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87EDD5D1-9906-48EF-AEEF-B619E0641E95}" xr6:coauthVersionLast="45" xr6:coauthVersionMax="45" xr10:uidLastSave="{00000000-0000-0000-0000-000000000000}"/>
  <bookViews>
    <workbookView xWindow="780" yWindow="780" windowWidth="21600" windowHeight="11385"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43" i="57" l="1"/>
  <c r="P67" i="57"/>
  <c r="P134" i="57" l="1"/>
  <c r="E78" i="60" l="1"/>
  <c r="E20" i="57"/>
  <c r="M20" i="57"/>
  <c r="M19" i="57"/>
  <c r="L20" i="57"/>
  <c r="L19" i="57"/>
  <c r="K20" i="57"/>
  <c r="K19" i="57"/>
  <c r="I20" i="57"/>
  <c r="I19" i="57"/>
  <c r="F20" i="57"/>
  <c r="F19" i="57"/>
  <c r="E19" i="57"/>
  <c r="AN21" i="60" l="1"/>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A1" i="60" l="1"/>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N7" i="60" s="1"/>
  <c r="AO4" i="60"/>
  <c r="AO7" i="60" s="1"/>
  <c r="AP4" i="60"/>
  <c r="E5" i="60"/>
  <c r="F5" i="60"/>
  <c r="G5" i="60"/>
  <c r="H5" i="60"/>
  <c r="I5"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AN29" i="60"/>
  <c r="E33" i="60"/>
  <c r="F33" i="60"/>
  <c r="G33" i="60"/>
  <c r="H33" i="60"/>
  <c r="I33" i="60"/>
  <c r="B34" i="60"/>
  <c r="C34" i="60"/>
  <c r="C98" i="60" s="1"/>
  <c r="B35" i="60"/>
  <c r="C35" i="60"/>
  <c r="B36" i="60"/>
  <c r="C36" i="60"/>
  <c r="B37" i="60"/>
  <c r="C37" i="60"/>
  <c r="B38" i="60"/>
  <c r="C38" i="60"/>
  <c r="E43" i="60"/>
  <c r="F43" i="60"/>
  <c r="F48" i="60" s="1"/>
  <c r="G43" i="60"/>
  <c r="G48" i="60" s="1"/>
  <c r="H43" i="60"/>
  <c r="H48" i="60" s="1"/>
  <c r="I43" i="60"/>
  <c r="E44" i="60"/>
  <c r="F49" i="60" s="1"/>
  <c r="F44" i="60"/>
  <c r="G44" i="60"/>
  <c r="H44" i="60"/>
  <c r="I44" i="60"/>
  <c r="G49" i="60"/>
  <c r="H49" i="60"/>
  <c r="I49" i="60"/>
  <c r="B54" i="60"/>
  <c r="C54" i="60"/>
  <c r="B55" i="60"/>
  <c r="C55" i="60"/>
  <c r="C64" i="60" s="1"/>
  <c r="B56" i="60"/>
  <c r="C56" i="60"/>
  <c r="C65" i="60" s="1"/>
  <c r="B57" i="60"/>
  <c r="C57" i="60"/>
  <c r="C66" i="60" s="1"/>
  <c r="B58" i="60"/>
  <c r="C58" i="60"/>
  <c r="C67" i="60" s="1"/>
  <c r="B59" i="60"/>
  <c r="C59" i="60"/>
  <c r="C68" i="60" s="1"/>
  <c r="B60" i="60"/>
  <c r="C60" i="60"/>
  <c r="C69" i="60" s="1"/>
  <c r="C62" i="60"/>
  <c r="C63" i="60"/>
  <c r="K73" i="60"/>
  <c r="K80" i="60" s="1"/>
  <c r="E75" i="60"/>
  <c r="AB75" i="60" s="1"/>
  <c r="D92" i="60"/>
  <c r="D93" i="60"/>
  <c r="J97" i="60"/>
  <c r="L97" i="60"/>
  <c r="A99" i="60"/>
  <c r="B99" i="60"/>
  <c r="C99" i="60"/>
  <c r="D99" i="60"/>
  <c r="E99" i="60"/>
  <c r="F99" i="60"/>
  <c r="G99" i="60"/>
  <c r="H99" i="60"/>
  <c r="I99" i="60"/>
  <c r="J99" i="60"/>
  <c r="O99" i="60"/>
  <c r="A100" i="60"/>
  <c r="B100" i="60"/>
  <c r="C100" i="60"/>
  <c r="D100" i="60"/>
  <c r="J100" i="60"/>
  <c r="O100" i="60"/>
  <c r="A101" i="60"/>
  <c r="B101" i="60"/>
  <c r="C101" i="60"/>
  <c r="D101" i="60"/>
  <c r="BB101" i="60" s="1"/>
  <c r="J101" i="60"/>
  <c r="O101" i="60"/>
  <c r="A102" i="60"/>
  <c r="B102" i="60"/>
  <c r="C102" i="60"/>
  <c r="D102" i="60"/>
  <c r="J102" i="60"/>
  <c r="J81" i="60" s="1"/>
  <c r="J89" i="60" s="1"/>
  <c r="O102" i="60"/>
  <c r="A103" i="60"/>
  <c r="B103" i="60"/>
  <c r="C103" i="60"/>
  <c r="D103" i="60"/>
  <c r="J103" i="60"/>
  <c r="O103" i="60"/>
  <c r="A104" i="60"/>
  <c r="B104" i="60"/>
  <c r="C104" i="60"/>
  <c r="D104" i="60"/>
  <c r="J104" i="60"/>
  <c r="O104" i="60"/>
  <c r="A105" i="60"/>
  <c r="B105" i="60"/>
  <c r="C105" i="60"/>
  <c r="D105" i="60"/>
  <c r="BB105" i="60" s="1"/>
  <c r="J105" i="60"/>
  <c r="O105" i="60"/>
  <c r="A106" i="60"/>
  <c r="B106" i="60"/>
  <c r="C106" i="60"/>
  <c r="D106" i="60"/>
  <c r="J106" i="60"/>
  <c r="O106" i="60"/>
  <c r="A107" i="60"/>
  <c r="B107" i="60"/>
  <c r="C107" i="60"/>
  <c r="D107" i="60"/>
  <c r="J107" i="60"/>
  <c r="O107" i="60"/>
  <c r="A108" i="60"/>
  <c r="B108" i="60"/>
  <c r="C108" i="60"/>
  <c r="D108" i="60"/>
  <c r="J108" i="60"/>
  <c r="O108" i="60"/>
  <c r="A109" i="60"/>
  <c r="B109" i="60"/>
  <c r="C109" i="60"/>
  <c r="D109" i="60"/>
  <c r="J109" i="60"/>
  <c r="O109" i="60"/>
  <c r="A110" i="60"/>
  <c r="B110" i="60"/>
  <c r="C110" i="60"/>
  <c r="D110" i="60"/>
  <c r="BB110" i="60" s="1"/>
  <c r="J110" i="60"/>
  <c r="O110" i="60"/>
  <c r="A111" i="60"/>
  <c r="B111" i="60"/>
  <c r="C111" i="60"/>
  <c r="D111" i="60"/>
  <c r="J111" i="60"/>
  <c r="O111" i="60"/>
  <c r="A112" i="60"/>
  <c r="B112" i="60"/>
  <c r="C112" i="60"/>
  <c r="D112" i="60"/>
  <c r="J112" i="60"/>
  <c r="O112" i="60"/>
  <c r="A113" i="60"/>
  <c r="B113" i="60"/>
  <c r="C113" i="60"/>
  <c r="D113" i="60"/>
  <c r="D82" i="60" s="1"/>
  <c r="D90" i="60" s="1"/>
  <c r="J113" i="60"/>
  <c r="J82" i="60" s="1"/>
  <c r="J90" i="60" s="1"/>
  <c r="O113" i="60"/>
  <c r="A114" i="60"/>
  <c r="B114" i="60"/>
  <c r="C114" i="60"/>
  <c r="D114" i="60"/>
  <c r="J114" i="60"/>
  <c r="O114" i="60"/>
  <c r="A115" i="60"/>
  <c r="B115" i="60"/>
  <c r="C115" i="60"/>
  <c r="D115" i="60"/>
  <c r="BB115" i="60" s="1"/>
  <c r="J115" i="60"/>
  <c r="O115" i="60"/>
  <c r="A116" i="60"/>
  <c r="B116" i="60"/>
  <c r="C116" i="60"/>
  <c r="D116" i="60"/>
  <c r="BB116" i="60" s="1"/>
  <c r="J116" i="60"/>
  <c r="O116" i="60"/>
  <c r="A117" i="60"/>
  <c r="B117" i="60"/>
  <c r="C117" i="60"/>
  <c r="D117" i="60"/>
  <c r="BB117" i="60" s="1"/>
  <c r="J117" i="60"/>
  <c r="J84" i="60" s="1"/>
  <c r="J92" i="60" s="1"/>
  <c r="O117" i="60"/>
  <c r="A118" i="60"/>
  <c r="B118" i="60"/>
  <c r="C118" i="60"/>
  <c r="D118" i="60"/>
  <c r="J118" i="60"/>
  <c r="O118" i="60"/>
  <c r="A119" i="60"/>
  <c r="B119" i="60"/>
  <c r="C119" i="60"/>
  <c r="D119" i="60"/>
  <c r="J119" i="60"/>
  <c r="O119" i="60"/>
  <c r="A120" i="60"/>
  <c r="B120" i="60"/>
  <c r="C120" i="60"/>
  <c r="D120" i="60"/>
  <c r="J120" i="60"/>
  <c r="O120" i="60"/>
  <c r="A121" i="60"/>
  <c r="B121" i="60"/>
  <c r="C121" i="60"/>
  <c r="D121" i="60"/>
  <c r="J121" i="60"/>
  <c r="O121" i="60"/>
  <c r="A122" i="60"/>
  <c r="B122" i="60"/>
  <c r="C122" i="60"/>
  <c r="D122" i="60"/>
  <c r="J122" i="60"/>
  <c r="O122" i="60"/>
  <c r="A123" i="60"/>
  <c r="B123" i="60"/>
  <c r="C123" i="60"/>
  <c r="D123" i="60"/>
  <c r="D83" i="60" s="1"/>
  <c r="D91" i="60" s="1"/>
  <c r="J123" i="60"/>
  <c r="J83" i="60" s="1"/>
  <c r="J91" i="60" s="1"/>
  <c r="O123" i="60"/>
  <c r="A124" i="60"/>
  <c r="B124" i="60"/>
  <c r="C124" i="60"/>
  <c r="D124" i="60"/>
  <c r="J124" i="60"/>
  <c r="O124" i="60"/>
  <c r="A125" i="60"/>
  <c r="B125" i="60"/>
  <c r="C125" i="60"/>
  <c r="D125" i="60"/>
  <c r="J125" i="60"/>
  <c r="O125" i="60"/>
  <c r="A126" i="60"/>
  <c r="B126" i="60"/>
  <c r="C126" i="60"/>
  <c r="D126" i="60"/>
  <c r="J126" i="60"/>
  <c r="O126" i="60"/>
  <c r="A127" i="60"/>
  <c r="B127" i="60"/>
  <c r="C127" i="60"/>
  <c r="D127" i="60"/>
  <c r="J127" i="60"/>
  <c r="J85" i="60" s="1"/>
  <c r="J93" i="60" s="1"/>
  <c r="O127" i="60"/>
  <c r="A128" i="60"/>
  <c r="B128" i="60"/>
  <c r="C128" i="60"/>
  <c r="D128" i="60"/>
  <c r="J128" i="60"/>
  <c r="O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BB128" i="60" l="1"/>
  <c r="BB124" i="60"/>
  <c r="BB120" i="60"/>
  <c r="BB108" i="60"/>
  <c r="BB127" i="60"/>
  <c r="BB125" i="60"/>
  <c r="BB121" i="60"/>
  <c r="BB119" i="60"/>
  <c r="BB107" i="60"/>
  <c r="BB99" i="60"/>
  <c r="BB126" i="60"/>
  <c r="BB112" i="60"/>
  <c r="BB106" i="60"/>
  <c r="BB113" i="60"/>
  <c r="BB104" i="60"/>
  <c r="E82" i="47"/>
  <c r="E70" i="47"/>
  <c r="E81"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AC76" i="60" s="1"/>
  <c r="AD76" i="60" s="1"/>
  <c r="AE76" i="60" s="1"/>
  <c r="AF76" i="60" s="1"/>
  <c r="AG76" i="60" s="1"/>
  <c r="AH76" i="60" s="1"/>
  <c r="AI76" i="60" s="1"/>
  <c r="AJ76" i="60" s="1"/>
  <c r="AK76" i="60" s="1"/>
  <c r="AL76" i="60" s="1"/>
  <c r="AM76" i="60" s="1"/>
  <c r="AN76" i="60" s="1"/>
  <c r="AO76" i="60" s="1"/>
  <c r="AP76" i="60" s="1"/>
  <c r="AF7" i="60"/>
  <c r="O84" i="60"/>
  <c r="O92" i="60" s="1"/>
  <c r="L6" i="60"/>
  <c r="L7" i="60" s="1"/>
  <c r="Y6" i="60"/>
  <c r="AL6" i="60"/>
  <c r="AL7" i="60" s="1"/>
  <c r="M6" i="60"/>
  <c r="Z6" i="60"/>
  <c r="AM6" i="60"/>
  <c r="O6" i="60"/>
  <c r="AB6" i="60"/>
  <c r="AB7" i="60" s="1"/>
  <c r="AG6" i="60"/>
  <c r="AG7" i="60" s="1"/>
  <c r="U6" i="60"/>
  <c r="U7" i="60" s="1"/>
  <c r="AI6" i="60"/>
  <c r="AI7" i="60" s="1"/>
  <c r="P6" i="60"/>
  <c r="Q6" i="60"/>
  <c r="R6" i="60"/>
  <c r="R7" i="60" s="1"/>
  <c r="S6" i="60"/>
  <c r="S7" i="60" s="1"/>
  <c r="W6" i="60"/>
  <c r="W7" i="60" s="1"/>
  <c r="AE6" i="60"/>
  <c r="AE7" i="60" s="1"/>
  <c r="AF6" i="60"/>
  <c r="AJ6" i="60"/>
  <c r="AJ7" i="60" s="1"/>
  <c r="AC6" i="60"/>
  <c r="AD6" i="60"/>
  <c r="AD7" i="60" s="1"/>
  <c r="BB123" i="60"/>
  <c r="O7" i="60"/>
  <c r="O83" i="60"/>
  <c r="O91" i="60" s="1"/>
  <c r="M97" i="60"/>
  <c r="L73" i="60"/>
  <c r="L80" i="60" s="1"/>
  <c r="J73" i="60"/>
  <c r="J80" i="60" s="1"/>
  <c r="J96" i="60"/>
  <c r="P119" i="60" s="1"/>
  <c r="AM7" i="60"/>
  <c r="Z7" i="60"/>
  <c r="O85" i="60"/>
  <c r="O93" i="60" s="1"/>
  <c r="O82" i="60"/>
  <c r="O90" i="60" s="1"/>
  <c r="D81" i="60"/>
  <c r="D89" i="60" s="1"/>
  <c r="BB102" i="60"/>
  <c r="I48" i="60"/>
  <c r="AC7" i="60"/>
  <c r="J74" i="60"/>
  <c r="J77" i="60" s="1"/>
  <c r="P7" i="60"/>
  <c r="AC75" i="60"/>
  <c r="AD75" i="60" s="1"/>
  <c r="AE75" i="60" s="1"/>
  <c r="AF75" i="60" s="1"/>
  <c r="AG75" i="60" s="1"/>
  <c r="AH75" i="60" s="1"/>
  <c r="AI75" i="60" s="1"/>
  <c r="AJ75" i="60" s="1"/>
  <c r="AK75" i="60" s="1"/>
  <c r="AL75" i="60" s="1"/>
  <c r="AM75" i="60" s="1"/>
  <c r="AN75" i="60" s="1"/>
  <c r="AO75" i="60" s="1"/>
  <c r="AP75" i="60" s="1"/>
  <c r="AO29" i="60"/>
  <c r="AP29" i="60" s="1"/>
  <c r="Q7" i="60"/>
  <c r="AN30" i="60"/>
  <c r="AO30" i="60" s="1"/>
  <c r="AP30" i="60" s="1"/>
  <c r="O74" i="60"/>
  <c r="O81" i="60"/>
  <c r="O89" i="60" s="1"/>
  <c r="J6" i="60"/>
  <c r="J7" i="60" s="1"/>
  <c r="V6" i="60"/>
  <c r="V7" i="60" s="1"/>
  <c r="AH6" i="60"/>
  <c r="AH7" i="60" s="1"/>
  <c r="T6" i="60"/>
  <c r="T7" i="60" s="1"/>
  <c r="Y7" i="60"/>
  <c r="M7" i="60"/>
  <c r="AA6" i="60"/>
  <c r="AA7" i="60" s="1"/>
  <c r="N6" i="60"/>
  <c r="N7" i="60" s="1"/>
  <c r="AK6" i="60"/>
  <c r="AK7" i="60" s="1"/>
  <c r="X6" i="60"/>
  <c r="X7" i="60" s="1"/>
  <c r="K6" i="60"/>
  <c r="K7" i="60" s="1"/>
  <c r="L63" i="47" l="1"/>
  <c r="G63" i="47"/>
  <c r="L75" i="47"/>
  <c r="G75" i="47"/>
  <c r="G68" i="47"/>
  <c r="L68" i="47"/>
  <c r="G79" i="47"/>
  <c r="L79" i="47"/>
  <c r="G71" i="47"/>
  <c r="L71" i="47"/>
  <c r="L80" i="47"/>
  <c r="G80" i="47"/>
  <c r="G74" i="47"/>
  <c r="L74" i="47"/>
  <c r="L76" i="47"/>
  <c r="G76" i="47"/>
  <c r="G70" i="47"/>
  <c r="L70" i="47"/>
  <c r="G81" i="47"/>
  <c r="L81" i="47"/>
  <c r="L65" i="47"/>
  <c r="G65" i="47"/>
  <c r="G82" i="47"/>
  <c r="L82" i="47"/>
  <c r="G69" i="47"/>
  <c r="L69" i="47"/>
  <c r="P108" i="60"/>
  <c r="L77" i="47"/>
  <c r="G77" i="47"/>
  <c r="L64" i="47"/>
  <c r="G64" i="47"/>
  <c r="G62" i="47"/>
  <c r="L62" i="47"/>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L66" i="47"/>
  <c r="G66" i="47"/>
  <c r="G72" i="47"/>
  <c r="L72" i="47"/>
  <c r="L78" i="47"/>
  <c r="G78" i="47"/>
  <c r="L73" i="47"/>
  <c r="G73" i="47"/>
  <c r="L67" i="47"/>
  <c r="G67" i="47"/>
  <c r="AL29" i="60"/>
  <c r="AM29" i="60" s="1"/>
  <c r="AL30" i="60"/>
  <c r="AM30" i="60" s="1"/>
  <c r="M30" i="60"/>
  <c r="N30" i="60" s="1"/>
  <c r="O30" i="60" s="1"/>
  <c r="P30" i="60" s="1"/>
  <c r="Q30" i="60" s="1"/>
  <c r="AB30" i="60"/>
  <c r="AB29" i="60"/>
  <c r="AC29" i="60" s="1"/>
  <c r="AD29" i="60" s="1"/>
  <c r="AE29" i="60" s="1"/>
  <c r="AF29" i="60" s="1"/>
  <c r="AG29" i="60" s="1"/>
  <c r="AH29" i="60" s="1"/>
  <c r="AI29" i="60" s="1"/>
  <c r="AJ29" i="60" s="1"/>
  <c r="AK29" i="60" s="1"/>
  <c r="AC30" i="60"/>
  <c r="AD30" i="60" s="1"/>
  <c r="AE30" i="60" s="1"/>
  <c r="AF30" i="60" s="1"/>
  <c r="AG30" i="60" s="1"/>
  <c r="AH30" i="60" s="1"/>
  <c r="AI30" i="60" s="1"/>
  <c r="AJ30" i="60" s="1"/>
  <c r="AK30" i="60" s="1"/>
  <c r="M73" i="60"/>
  <c r="M80" i="60" s="1"/>
  <c r="N97" i="60"/>
  <c r="J29" i="60"/>
  <c r="J30" i="60"/>
  <c r="Q108" i="60"/>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R30" i="60"/>
  <c r="R29" i="60"/>
  <c r="S29" i="60" s="1"/>
  <c r="T29" i="60" s="1"/>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P107" i="60"/>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29" i="60"/>
  <c r="L29" i="60" s="1"/>
  <c r="M29" i="60" s="1"/>
  <c r="N29" i="60" s="1"/>
  <c r="O29" i="60" s="1"/>
  <c r="P29" i="60" s="1"/>
  <c r="Q29" i="60" s="1"/>
  <c r="K30" i="60"/>
  <c r="L30" i="60" s="1"/>
  <c r="Q119" i="60"/>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S30" i="60"/>
  <c r="T30" i="60" s="1"/>
  <c r="U30" i="60" s="1"/>
  <c r="V30" i="60" s="1"/>
  <c r="W30" i="60" s="1"/>
  <c r="X30" i="60" s="1"/>
  <c r="Y30" i="60" s="1"/>
  <c r="Z30" i="60" s="1"/>
  <c r="AA30" i="60" s="1"/>
  <c r="U29" i="60"/>
  <c r="V29" i="60" s="1"/>
  <c r="W29" i="60" s="1"/>
  <c r="X29" i="60" s="1"/>
  <c r="Y29" i="60" s="1"/>
  <c r="Z29" i="60" s="1"/>
  <c r="AA29" i="60" s="1"/>
  <c r="N73" i="60" l="1"/>
  <c r="N80" i="60" s="1"/>
  <c r="O97" i="60"/>
  <c r="N118" i="60"/>
  <c r="N112" i="60"/>
  <c r="K76" i="47" s="1"/>
  <c r="N105" i="60"/>
  <c r="K72" i="47" s="1"/>
  <c r="N127" i="60"/>
  <c r="N121" i="60"/>
  <c r="K64" i="47" s="1"/>
  <c r="N85" i="60" l="1"/>
  <c r="N93" i="60" s="1"/>
  <c r="K65" i="47"/>
  <c r="P97" i="60"/>
  <c r="O73" i="60"/>
  <c r="O80" i="60" s="1"/>
  <c r="L119" i="60"/>
  <c r="L127" i="60"/>
  <c r="L123" i="60"/>
  <c r="K118" i="60"/>
  <c r="L113" i="60"/>
  <c r="L115" i="60"/>
  <c r="I80" i="47" s="1"/>
  <c r="K111" i="60"/>
  <c r="H82" i="47" s="1"/>
  <c r="L111" i="60"/>
  <c r="I82" i="47" s="1"/>
  <c r="L114" i="60"/>
  <c r="I81" i="47" s="1"/>
  <c r="K112" i="60"/>
  <c r="H76" i="47" s="1"/>
  <c r="L128" i="60"/>
  <c r="K108" i="60"/>
  <c r="K119" i="60"/>
  <c r="K124" i="60"/>
  <c r="H67" i="47" s="1"/>
  <c r="K120" i="60"/>
  <c r="L106" i="60"/>
  <c r="I71" i="47" s="1"/>
  <c r="L120" i="60"/>
  <c r="L108" i="60"/>
  <c r="K99" i="60"/>
  <c r="H70" i="47" s="1"/>
  <c r="K114" i="60"/>
  <c r="H81" i="47" s="1"/>
  <c r="K110" i="60"/>
  <c r="H77" i="47" s="1"/>
  <c r="L100" i="60"/>
  <c r="I74" i="47" s="1"/>
  <c r="L117" i="60"/>
  <c r="K121" i="60"/>
  <c r="H64" i="47" s="1"/>
  <c r="L99" i="60"/>
  <c r="I70" i="47" s="1"/>
  <c r="K103" i="60"/>
  <c r="L105" i="60"/>
  <c r="I72" i="47" s="1"/>
  <c r="L101" i="60"/>
  <c r="I69" i="47" s="1"/>
  <c r="K117" i="60"/>
  <c r="L121" i="60"/>
  <c r="I64" i="47" s="1"/>
  <c r="L103" i="60"/>
  <c r="L125" i="60"/>
  <c r="K109" i="60"/>
  <c r="K125" i="60"/>
  <c r="K107" i="60"/>
  <c r="K126" i="60"/>
  <c r="H66" i="47" s="1"/>
  <c r="K128" i="60"/>
  <c r="L107" i="60"/>
  <c r="K115" i="60"/>
  <c r="H80" i="47" s="1"/>
  <c r="L104" i="60"/>
  <c r="I73" i="47" s="1"/>
  <c r="L122" i="60"/>
  <c r="I63" i="47" s="1"/>
  <c r="L124" i="60"/>
  <c r="I67" i="47" s="1"/>
  <c r="K113" i="60"/>
  <c r="K105" i="60"/>
  <c r="H72" i="47" s="1"/>
  <c r="K122" i="60"/>
  <c r="H63" i="47" s="1"/>
  <c r="K123" i="60"/>
  <c r="L102" i="60"/>
  <c r="I68" i="47" s="1"/>
  <c r="K101" i="60"/>
  <c r="H69" i="47" s="1"/>
  <c r="K127" i="60"/>
  <c r="L126" i="60"/>
  <c r="I66" i="47" s="1"/>
  <c r="K100" i="60"/>
  <c r="H74" i="47" s="1"/>
  <c r="L118" i="60"/>
  <c r="L110" i="60"/>
  <c r="I77" i="47" s="1"/>
  <c r="K106" i="60"/>
  <c r="H71" i="47" s="1"/>
  <c r="K102" i="60"/>
  <c r="H68" i="47" s="1"/>
  <c r="K116" i="60"/>
  <c r="H79" i="47" s="1"/>
  <c r="L109" i="60"/>
  <c r="K104" i="60"/>
  <c r="H73" i="47" s="1"/>
  <c r="L116" i="60"/>
  <c r="I79" i="47" s="1"/>
  <c r="M122" i="60"/>
  <c r="J63" i="47" s="1"/>
  <c r="L112" i="60"/>
  <c r="I76" i="47" s="1"/>
  <c r="M112" i="60"/>
  <c r="J76" i="47" s="1"/>
  <c r="M127" i="60"/>
  <c r="M99" i="60"/>
  <c r="J70" i="47" s="1"/>
  <c r="M125" i="60"/>
  <c r="M116" i="60"/>
  <c r="J79" i="47" s="1"/>
  <c r="M107" i="60"/>
  <c r="M101" i="60"/>
  <c r="J69" i="47" s="1"/>
  <c r="M124" i="60"/>
  <c r="J67" i="47" s="1"/>
  <c r="M104" i="60"/>
  <c r="J73" i="47" s="1"/>
  <c r="M100" i="60"/>
  <c r="J74" i="47" s="1"/>
  <c r="M111" i="60"/>
  <c r="J82" i="47" s="1"/>
  <c r="M123" i="60"/>
  <c r="M102" i="60"/>
  <c r="J68" i="47" s="1"/>
  <c r="M103" i="60"/>
  <c r="M113" i="60"/>
  <c r="M106" i="60"/>
  <c r="J71" i="47" s="1"/>
  <c r="M108" i="60"/>
  <c r="M128" i="60"/>
  <c r="M119" i="60"/>
  <c r="M126" i="60"/>
  <c r="J66" i="47" s="1"/>
  <c r="M105" i="60"/>
  <c r="J72" i="47" s="1"/>
  <c r="M109" i="60"/>
  <c r="M118" i="60"/>
  <c r="M110" i="60"/>
  <c r="J77" i="47" s="1"/>
  <c r="M114" i="60"/>
  <c r="J81" i="47" s="1"/>
  <c r="M115" i="60"/>
  <c r="J80" i="47" s="1"/>
  <c r="M120" i="60"/>
  <c r="M121" i="60"/>
  <c r="J64" i="47" s="1"/>
  <c r="M117" i="60"/>
  <c r="N123" i="60"/>
  <c r="N117" i="60"/>
  <c r="N107" i="60"/>
  <c r="N111" i="60"/>
  <c r="K82" i="47" s="1"/>
  <c r="N120" i="60"/>
  <c r="N128" i="60"/>
  <c r="N114" i="60"/>
  <c r="K81" i="47" s="1"/>
  <c r="N101" i="60"/>
  <c r="K69" i="47" s="1"/>
  <c r="N102" i="60"/>
  <c r="K68" i="47" s="1"/>
  <c r="N125" i="60"/>
  <c r="N124" i="60"/>
  <c r="K67" i="47" s="1"/>
  <c r="N122" i="60"/>
  <c r="K63" i="47" s="1"/>
  <c r="N108" i="60"/>
  <c r="N109" i="60"/>
  <c r="N126" i="60"/>
  <c r="K66" i="47" s="1"/>
  <c r="N106" i="60"/>
  <c r="K71" i="47" s="1"/>
  <c r="N116" i="60"/>
  <c r="K79" i="47" s="1"/>
  <c r="N110" i="60"/>
  <c r="K77" i="47" s="1"/>
  <c r="N113" i="60"/>
  <c r="N103" i="60"/>
  <c r="N104" i="60"/>
  <c r="K73" i="47" s="1"/>
  <c r="N99" i="60"/>
  <c r="K70" i="47" s="1"/>
  <c r="N100" i="60"/>
  <c r="K74" i="47" s="1"/>
  <c r="N115" i="60"/>
  <c r="K80" i="47" s="1"/>
  <c r="N119" i="60"/>
  <c r="L84" i="60" l="1"/>
  <c r="L92" i="60" s="1"/>
  <c r="I78" i="47"/>
  <c r="K83" i="60"/>
  <c r="K91" i="60" s="1"/>
  <c r="H62" i="47"/>
  <c r="N83" i="60"/>
  <c r="N91" i="60" s="1"/>
  <c r="K62" i="47"/>
  <c r="K82" i="60"/>
  <c r="K90" i="60" s="1"/>
  <c r="H75" i="47"/>
  <c r="M84" i="60"/>
  <c r="J78" i="47"/>
  <c r="K84" i="60"/>
  <c r="K92" i="60" s="1"/>
  <c r="H78" i="47"/>
  <c r="L82" i="60"/>
  <c r="L90" i="60" s="1"/>
  <c r="I75" i="47"/>
  <c r="M82" i="60"/>
  <c r="J75" i="47"/>
  <c r="N84" i="60"/>
  <c r="N92" i="60" s="1"/>
  <c r="K78" i="47"/>
  <c r="M85" i="60"/>
  <c r="J65" i="47"/>
  <c r="L83" i="60"/>
  <c r="L91" i="60" s="1"/>
  <c r="I62" i="47"/>
  <c r="L85" i="60"/>
  <c r="L93" i="60" s="1"/>
  <c r="I65" i="47"/>
  <c r="N82" i="60"/>
  <c r="N90" i="60" s="1"/>
  <c r="K75" i="47"/>
  <c r="M83" i="60"/>
  <c r="J62" i="47"/>
  <c r="K85" i="60"/>
  <c r="K93" i="60" s="1"/>
  <c r="H65" i="47"/>
  <c r="K74" i="60"/>
  <c r="K77" i="60" s="1"/>
  <c r="K81" i="60"/>
  <c r="K89" i="60" s="1"/>
  <c r="N81" i="60"/>
  <c r="N89" i="60" s="1"/>
  <c r="N74" i="60"/>
  <c r="M93" i="60"/>
  <c r="M74" i="60"/>
  <c r="M81" i="60"/>
  <c r="M90" i="60"/>
  <c r="M91" i="60"/>
  <c r="L81" i="60"/>
  <c r="L89" i="60" s="1"/>
  <c r="L74" i="60"/>
  <c r="L77" i="60" s="1"/>
  <c r="P73" i="60"/>
  <c r="P80" i="60" s="1"/>
  <c r="Q97" i="60"/>
  <c r="M92" i="60" l="1"/>
  <c r="M77" i="60"/>
  <c r="Q73" i="60"/>
  <c r="Q80" i="60" s="1"/>
  <c r="R97" i="60"/>
  <c r="M89" i="60"/>
  <c r="R73" i="60" l="1"/>
  <c r="R80" i="60" s="1"/>
  <c r="S97" i="60"/>
  <c r="S73" i="60" l="1"/>
  <c r="S80" i="60" s="1"/>
  <c r="T97" i="60"/>
  <c r="T73" i="60" l="1"/>
  <c r="T80" i="60" s="1"/>
  <c r="U97" i="60"/>
  <c r="U73" i="60" l="1"/>
  <c r="U80" i="60" s="1"/>
  <c r="V97" i="60"/>
  <c r="V73" i="60" l="1"/>
  <c r="V80" i="60" s="1"/>
  <c r="W97" i="60"/>
  <c r="W73" i="60" l="1"/>
  <c r="W80" i="60" s="1"/>
  <c r="X97" i="60"/>
  <c r="X73" i="60" l="1"/>
  <c r="X80" i="60" s="1"/>
  <c r="Y97" i="60"/>
  <c r="Z97" i="60" l="1"/>
  <c r="Y73" i="60"/>
  <c r="Y80" i="60" s="1"/>
  <c r="Z73" i="60" l="1"/>
  <c r="Z80" i="60" s="1"/>
  <c r="AA97" i="60"/>
  <c r="AA73" i="60" l="1"/>
  <c r="AA80" i="60" s="1"/>
  <c r="AB97" i="60"/>
  <c r="AC97" i="60" l="1"/>
  <c r="AB73" i="60"/>
  <c r="S76" i="60" l="1"/>
  <c r="N76" i="60"/>
  <c r="W76" i="60"/>
  <c r="Z76" i="60"/>
  <c r="AB80" i="60"/>
  <c r="X76" i="60"/>
  <c r="Y76" i="60"/>
  <c r="R75" i="60"/>
  <c r="Q75" i="60"/>
  <c r="Q76" i="60"/>
  <c r="O75" i="60"/>
  <c r="U75" i="60"/>
  <c r="R76" i="60"/>
  <c r="AA75" i="60"/>
  <c r="T76" i="60"/>
  <c r="AA76" i="60"/>
  <c r="P76" i="60"/>
  <c r="U76" i="60"/>
  <c r="P75" i="60"/>
  <c r="O76" i="60"/>
  <c r="V76" i="60"/>
  <c r="V75" i="60"/>
  <c r="X75" i="60"/>
  <c r="Z75" i="60"/>
  <c r="Y75" i="60"/>
  <c r="W75" i="60"/>
  <c r="N75" i="60"/>
  <c r="N77" i="60" s="1"/>
  <c r="S75" i="60"/>
  <c r="T75" i="60"/>
  <c r="AC73" i="60"/>
  <c r="AC80" i="60" s="1"/>
  <c r="AD97" i="60"/>
  <c r="O77" i="60" l="1"/>
  <c r="AD73" i="60"/>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E197" i="57"/>
  <c r="F197" i="57"/>
  <c r="G197" i="57"/>
  <c r="H197" i="57"/>
  <c r="I197" i="57"/>
  <c r="J197" i="57"/>
  <c r="K197" i="57"/>
  <c r="L197"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H129" i="56"/>
  <c r="D129" i="56"/>
  <c r="E129" i="56"/>
  <c r="F129" i="56"/>
  <c r="G129" i="56"/>
  <c r="I129" i="56"/>
  <c r="J129" i="56"/>
  <c r="K129" i="56"/>
  <c r="E108" i="56"/>
  <c r="F108" i="56"/>
  <c r="G108" i="56"/>
  <c r="H108" i="56"/>
  <c r="I108" i="56"/>
  <c r="J108" i="56"/>
  <c r="K108" i="56"/>
  <c r="L108" i="56"/>
  <c r="D108" i="56"/>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Y160" i="57" l="1"/>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M9" i="29"/>
  <c r="N9" i="29" s="1"/>
  <c r="O9" i="29" s="1"/>
  <c r="P9" i="29" s="1"/>
  <c r="M10" i="29"/>
  <c r="N10" i="29" s="1"/>
  <c r="O10" i="29" s="1"/>
  <c r="P10" i="29" s="1"/>
  <c r="M11" i="29"/>
  <c r="N11" i="29" s="1"/>
  <c r="O11" i="29" s="1"/>
  <c r="P11" i="29" s="1"/>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L57" i="58"/>
  <c r="B41" i="57" l="1"/>
  <c r="B25" i="57"/>
  <c r="C12" i="45"/>
  <c r="D27" i="44" l="1"/>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F31" i="44" s="1"/>
  <c r="M22" i="60" s="1"/>
  <c r="G28" i="44"/>
  <c r="H28" i="44"/>
  <c r="I28" i="44"/>
  <c r="J28" i="44"/>
  <c r="J31" i="44" s="1"/>
  <c r="K28" i="44"/>
  <c r="K31" i="44" s="1"/>
  <c r="L28" i="44"/>
  <c r="M28" i="44"/>
  <c r="N28" i="44"/>
  <c r="O28" i="44"/>
  <c r="P28" i="44"/>
  <c r="Q28" i="44"/>
  <c r="R28" i="44"/>
  <c r="R31" i="44" s="1"/>
  <c r="Y22" i="60" s="1"/>
  <c r="S28" i="44"/>
  <c r="T28" i="44"/>
  <c r="U28" i="44"/>
  <c r="V28" i="44"/>
  <c r="V31" i="44" s="1"/>
  <c r="AC22" i="60" s="1"/>
  <c r="W28" i="44"/>
  <c r="W31" i="44" s="1"/>
  <c r="AD22" i="60" s="1"/>
  <c r="X28" i="44"/>
  <c r="Y28" i="44"/>
  <c r="Z28" i="44"/>
  <c r="AA28" i="44"/>
  <c r="AB28" i="44"/>
  <c r="AC28" i="44"/>
  <c r="AD28" i="44"/>
  <c r="AE28" i="44"/>
  <c r="AF28" i="44"/>
  <c r="AG28" i="44"/>
  <c r="D29" i="44"/>
  <c r="D30" i="44" s="1"/>
  <c r="D33" i="44" s="1"/>
  <c r="K24" i="60" s="1"/>
  <c r="K36" i="60" s="1"/>
  <c r="E29" i="44"/>
  <c r="E30" i="44" s="1"/>
  <c r="E33" i="44" s="1"/>
  <c r="L24" i="60" s="1"/>
  <c r="F29" i="44"/>
  <c r="G29" i="44"/>
  <c r="G32" i="44" s="1"/>
  <c r="N23" i="60" s="1"/>
  <c r="N35" i="60" s="1"/>
  <c r="N38" i="60" s="1"/>
  <c r="H29" i="44"/>
  <c r="H32" i="44" s="1"/>
  <c r="O23" i="60" s="1"/>
  <c r="I29" i="44"/>
  <c r="I32" i="44" s="1"/>
  <c r="P23" i="60" s="1"/>
  <c r="P35" i="60" s="1"/>
  <c r="J29" i="44"/>
  <c r="K29" i="44"/>
  <c r="L29" i="44"/>
  <c r="L30" i="44" s="1"/>
  <c r="L33" i="44" s="1"/>
  <c r="M29" i="44"/>
  <c r="M32" i="44" s="1"/>
  <c r="T23" i="60" s="1"/>
  <c r="N29" i="44"/>
  <c r="O29" i="44"/>
  <c r="P29" i="44"/>
  <c r="P30" i="44" s="1"/>
  <c r="P33" i="44" s="1"/>
  <c r="W24" i="60" s="1"/>
  <c r="Q29" i="44"/>
  <c r="Q30" i="44" s="1"/>
  <c r="Q33" i="44" s="1"/>
  <c r="X24" i="60" s="1"/>
  <c r="R29" i="44"/>
  <c r="S29" i="44"/>
  <c r="T29" i="44"/>
  <c r="T32" i="44" s="1"/>
  <c r="AA23" i="60" s="1"/>
  <c r="U29" i="44"/>
  <c r="V29" i="44"/>
  <c r="V30" i="44" s="1"/>
  <c r="V33" i="44" s="1"/>
  <c r="AC24" i="60" s="1"/>
  <c r="W29" i="44"/>
  <c r="X29" i="44"/>
  <c r="X30" i="44" s="1"/>
  <c r="X33" i="44" s="1"/>
  <c r="AE24" i="60" s="1"/>
  <c r="AE36" i="60" s="1"/>
  <c r="Y29" i="44"/>
  <c r="Y32" i="44" s="1"/>
  <c r="AF23" i="60" s="1"/>
  <c r="Z29" i="44"/>
  <c r="AA29" i="44"/>
  <c r="AA32" i="44" s="1"/>
  <c r="AH23" i="60" s="1"/>
  <c r="AB29" i="44"/>
  <c r="AB30" i="44" s="1"/>
  <c r="AB33" i="44" s="1"/>
  <c r="AI24" i="60" s="1"/>
  <c r="AC29" i="44"/>
  <c r="AC30" i="44" s="1"/>
  <c r="AC33" i="44" s="1"/>
  <c r="AJ24" i="60" s="1"/>
  <c r="AD29" i="44"/>
  <c r="AD32" i="44" s="1"/>
  <c r="AK23" i="60" s="1"/>
  <c r="AE29" i="44"/>
  <c r="AE32" i="44" s="1"/>
  <c r="AL23" i="60" s="1"/>
  <c r="AF29" i="44"/>
  <c r="AG29" i="44"/>
  <c r="K30" i="44"/>
  <c r="K33" i="44" s="1"/>
  <c r="W30" i="44"/>
  <c r="W33" i="44" s="1"/>
  <c r="AD24" i="60" s="1"/>
  <c r="E31" i="44"/>
  <c r="L22" i="60" s="1"/>
  <c r="Q31" i="44"/>
  <c r="X22" i="60" s="1"/>
  <c r="J32" i="44"/>
  <c r="K32" i="44"/>
  <c r="V32" i="44"/>
  <c r="AC23" i="60" s="1"/>
  <c r="W32" i="44"/>
  <c r="AD23" i="60" s="1"/>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C34" i="44"/>
  <c r="C29" i="44"/>
  <c r="C28" i="44"/>
  <c r="C27" i="44"/>
  <c r="D7" i="44"/>
  <c r="E7" i="44"/>
  <c r="F7" i="44"/>
  <c r="G7" i="44"/>
  <c r="H7" i="44"/>
  <c r="I7" i="44"/>
  <c r="J7" i="44"/>
  <c r="K7" i="44"/>
  <c r="L7" i="44"/>
  <c r="M7" i="44"/>
  <c r="N7" i="44"/>
  <c r="O7" i="44"/>
  <c r="P7" i="44"/>
  <c r="Q7" i="44"/>
  <c r="R7" i="44"/>
  <c r="S7" i="44"/>
  <c r="T7" i="44"/>
  <c r="U7" i="44"/>
  <c r="V7" i="44"/>
  <c r="W7" i="44"/>
  <c r="X7" i="44"/>
  <c r="Y7" i="44"/>
  <c r="Z7" i="44"/>
  <c r="AA7" i="44"/>
  <c r="AB7" i="44"/>
  <c r="AC7" i="44"/>
  <c r="AD7" i="44"/>
  <c r="AE7" i="44"/>
  <c r="AF7" i="44"/>
  <c r="AG7" i="44"/>
  <c r="D8" i="44"/>
  <c r="E8" i="44"/>
  <c r="F8" i="44"/>
  <c r="G8" i="44"/>
  <c r="H8" i="44"/>
  <c r="I8" i="44"/>
  <c r="J8" i="44"/>
  <c r="K8" i="44"/>
  <c r="L8" i="44"/>
  <c r="M8" i="44"/>
  <c r="N8" i="44"/>
  <c r="O8" i="44"/>
  <c r="P8" i="44"/>
  <c r="Q8" i="44"/>
  <c r="R8" i="44"/>
  <c r="S8" i="44"/>
  <c r="T8" i="44"/>
  <c r="U8" i="44"/>
  <c r="V8" i="44"/>
  <c r="W8" i="44"/>
  <c r="X8" i="44"/>
  <c r="Y8" i="44"/>
  <c r="Z8" i="44"/>
  <c r="AA8" i="44"/>
  <c r="AB8" i="44"/>
  <c r="AC8" i="44"/>
  <c r="AD8" i="44"/>
  <c r="AE8" i="44"/>
  <c r="AF8" i="44"/>
  <c r="AG8" i="44"/>
  <c r="D9" i="44"/>
  <c r="E9" i="44"/>
  <c r="F9" i="44"/>
  <c r="G9" i="44"/>
  <c r="H9" i="44"/>
  <c r="I9" i="44"/>
  <c r="J9" i="44"/>
  <c r="K9" i="44"/>
  <c r="L9" i="44"/>
  <c r="M9" i="44"/>
  <c r="N9" i="44"/>
  <c r="O9" i="44"/>
  <c r="P9" i="44"/>
  <c r="Q9" i="44"/>
  <c r="R9" i="44"/>
  <c r="S9" i="44"/>
  <c r="T9" i="44"/>
  <c r="U9" i="44"/>
  <c r="V9" i="44"/>
  <c r="W9" i="44"/>
  <c r="X9" i="44"/>
  <c r="Y9" i="44"/>
  <c r="Z9" i="44"/>
  <c r="AA9" i="44"/>
  <c r="AB9" i="44"/>
  <c r="AC9" i="44"/>
  <c r="AD9" i="44"/>
  <c r="AE9" i="44"/>
  <c r="AF9" i="44"/>
  <c r="AG9" i="44"/>
  <c r="D10" i="44"/>
  <c r="E10" i="44"/>
  <c r="F10" i="44"/>
  <c r="G10" i="44"/>
  <c r="H10" i="44"/>
  <c r="I10" i="44"/>
  <c r="J10" i="44"/>
  <c r="K10" i="44"/>
  <c r="L10" i="44"/>
  <c r="M10" i="44"/>
  <c r="N10" i="44"/>
  <c r="O10" i="44"/>
  <c r="P10" i="44"/>
  <c r="Q10" i="44"/>
  <c r="R10" i="44"/>
  <c r="S10" i="44"/>
  <c r="T10" i="44"/>
  <c r="U10" i="44"/>
  <c r="V10" i="44"/>
  <c r="W10" i="44"/>
  <c r="X10" i="44"/>
  <c r="Y10" i="44"/>
  <c r="Z10" i="44"/>
  <c r="AA10" i="44"/>
  <c r="AB10" i="44"/>
  <c r="AC10" i="44"/>
  <c r="AD10" i="44"/>
  <c r="AE10" i="44"/>
  <c r="AF10" i="44"/>
  <c r="AG10" i="44"/>
  <c r="D11" i="44"/>
  <c r="E11" i="44"/>
  <c r="F11" i="44"/>
  <c r="G11" i="44"/>
  <c r="H11" i="44"/>
  <c r="I11" i="44"/>
  <c r="J11" i="44"/>
  <c r="K11" i="44"/>
  <c r="L11" i="44"/>
  <c r="M11" i="44"/>
  <c r="N11" i="44"/>
  <c r="O11" i="44"/>
  <c r="P11" i="44"/>
  <c r="Q11" i="44"/>
  <c r="R11" i="44"/>
  <c r="S11" i="44"/>
  <c r="T11" i="44"/>
  <c r="U11" i="44"/>
  <c r="V11" i="44"/>
  <c r="W11" i="44"/>
  <c r="X11" i="44"/>
  <c r="Y11" i="44"/>
  <c r="Z11" i="44"/>
  <c r="AA11" i="44"/>
  <c r="AB11" i="44"/>
  <c r="AC11" i="44"/>
  <c r="AD11" i="44"/>
  <c r="AE11" i="44"/>
  <c r="AF11" i="44"/>
  <c r="AG11" i="44"/>
  <c r="D12" i="44"/>
  <c r="E12" i="44"/>
  <c r="F12" i="44"/>
  <c r="G12" i="44"/>
  <c r="H12" i="44"/>
  <c r="I12" i="44"/>
  <c r="J12" i="44"/>
  <c r="K12" i="44"/>
  <c r="L12" i="44"/>
  <c r="M12" i="44"/>
  <c r="N12" i="44"/>
  <c r="O12" i="44"/>
  <c r="P12" i="44"/>
  <c r="Q12" i="44"/>
  <c r="R12" i="44"/>
  <c r="S12" i="44"/>
  <c r="T12" i="44"/>
  <c r="U12" i="44"/>
  <c r="V12" i="44"/>
  <c r="W12" i="44"/>
  <c r="X12" i="44"/>
  <c r="Y12" i="44"/>
  <c r="Z12" i="44"/>
  <c r="AA12" i="44"/>
  <c r="AB12" i="44"/>
  <c r="AC12" i="44"/>
  <c r="AD12" i="44"/>
  <c r="AE12" i="44"/>
  <c r="AF12" i="44"/>
  <c r="AG12" i="44"/>
  <c r="D13" i="44"/>
  <c r="E13" i="44"/>
  <c r="F13" i="44"/>
  <c r="G13" i="44"/>
  <c r="H13" i="44"/>
  <c r="I13" i="44"/>
  <c r="J13" i="44"/>
  <c r="K13" i="44"/>
  <c r="L13" i="44"/>
  <c r="M13" i="44"/>
  <c r="N13" i="44"/>
  <c r="O13" i="44"/>
  <c r="P13" i="44"/>
  <c r="Q13" i="44"/>
  <c r="R13" i="44"/>
  <c r="S13" i="44"/>
  <c r="T13" i="44"/>
  <c r="U13" i="44"/>
  <c r="V13" i="44"/>
  <c r="W13" i="44"/>
  <c r="X13" i="44"/>
  <c r="Y13" i="44"/>
  <c r="Z13" i="44"/>
  <c r="AA13" i="44"/>
  <c r="AB13" i="44"/>
  <c r="AC13" i="44"/>
  <c r="AD13" i="44"/>
  <c r="AE13" i="44"/>
  <c r="AF13" i="44"/>
  <c r="AG13" i="44"/>
  <c r="D14" i="44"/>
  <c r="E14" i="44"/>
  <c r="F14" i="44"/>
  <c r="G14" i="44"/>
  <c r="H14" i="44"/>
  <c r="I14" i="44"/>
  <c r="J14" i="44"/>
  <c r="K14" i="44"/>
  <c r="L14" i="44"/>
  <c r="M14" i="44"/>
  <c r="N14" i="44"/>
  <c r="O14" i="44"/>
  <c r="P14" i="44"/>
  <c r="Q14" i="44"/>
  <c r="R14" i="44"/>
  <c r="S14" i="44"/>
  <c r="T14" i="44"/>
  <c r="U14" i="44"/>
  <c r="V14" i="44"/>
  <c r="W14" i="44"/>
  <c r="X14" i="44"/>
  <c r="Y14" i="44"/>
  <c r="Z14" i="44"/>
  <c r="AA14" i="44"/>
  <c r="AB14" i="44"/>
  <c r="AC14" i="44"/>
  <c r="AD14" i="44"/>
  <c r="AE14" i="44"/>
  <c r="AF14" i="44"/>
  <c r="AG14" i="44"/>
  <c r="D15" i="44"/>
  <c r="E15" i="44"/>
  <c r="F15" i="44"/>
  <c r="G15" i="44"/>
  <c r="H15" i="44"/>
  <c r="I15" i="44"/>
  <c r="J15" i="44"/>
  <c r="K15" i="44"/>
  <c r="L15" i="44"/>
  <c r="M15" i="44"/>
  <c r="N15" i="44"/>
  <c r="O15" i="44"/>
  <c r="P15" i="44"/>
  <c r="Q15" i="44"/>
  <c r="R15" i="44"/>
  <c r="S15" i="44"/>
  <c r="T15" i="44"/>
  <c r="U15" i="44"/>
  <c r="V15" i="44"/>
  <c r="W15" i="44"/>
  <c r="X15" i="44"/>
  <c r="Y15" i="44"/>
  <c r="Z15" i="44"/>
  <c r="AA15" i="44"/>
  <c r="AB15" i="44"/>
  <c r="AC15" i="44"/>
  <c r="AD15" i="44"/>
  <c r="AE15" i="44"/>
  <c r="AF15" i="44"/>
  <c r="AG15" i="44"/>
  <c r="D16" i="44"/>
  <c r="E16" i="44"/>
  <c r="F16" i="44"/>
  <c r="G16" i="44"/>
  <c r="H16" i="44"/>
  <c r="I16" i="44"/>
  <c r="J16" i="44"/>
  <c r="K16" i="44"/>
  <c r="L16" i="44"/>
  <c r="M16" i="44"/>
  <c r="N16" i="44"/>
  <c r="O16" i="44"/>
  <c r="P16" i="44"/>
  <c r="Q16" i="44"/>
  <c r="R16" i="44"/>
  <c r="S16" i="44"/>
  <c r="T16" i="44"/>
  <c r="U16" i="44"/>
  <c r="V16" i="44"/>
  <c r="W16" i="44"/>
  <c r="X16" i="44"/>
  <c r="Y16" i="44"/>
  <c r="Z16" i="44"/>
  <c r="AA16" i="44"/>
  <c r="AB16" i="44"/>
  <c r="AC16" i="44"/>
  <c r="AD16" i="44"/>
  <c r="AE16" i="44"/>
  <c r="AF16" i="44"/>
  <c r="AG16" i="44"/>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M5" i="29" s="1"/>
  <c r="K19" i="44"/>
  <c r="N5" i="29" s="1"/>
  <c r="L19" i="44"/>
  <c r="O5" i="29" s="1"/>
  <c r="M19" i="44"/>
  <c r="N19" i="44"/>
  <c r="O19" i="44"/>
  <c r="P19" i="44"/>
  <c r="Q19" i="44"/>
  <c r="R19" i="44"/>
  <c r="S19" i="44"/>
  <c r="T19" i="44"/>
  <c r="U19" i="44"/>
  <c r="V19" i="44"/>
  <c r="W19" i="44"/>
  <c r="X19" i="44"/>
  <c r="Y19" i="44"/>
  <c r="Z19" i="44"/>
  <c r="AA19" i="44"/>
  <c r="AB19" i="44"/>
  <c r="AC19" i="44"/>
  <c r="AD19" i="44"/>
  <c r="AE19" i="44"/>
  <c r="AF19" i="44"/>
  <c r="AG19" i="44"/>
  <c r="D20" i="44"/>
  <c r="E20" i="44"/>
  <c r="F20" i="44"/>
  <c r="G20" i="44"/>
  <c r="H20" i="44"/>
  <c r="I20" i="44"/>
  <c r="J20" i="44"/>
  <c r="K20" i="44"/>
  <c r="L20" i="44"/>
  <c r="M20" i="44"/>
  <c r="N20" i="44"/>
  <c r="O20" i="44"/>
  <c r="P20" i="44"/>
  <c r="Q20" i="44"/>
  <c r="R20" i="44"/>
  <c r="S20" i="44"/>
  <c r="T20" i="44"/>
  <c r="U20" i="44"/>
  <c r="V20" i="44"/>
  <c r="W20" i="44"/>
  <c r="X20" i="44"/>
  <c r="Y20" i="44"/>
  <c r="Z20" i="44"/>
  <c r="AA20" i="44"/>
  <c r="AB20" i="44"/>
  <c r="AC20" i="44"/>
  <c r="AD20" i="44"/>
  <c r="AE20" i="44"/>
  <c r="AF20" i="44"/>
  <c r="AG20" i="44"/>
  <c r="D21" i="44"/>
  <c r="E21" i="44"/>
  <c r="F21" i="44"/>
  <c r="G21" i="44"/>
  <c r="H21" i="44"/>
  <c r="I21" i="44"/>
  <c r="J21" i="44"/>
  <c r="K21" i="44"/>
  <c r="L21" i="44"/>
  <c r="M21" i="44"/>
  <c r="N21" i="44"/>
  <c r="O21" i="44"/>
  <c r="P21" i="44"/>
  <c r="Q21" i="44"/>
  <c r="R21" i="44"/>
  <c r="S21" i="44"/>
  <c r="T21" i="44"/>
  <c r="U21" i="44"/>
  <c r="V21" i="44"/>
  <c r="W21" i="44"/>
  <c r="X21" i="44"/>
  <c r="Y21" i="44"/>
  <c r="Z21" i="44"/>
  <c r="AA21" i="44"/>
  <c r="AB21" i="44"/>
  <c r="AC21" i="44"/>
  <c r="AD21" i="44"/>
  <c r="AE21" i="44"/>
  <c r="AF21" i="44"/>
  <c r="AG21" i="44"/>
  <c r="D22" i="44"/>
  <c r="E22" i="44"/>
  <c r="F22" i="44"/>
  <c r="G22" i="44"/>
  <c r="H22" i="44"/>
  <c r="L28" i="29" s="1"/>
  <c r="I22" i="44"/>
  <c r="J22" i="44"/>
  <c r="M28" i="29" s="1"/>
  <c r="K22" i="44"/>
  <c r="N28" i="29" s="1"/>
  <c r="L22" i="44"/>
  <c r="O28" i="29" s="1"/>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C8" i="44"/>
  <c r="C9" i="44"/>
  <c r="C10" i="44"/>
  <c r="C11" i="44"/>
  <c r="C12" i="44"/>
  <c r="C13" i="44"/>
  <c r="C14" i="44"/>
  <c r="C15" i="44"/>
  <c r="C16" i="44"/>
  <c r="C17" i="44"/>
  <c r="C18" i="44"/>
  <c r="C19" i="44"/>
  <c r="C20" i="44"/>
  <c r="C21" i="44"/>
  <c r="C22" i="44"/>
  <c r="C23" i="44"/>
  <c r="C24" i="44"/>
  <c r="C7" i="44"/>
  <c r="M30" i="44" l="1"/>
  <c r="M33" i="44" s="1"/>
  <c r="T24" i="60" s="1"/>
  <c r="T36" i="60" s="1"/>
  <c r="O36" i="29"/>
  <c r="Q23" i="60"/>
  <c r="H14" i="57"/>
  <c r="AH35" i="60"/>
  <c r="AH38" i="60"/>
  <c r="AD45" i="60"/>
  <c r="R45" i="60"/>
  <c r="F45" i="60" s="1"/>
  <c r="AA45" i="60"/>
  <c r="AH45" i="60"/>
  <c r="X45" i="60"/>
  <c r="W45" i="60"/>
  <c r="AM45" i="60"/>
  <c r="U45" i="60"/>
  <c r="AJ45" i="60"/>
  <c r="AK45" i="60"/>
  <c r="Q45" i="60"/>
  <c r="AG45" i="60"/>
  <c r="AI45" i="60"/>
  <c r="T45" i="60"/>
  <c r="K45" i="60"/>
  <c r="P45" i="60"/>
  <c r="AF45" i="60"/>
  <c r="AB45" i="60"/>
  <c r="G45" i="60" s="1"/>
  <c r="N45" i="60"/>
  <c r="AC45" i="60"/>
  <c r="AN45" i="60"/>
  <c r="Z45" i="60"/>
  <c r="S45" i="60"/>
  <c r="AL45" i="60"/>
  <c r="H45" i="60" s="1"/>
  <c r="Y45" i="60"/>
  <c r="AE45" i="60"/>
  <c r="M45" i="60"/>
  <c r="O45" i="60"/>
  <c r="V45" i="60"/>
  <c r="L45" i="60"/>
  <c r="J45" i="60"/>
  <c r="E45" i="60" s="1"/>
  <c r="L34" i="60"/>
  <c r="L37" i="60" s="1"/>
  <c r="AF35" i="60"/>
  <c r="T35" i="60"/>
  <c r="AD36" i="60"/>
  <c r="S24" i="60"/>
  <c r="J15" i="57"/>
  <c r="Y34" i="60"/>
  <c r="Y37" i="60" s="1"/>
  <c r="M34" i="60"/>
  <c r="M37" i="60" s="1"/>
  <c r="X34" i="60"/>
  <c r="X37" i="60" s="1"/>
  <c r="R24" i="60"/>
  <c r="I15" i="57"/>
  <c r="AC36" i="60"/>
  <c r="P38" i="60"/>
  <c r="AA35" i="60"/>
  <c r="O35" i="60"/>
  <c r="O38" i="60" s="1"/>
  <c r="H23" i="60"/>
  <c r="H35" i="60" s="1"/>
  <c r="H38" i="60" s="1"/>
  <c r="AL35" i="60"/>
  <c r="AD35" i="60"/>
  <c r="AK35" i="60"/>
  <c r="AC35" i="60"/>
  <c r="AJ36" i="60"/>
  <c r="X36" i="60"/>
  <c r="L36" i="60"/>
  <c r="AD25" i="60"/>
  <c r="AD17" i="60" s="1"/>
  <c r="AD34" i="60"/>
  <c r="AD37" i="60" s="1"/>
  <c r="R22" i="60"/>
  <c r="I13" i="57"/>
  <c r="R23" i="60"/>
  <c r="I14" i="57"/>
  <c r="AI36" i="60"/>
  <c r="W36" i="60"/>
  <c r="AC34" i="60"/>
  <c r="AC37" i="60" s="1"/>
  <c r="AC25" i="60"/>
  <c r="AC17" i="60" s="1"/>
  <c r="Q22" i="60"/>
  <c r="H13" i="57"/>
  <c r="O30" i="44"/>
  <c r="O33" i="44" s="1"/>
  <c r="V24" i="60" s="1"/>
  <c r="AG31" i="44"/>
  <c r="AN22" i="60" s="1"/>
  <c r="U31" i="44"/>
  <c r="AB22" i="60" s="1"/>
  <c r="I31" i="44"/>
  <c r="P22" i="60" s="1"/>
  <c r="Z30" i="44"/>
  <c r="Z33" i="44" s="1"/>
  <c r="AG24" i="60" s="1"/>
  <c r="AG36" i="60" s="1"/>
  <c r="N30" i="44"/>
  <c r="N33" i="44" s="1"/>
  <c r="U24" i="60" s="1"/>
  <c r="AF31" i="44"/>
  <c r="AM22" i="60" s="1"/>
  <c r="H31" i="44"/>
  <c r="O22" i="60" s="1"/>
  <c r="AA31" i="44"/>
  <c r="AH22" i="60" s="1"/>
  <c r="O31" i="44"/>
  <c r="V22" i="60" s="1"/>
  <c r="O32" i="44"/>
  <c r="V23" i="60" s="1"/>
  <c r="AA30" i="44"/>
  <c r="AA33" i="44" s="1"/>
  <c r="AH24" i="60" s="1"/>
  <c r="AG30" i="44"/>
  <c r="AG33" i="44" s="1"/>
  <c r="AN24" i="60" s="1"/>
  <c r="U30" i="44"/>
  <c r="U33" i="44" s="1"/>
  <c r="AB24" i="60" s="1"/>
  <c r="I30" i="44"/>
  <c r="I33" i="44" s="1"/>
  <c r="P24" i="60" s="1"/>
  <c r="L32" i="44"/>
  <c r="T30" i="44"/>
  <c r="T33" i="44" s="1"/>
  <c r="AA24" i="60" s="1"/>
  <c r="Z31" i="44"/>
  <c r="AG22" i="60" s="1"/>
  <c r="N31" i="44"/>
  <c r="U22" i="60" s="1"/>
  <c r="AB31" i="44"/>
  <c r="AI22" i="60" s="1"/>
  <c r="P31" i="44"/>
  <c r="W22" i="60" s="1"/>
  <c r="D31" i="44"/>
  <c r="K22" i="60" s="1"/>
  <c r="U32" i="44"/>
  <c r="AB23" i="60" s="1"/>
  <c r="Y30" i="44"/>
  <c r="Y33" i="44" s="1"/>
  <c r="AF24" i="60" s="1"/>
  <c r="AE31" i="44"/>
  <c r="AL22" i="60" s="1"/>
  <c r="S31" i="44"/>
  <c r="Z22" i="60" s="1"/>
  <c r="G31" i="44"/>
  <c r="N22" i="60" s="1"/>
  <c r="J30" i="44"/>
  <c r="J33" i="44" s="1"/>
  <c r="X32" i="44"/>
  <c r="AE23" i="60" s="1"/>
  <c r="R30" i="44"/>
  <c r="R33" i="44" s="1"/>
  <c r="Y24" i="60" s="1"/>
  <c r="F30" i="44"/>
  <c r="F33" i="44" s="1"/>
  <c r="M24" i="60" s="1"/>
  <c r="X31" i="44"/>
  <c r="AE22" i="60" s="1"/>
  <c r="L31" i="44"/>
  <c r="S30" i="44"/>
  <c r="S33" i="44" s="1"/>
  <c r="Z24" i="60" s="1"/>
  <c r="Y31" i="44"/>
  <c r="AF22" i="60" s="1"/>
  <c r="M31" i="44"/>
  <c r="T22" i="60" s="1"/>
  <c r="N32" i="44"/>
  <c r="U23" i="60" s="1"/>
  <c r="T31" i="44"/>
  <c r="AA22" i="60" s="1"/>
  <c r="Z32" i="44"/>
  <c r="AG23" i="60" s="1"/>
  <c r="H30" i="44"/>
  <c r="H33" i="44" s="1"/>
  <c r="O24" i="60" s="1"/>
  <c r="O36" i="60" s="1"/>
  <c r="AF30" i="44"/>
  <c r="AF33" i="44" s="1"/>
  <c r="AM24" i="60" s="1"/>
  <c r="AD31" i="44"/>
  <c r="AK22" i="60" s="1"/>
  <c r="AC31" i="44"/>
  <c r="AJ22" i="60" s="1"/>
  <c r="AG32" i="44"/>
  <c r="AN23" i="60" s="1"/>
  <c r="S32" i="44"/>
  <c r="Z23" i="60" s="1"/>
  <c r="AE30" i="44"/>
  <c r="AE33" i="44" s="1"/>
  <c r="AL24" i="60" s="1"/>
  <c r="G30" i="44"/>
  <c r="G33" i="44" s="1"/>
  <c r="N24" i="60" s="1"/>
  <c r="AD30" i="44"/>
  <c r="AD33" i="44" s="1"/>
  <c r="AK24" i="60" s="1"/>
  <c r="AC32" i="44"/>
  <c r="AJ23" i="60" s="1"/>
  <c r="AJ35" i="60" s="1"/>
  <c r="Q32" i="44"/>
  <c r="X23" i="60" s="1"/>
  <c r="X25" i="60" s="1"/>
  <c r="E32" i="44"/>
  <c r="L23" i="60" s="1"/>
  <c r="AF32" i="44"/>
  <c r="AM23" i="60" s="1"/>
  <c r="R32" i="44"/>
  <c r="Y23" i="60" s="1"/>
  <c r="Y35" i="60" s="1"/>
  <c r="F32" i="44"/>
  <c r="M23" i="60" s="1"/>
  <c r="M25" i="60" s="1"/>
  <c r="M17" i="60" s="1"/>
  <c r="AB32" i="44"/>
  <c r="AI23" i="60" s="1"/>
  <c r="P32" i="44"/>
  <c r="W23" i="60" s="1"/>
  <c r="D32" i="44"/>
  <c r="K23" i="60" s="1"/>
  <c r="C11" i="45"/>
  <c r="C10" i="45"/>
  <c r="C9" i="45"/>
  <c r="C8" i="45"/>
  <c r="C7" i="45"/>
  <c r="P110" i="60" l="1"/>
  <c r="M77" i="47" s="1"/>
  <c r="P84" i="60"/>
  <c r="P82" i="60"/>
  <c r="P116" i="60"/>
  <c r="M79" i="47" s="1"/>
  <c r="P114" i="60"/>
  <c r="M81" i="47" s="1"/>
  <c r="P112" i="60"/>
  <c r="M76" i="47" s="1"/>
  <c r="X17" i="60"/>
  <c r="X19" i="60"/>
  <c r="AF34" i="60"/>
  <c r="AF37" i="60" s="1"/>
  <c r="AF25" i="60"/>
  <c r="AF19" i="60" s="1"/>
  <c r="AB35" i="60"/>
  <c r="G23" i="60"/>
  <c r="V35" i="60"/>
  <c r="V38" i="60" s="1"/>
  <c r="Q34" i="60"/>
  <c r="Q37" i="60" s="1"/>
  <c r="AD18" i="60"/>
  <c r="P90" i="60"/>
  <c r="P113" i="60" s="1"/>
  <c r="M75" i="47" s="1"/>
  <c r="E66" i="60"/>
  <c r="J66" i="60" s="1"/>
  <c r="F21" i="57"/>
  <c r="E21" i="57"/>
  <c r="E67" i="60"/>
  <c r="J67" i="60" s="1"/>
  <c r="E64" i="60"/>
  <c r="J64" i="60" s="1"/>
  <c r="E69" i="60"/>
  <c r="J69" i="60" s="1"/>
  <c r="E65" i="60"/>
  <c r="J65" i="60" s="1"/>
  <c r="E68" i="60"/>
  <c r="J68" i="60" s="1"/>
  <c r="E63" i="60"/>
  <c r="J63" i="60" s="1"/>
  <c r="AF36" i="60"/>
  <c r="H24" i="60"/>
  <c r="H36" i="60" s="1"/>
  <c r="AL36" i="60"/>
  <c r="K25" i="60"/>
  <c r="K19" i="60" s="1"/>
  <c r="K34" i="60"/>
  <c r="K37" i="60" s="1"/>
  <c r="K17" i="60"/>
  <c r="AA14" i="57"/>
  <c r="R14" i="57"/>
  <c r="AD38" i="60"/>
  <c r="P117" i="60"/>
  <c r="M78" i="47" s="1"/>
  <c r="G68" i="60"/>
  <c r="K21" i="57"/>
  <c r="G63" i="60"/>
  <c r="G66" i="60"/>
  <c r="AB66" i="60" s="1"/>
  <c r="G67" i="60"/>
  <c r="AB67" i="60" s="1"/>
  <c r="G64" i="60"/>
  <c r="G69" i="60"/>
  <c r="G65" i="60"/>
  <c r="G50" i="60"/>
  <c r="AH36" i="60"/>
  <c r="Z36" i="60"/>
  <c r="V25" i="60"/>
  <c r="V18" i="60" s="1"/>
  <c r="V34" i="60"/>
  <c r="V37" i="60" s="1"/>
  <c r="K35" i="60"/>
  <c r="K38" i="60" s="1"/>
  <c r="K18" i="60"/>
  <c r="Z35" i="60"/>
  <c r="Z38" i="60" s="1"/>
  <c r="S22" i="60"/>
  <c r="J13" i="57"/>
  <c r="W34" i="60"/>
  <c r="W37" i="60" s="1"/>
  <c r="W25" i="60"/>
  <c r="W19" i="60" s="1"/>
  <c r="AH34" i="60"/>
  <c r="AH37" i="60" s="1"/>
  <c r="AH25" i="60"/>
  <c r="AH18" i="60" s="1"/>
  <c r="R35" i="60"/>
  <c r="F23" i="60"/>
  <c r="AN35" i="60"/>
  <c r="I23" i="60"/>
  <c r="I35" i="60" s="1"/>
  <c r="I38" i="60" s="1"/>
  <c r="AO23" i="60"/>
  <c r="AE34" i="60"/>
  <c r="AE37" i="60" s="1"/>
  <c r="AE25" i="60"/>
  <c r="AE19" i="60" s="1"/>
  <c r="AE17" i="60"/>
  <c r="AI25" i="60"/>
  <c r="AI19" i="60" s="1"/>
  <c r="AI34" i="60"/>
  <c r="AI37" i="60" s="1"/>
  <c r="O34" i="60"/>
  <c r="O37" i="60" s="1"/>
  <c r="O25" i="60"/>
  <c r="O17" i="60" s="1"/>
  <c r="AA13" i="57"/>
  <c r="R13" i="57"/>
  <c r="I16" i="57"/>
  <c r="AL38" i="60"/>
  <c r="W35" i="60"/>
  <c r="AI35" i="60"/>
  <c r="AJ25" i="60"/>
  <c r="AJ17" i="60" s="1"/>
  <c r="AJ34" i="60"/>
  <c r="AJ37" i="60" s="1"/>
  <c r="M19" i="60"/>
  <c r="M36" i="60"/>
  <c r="U34" i="60"/>
  <c r="U37" i="60" s="1"/>
  <c r="U25" i="60"/>
  <c r="U17" i="60" s="1"/>
  <c r="AM25" i="60"/>
  <c r="AM19" i="60" s="1"/>
  <c r="AM34" i="60"/>
  <c r="AM37" i="60" s="1"/>
  <c r="F22" i="60"/>
  <c r="R25" i="60"/>
  <c r="R17" i="60" s="1"/>
  <c r="R34" i="60"/>
  <c r="R37" i="60" s="1"/>
  <c r="P115" i="60"/>
  <c r="M80" i="47" s="1"/>
  <c r="AD19" i="60"/>
  <c r="Z13" i="57"/>
  <c r="Q13" i="57"/>
  <c r="U36" i="60"/>
  <c r="U19" i="60"/>
  <c r="I21" i="57"/>
  <c r="F50" i="60"/>
  <c r="F63" i="60"/>
  <c r="F65" i="60"/>
  <c r="F67" i="60"/>
  <c r="F68" i="60"/>
  <c r="F66" i="60"/>
  <c r="F69" i="60"/>
  <c r="F64" i="60"/>
  <c r="AK25" i="60"/>
  <c r="AK18" i="60" s="1"/>
  <c r="AK34" i="60"/>
  <c r="AK37" i="60" s="1"/>
  <c r="AK17" i="60"/>
  <c r="AE35" i="60"/>
  <c r="AE18" i="60"/>
  <c r="AA36" i="60"/>
  <c r="AK36" i="60"/>
  <c r="N36" i="60"/>
  <c r="Y38" i="60"/>
  <c r="AM35" i="60"/>
  <c r="AM18" i="60"/>
  <c r="Q24" i="60"/>
  <c r="Q36" i="60" s="1"/>
  <c r="H15" i="57"/>
  <c r="P34" i="60"/>
  <c r="P25" i="60"/>
  <c r="P18" i="60" s="1"/>
  <c r="P106" i="60"/>
  <c r="M71" i="47" s="1"/>
  <c r="P105" i="60"/>
  <c r="M72" i="47" s="1"/>
  <c r="P104" i="60"/>
  <c r="M73" i="47" s="1"/>
  <c r="P101" i="60"/>
  <c r="M69" i="47" s="1"/>
  <c r="P99" i="60"/>
  <c r="M70" i="47" s="1"/>
  <c r="P103" i="60"/>
  <c r="Q103" i="60" s="1"/>
  <c r="R103" i="60" s="1"/>
  <c r="P100" i="60"/>
  <c r="M74" i="47" s="1"/>
  <c r="AC18" i="60"/>
  <c r="T38" i="60"/>
  <c r="L21" i="57"/>
  <c r="H66" i="60"/>
  <c r="AL66" i="60" s="1"/>
  <c r="H69" i="60"/>
  <c r="AL69" i="60" s="1"/>
  <c r="H65" i="60"/>
  <c r="H63" i="60"/>
  <c r="AL63" i="60" s="1"/>
  <c r="H50" i="60"/>
  <c r="H64" i="60"/>
  <c r="H67" i="60"/>
  <c r="AL67" i="60" s="1"/>
  <c r="H68" i="60"/>
  <c r="AL68" i="60" s="1"/>
  <c r="M35" i="60"/>
  <c r="M38" i="60" s="1"/>
  <c r="M18" i="60"/>
  <c r="AM36" i="60"/>
  <c r="S23" i="60"/>
  <c r="J14" i="57"/>
  <c r="L35" i="60"/>
  <c r="L38" i="60"/>
  <c r="AG35" i="60"/>
  <c r="N34" i="60"/>
  <c r="N37" i="60" s="1"/>
  <c r="N25" i="60"/>
  <c r="N18" i="60" s="1"/>
  <c r="P36" i="60"/>
  <c r="P19" i="60"/>
  <c r="AB34" i="60"/>
  <c r="AB37" i="60" s="1"/>
  <c r="AB25" i="60"/>
  <c r="AB18" i="60" s="1"/>
  <c r="G22" i="60"/>
  <c r="AC38" i="60"/>
  <c r="AA38" i="60"/>
  <c r="AC19" i="60"/>
  <c r="Y25" i="60"/>
  <c r="S36" i="60"/>
  <c r="Y36" i="60"/>
  <c r="Y19" i="60"/>
  <c r="X35" i="60"/>
  <c r="X38" i="60"/>
  <c r="X18" i="60"/>
  <c r="AA34" i="60"/>
  <c r="AA37" i="60" s="1"/>
  <c r="AA25" i="60"/>
  <c r="AA19" i="60" s="1"/>
  <c r="Z34" i="60"/>
  <c r="Z37" i="60" s="1"/>
  <c r="Z25" i="60"/>
  <c r="Z18" i="60" s="1"/>
  <c r="G24" i="60"/>
  <c r="G36" i="60" s="1"/>
  <c r="AB36" i="60"/>
  <c r="I22" i="60"/>
  <c r="AN34" i="60"/>
  <c r="AN37" i="60" s="1"/>
  <c r="AN25" i="60"/>
  <c r="AN18" i="60" s="1"/>
  <c r="AO22" i="60"/>
  <c r="P92" i="60"/>
  <c r="AA15" i="57"/>
  <c r="R15" i="57"/>
  <c r="AF38" i="60"/>
  <c r="Q14" i="57"/>
  <c r="Z14" i="57"/>
  <c r="T25" i="60"/>
  <c r="T17" i="60" s="1"/>
  <c r="T34" i="60"/>
  <c r="AG34" i="60"/>
  <c r="AG37" i="60" s="1"/>
  <c r="AG25" i="60"/>
  <c r="AG19" i="60" s="1"/>
  <c r="AJ38" i="60"/>
  <c r="U35" i="60"/>
  <c r="U18" i="60"/>
  <c r="AL34" i="60"/>
  <c r="AL37" i="60" s="1"/>
  <c r="H22" i="60"/>
  <c r="AL25" i="60"/>
  <c r="AL19" i="60" s="1"/>
  <c r="AN36" i="60"/>
  <c r="AO24" i="60"/>
  <c r="I24" i="60"/>
  <c r="I36" i="60" s="1"/>
  <c r="V36" i="60"/>
  <c r="V19" i="60"/>
  <c r="AK38" i="60"/>
  <c r="P111" i="60"/>
  <c r="M82" i="47" s="1"/>
  <c r="R36" i="60"/>
  <c r="F24" i="60"/>
  <c r="R19" i="60"/>
  <c r="AB15" i="57"/>
  <c r="S15" i="57"/>
  <c r="L25" i="60"/>
  <c r="L18" i="60" s="1"/>
  <c r="AO45" i="60"/>
  <c r="AP45" i="60" s="1"/>
  <c r="I45" i="60"/>
  <c r="Q35" i="60"/>
  <c r="Q82" i="60" s="1"/>
  <c r="Q90" i="60" s="1"/>
  <c r="Q113" i="60" s="1"/>
  <c r="N75" i="47" s="1"/>
  <c r="AS162" i="57"/>
  <c r="AQ162" i="57"/>
  <c r="AO162" i="57"/>
  <c r="AK162" i="57"/>
  <c r="AI162" i="57"/>
  <c r="AJ161" i="57"/>
  <c r="AJ162" i="57" s="1"/>
  <c r="AN17" i="60" l="1"/>
  <c r="K39" i="60"/>
  <c r="AK19" i="60"/>
  <c r="W18" i="60"/>
  <c r="AC66" i="60"/>
  <c r="AD66" i="60" s="1"/>
  <c r="AE66" i="60" s="1"/>
  <c r="AF66" i="60" s="1"/>
  <c r="AG66" i="60" s="1"/>
  <c r="AH66" i="60" s="1"/>
  <c r="AI66" i="60" s="1"/>
  <c r="AJ66" i="60" s="1"/>
  <c r="AK66" i="60" s="1"/>
  <c r="AN19" i="60"/>
  <c r="AM17" i="60"/>
  <c r="V17" i="60"/>
  <c r="T37" i="60"/>
  <c r="S34" i="60"/>
  <c r="S37" i="60"/>
  <c r="S25" i="60"/>
  <c r="S18" i="60" s="1"/>
  <c r="AG18" i="60"/>
  <c r="AG38" i="60"/>
  <c r="AL64" i="60"/>
  <c r="P37" i="60"/>
  <c r="P81" i="60"/>
  <c r="N19" i="60"/>
  <c r="R18" i="60"/>
  <c r="Z19" i="60"/>
  <c r="AB68" i="60"/>
  <c r="AC68" i="60" s="1"/>
  <c r="AD68" i="60" s="1"/>
  <c r="AE68" i="60" s="1"/>
  <c r="AF68" i="60" s="1"/>
  <c r="AG68" i="60" s="1"/>
  <c r="AH68" i="60" s="1"/>
  <c r="AI68" i="60" s="1"/>
  <c r="AJ68" i="60" s="1"/>
  <c r="AK68" i="60" s="1"/>
  <c r="Q106" i="60"/>
  <c r="U38" i="60"/>
  <c r="Z15" i="57"/>
  <c r="Q15" i="57"/>
  <c r="R38" i="60"/>
  <c r="R82" i="60"/>
  <c r="K69" i="60"/>
  <c r="L69" i="60" s="1"/>
  <c r="M69" i="60" s="1"/>
  <c r="N69" i="60" s="1"/>
  <c r="O69" i="60" s="1"/>
  <c r="P69" i="60" s="1"/>
  <c r="Q69" i="60" s="1"/>
  <c r="R69" i="60"/>
  <c r="S69" i="60" s="1"/>
  <c r="AH19" i="60"/>
  <c r="Q84" i="60"/>
  <c r="Q92" i="60" s="1"/>
  <c r="Q117" i="60" s="1"/>
  <c r="N78" i="47" s="1"/>
  <c r="Q99" i="60"/>
  <c r="T19" i="60"/>
  <c r="T18" i="60"/>
  <c r="AP22" i="60"/>
  <c r="AO25" i="60"/>
  <c r="AO17" i="60" s="1"/>
  <c r="AO34" i="60"/>
  <c r="G25" i="60"/>
  <c r="G31" i="60" s="1"/>
  <c r="G34" i="60"/>
  <c r="G37" i="60" s="1"/>
  <c r="AG17" i="60"/>
  <c r="Z16" i="57"/>
  <c r="Z17" i="60"/>
  <c r="AB17" i="60"/>
  <c r="AL65" i="60"/>
  <c r="AE38" i="60"/>
  <c r="K66" i="60"/>
  <c r="L66" i="60" s="1"/>
  <c r="M66" i="60" s="1"/>
  <c r="N66" i="60" s="1"/>
  <c r="O66" i="60" s="1"/>
  <c r="P66" i="60" s="1"/>
  <c r="Q66" i="60" s="1"/>
  <c r="R66" i="60"/>
  <c r="S66" i="60" s="1"/>
  <c r="T66" i="60" s="1"/>
  <c r="U66" i="60" s="1"/>
  <c r="V66" i="60" s="1"/>
  <c r="W66" i="60" s="1"/>
  <c r="X66" i="60" s="1"/>
  <c r="Y66" i="60" s="1"/>
  <c r="Z66" i="60" s="1"/>
  <c r="AA66" i="60" s="1"/>
  <c r="Q105" i="60"/>
  <c r="F36" i="60"/>
  <c r="AB14" i="57"/>
  <c r="S14" i="57"/>
  <c r="S103" i="60"/>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M38" i="60"/>
  <c r="R68" i="60"/>
  <c r="S68" i="60" s="1"/>
  <c r="T68" i="60" s="1"/>
  <c r="U68" i="60" s="1"/>
  <c r="V68" i="60" s="1"/>
  <c r="W68" i="60" s="1"/>
  <c r="X68" i="60" s="1"/>
  <c r="Y68" i="60" s="1"/>
  <c r="Z68" i="60" s="1"/>
  <c r="AA68" i="60" s="1"/>
  <c r="K68" i="60"/>
  <c r="L68" i="60" s="1"/>
  <c r="M68" i="60" s="1"/>
  <c r="N68" i="60" s="1"/>
  <c r="O68" i="60" s="1"/>
  <c r="P68" i="60" s="1"/>
  <c r="Q68" i="60" s="1"/>
  <c r="H16" i="57"/>
  <c r="AJ18" i="60"/>
  <c r="AJ19" i="60"/>
  <c r="Q25" i="60"/>
  <c r="Y18" i="60"/>
  <c r="Y17" i="60"/>
  <c r="I34" i="60"/>
  <c r="I37" i="60" s="1"/>
  <c r="I25" i="60"/>
  <c r="I31" i="60" s="1"/>
  <c r="S35" i="60"/>
  <c r="R67" i="60"/>
  <c r="S67" i="60" s="1"/>
  <c r="T67" i="60" s="1"/>
  <c r="U67" i="60" s="1"/>
  <c r="V67" i="60" s="1"/>
  <c r="W67" i="60" s="1"/>
  <c r="X67" i="60" s="1"/>
  <c r="Y67" i="60" s="1"/>
  <c r="Z67" i="60" s="1"/>
  <c r="AA67" i="60" s="1"/>
  <c r="K67" i="60"/>
  <c r="L67" i="60" s="1"/>
  <c r="M67" i="60" s="1"/>
  <c r="N67" i="60" s="1"/>
  <c r="O67" i="60" s="1"/>
  <c r="P67" i="60" s="1"/>
  <c r="Q67" i="60" s="1"/>
  <c r="Q16" i="57"/>
  <c r="AI18" i="60"/>
  <c r="AI17" i="60"/>
  <c r="W17" i="60"/>
  <c r="AB65" i="60"/>
  <c r="AC65" i="60" s="1"/>
  <c r="AD65" i="60" s="1"/>
  <c r="AE65" i="60" s="1"/>
  <c r="AF65" i="60" s="1"/>
  <c r="AG65" i="60" s="1"/>
  <c r="AH65" i="60" s="1"/>
  <c r="AI65" i="60" s="1"/>
  <c r="AJ65" i="60" s="1"/>
  <c r="AK65" i="60" s="1"/>
  <c r="S65" i="60"/>
  <c r="T65" i="60" s="1"/>
  <c r="U65" i="60" s="1"/>
  <c r="V65" i="60" s="1"/>
  <c r="W65" i="60" s="1"/>
  <c r="X65" i="60" s="1"/>
  <c r="Y65" i="60" s="1"/>
  <c r="Z65" i="60" s="1"/>
  <c r="AA65" i="60" s="1"/>
  <c r="R65" i="60"/>
  <c r="K65" i="60"/>
  <c r="L65" i="60" s="1"/>
  <c r="M65" i="60" s="1"/>
  <c r="N65" i="60" s="1"/>
  <c r="O65" i="60" s="1"/>
  <c r="P65" i="60" s="1"/>
  <c r="Q65" i="60" s="1"/>
  <c r="AI38" i="60"/>
  <c r="R16" i="57"/>
  <c r="AP23" i="60"/>
  <c r="AO35" i="60"/>
  <c r="AO18" i="60"/>
  <c r="AB69" i="60"/>
  <c r="AC69" i="60" s="1"/>
  <c r="AD69" i="60" s="1"/>
  <c r="AE69" i="60" s="1"/>
  <c r="AF69" i="60" s="1"/>
  <c r="AG69" i="60" s="1"/>
  <c r="AH69" i="60" s="1"/>
  <c r="AI69" i="60" s="1"/>
  <c r="AJ69" i="60" s="1"/>
  <c r="AK69" i="60" s="1"/>
  <c r="T69" i="60"/>
  <c r="U69" i="60" s="1"/>
  <c r="V69" i="60" s="1"/>
  <c r="W69" i="60" s="1"/>
  <c r="X69" i="60" s="1"/>
  <c r="Y69" i="60" s="1"/>
  <c r="Z69" i="60" s="1"/>
  <c r="AA69" i="60" s="1"/>
  <c r="AF17" i="60"/>
  <c r="AF18" i="60"/>
  <c r="R64" i="60"/>
  <c r="S64" i="60" s="1"/>
  <c r="T64" i="60" s="1"/>
  <c r="U64" i="60" s="1"/>
  <c r="V64" i="60" s="1"/>
  <c r="W64" i="60" s="1"/>
  <c r="X64" i="60" s="1"/>
  <c r="Y64" i="60" s="1"/>
  <c r="Z64" i="60" s="1"/>
  <c r="AA64" i="60" s="1"/>
  <c r="K64" i="60"/>
  <c r="L64" i="60" s="1"/>
  <c r="M64" i="60" s="1"/>
  <c r="N64" i="60" s="1"/>
  <c r="O64" i="60" s="1"/>
  <c r="P64" i="60" s="1"/>
  <c r="Q64" i="60" s="1"/>
  <c r="Q38" i="60"/>
  <c r="Q114" i="60"/>
  <c r="N81" i="47" s="1"/>
  <c r="Q116" i="60"/>
  <c r="N79" i="47" s="1"/>
  <c r="Q112" i="60"/>
  <c r="N76" i="47" s="1"/>
  <c r="Q115" i="60"/>
  <c r="N80" i="47" s="1"/>
  <c r="Q110" i="60"/>
  <c r="N77" i="47" s="1"/>
  <c r="Q111" i="60"/>
  <c r="N82" i="47" s="1"/>
  <c r="R63" i="60"/>
  <c r="S63" i="60" s="1"/>
  <c r="T63" i="60" s="1"/>
  <c r="U63" i="60" s="1"/>
  <c r="V63" i="60" s="1"/>
  <c r="W63" i="60" s="1"/>
  <c r="X63" i="60" s="1"/>
  <c r="Y63" i="60" s="1"/>
  <c r="Z63" i="60" s="1"/>
  <c r="AA63" i="60" s="1"/>
  <c r="K63" i="60"/>
  <c r="L63" i="60" s="1"/>
  <c r="M63" i="60" s="1"/>
  <c r="N63" i="60" s="1"/>
  <c r="O63" i="60" s="1"/>
  <c r="P63" i="60" s="1"/>
  <c r="Q63" i="60" s="1"/>
  <c r="AA16" i="57"/>
  <c r="AB64" i="60"/>
  <c r="AC64" i="60" s="1"/>
  <c r="AD64" i="60" s="1"/>
  <c r="AE64" i="60" s="1"/>
  <c r="AF64" i="60" s="1"/>
  <c r="AG64" i="60" s="1"/>
  <c r="AH64" i="60" s="1"/>
  <c r="AI64" i="60" s="1"/>
  <c r="AJ64" i="60" s="1"/>
  <c r="AK64" i="60" s="1"/>
  <c r="I50" i="60"/>
  <c r="M21" i="57"/>
  <c r="I65" i="60"/>
  <c r="I67" i="60"/>
  <c r="AN67" i="60" s="1"/>
  <c r="AO67" i="60" s="1"/>
  <c r="AP67" i="60" s="1"/>
  <c r="I68" i="60"/>
  <c r="AN68" i="60" s="1"/>
  <c r="AO68" i="60" s="1"/>
  <c r="AP68" i="60" s="1"/>
  <c r="I63" i="60"/>
  <c r="AN63" i="60" s="1"/>
  <c r="AO63" i="60" s="1"/>
  <c r="AP63" i="60" s="1"/>
  <c r="I64" i="60"/>
  <c r="AN64" i="60" s="1"/>
  <c r="AO64" i="60" s="1"/>
  <c r="AP64" i="60" s="1"/>
  <c r="I46" i="60"/>
  <c r="H46" i="60" s="1"/>
  <c r="I66" i="60"/>
  <c r="I69" i="60"/>
  <c r="AN69" i="60" s="1"/>
  <c r="AO69" i="60" s="1"/>
  <c r="AP69" i="60" s="1"/>
  <c r="P85" i="60"/>
  <c r="P122" i="60"/>
  <c r="M63" i="47" s="1"/>
  <c r="P121" i="60"/>
  <c r="M64" i="47" s="1"/>
  <c r="P124" i="60"/>
  <c r="M67" i="47" s="1"/>
  <c r="P126" i="60"/>
  <c r="M66" i="47" s="1"/>
  <c r="P83"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B19" i="60"/>
  <c r="N17" i="60"/>
  <c r="P17" i="60"/>
  <c r="W38" i="60"/>
  <c r="AN38" i="60"/>
  <c r="AH17" i="60"/>
  <c r="AB13" i="57"/>
  <c r="S13" i="57"/>
  <c r="S16" i="57" s="1"/>
  <c r="J16" i="57"/>
  <c r="AC67" i="60"/>
  <c r="AD67" i="60" s="1"/>
  <c r="AE67" i="60" s="1"/>
  <c r="AF67" i="60" s="1"/>
  <c r="AG67" i="60" s="1"/>
  <c r="AH67" i="60" s="1"/>
  <c r="AI67" i="60" s="1"/>
  <c r="AJ67" i="60" s="1"/>
  <c r="AK67" i="60" s="1"/>
  <c r="Q104" i="60"/>
  <c r="G35" i="60"/>
  <c r="G38" i="60" s="1"/>
  <c r="AP24" i="60"/>
  <c r="AO36" i="60"/>
  <c r="AO19" i="60"/>
  <c r="AA17" i="60"/>
  <c r="AA18" i="60"/>
  <c r="H34" i="60"/>
  <c r="H37" i="60" s="1"/>
  <c r="H25" i="60"/>
  <c r="H31" i="60" s="1"/>
  <c r="AB63" i="60"/>
  <c r="AC63" i="60" s="1"/>
  <c r="AD63" i="60" s="1"/>
  <c r="AE63" i="60" s="1"/>
  <c r="AF63" i="60" s="1"/>
  <c r="AG63" i="60" s="1"/>
  <c r="AH63" i="60" s="1"/>
  <c r="AI63" i="60" s="1"/>
  <c r="AJ63" i="60" s="1"/>
  <c r="AK63" i="60" s="1"/>
  <c r="Q100" i="60"/>
  <c r="AB38" i="60"/>
  <c r="L17" i="60"/>
  <c r="L19" i="60"/>
  <c r="AL17" i="60"/>
  <c r="AL18" i="60"/>
  <c r="O19" i="60"/>
  <c r="O18" i="60"/>
  <c r="F34" i="60"/>
  <c r="F37" i="60" s="1"/>
  <c r="F25" i="60"/>
  <c r="F17" i="60" s="1"/>
  <c r="F35" i="60"/>
  <c r="F38" i="60" s="1"/>
  <c r="Q101" i="60"/>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H69" i="58"/>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G63" i="58"/>
  <c r="E63" i="58" s="1"/>
  <c r="F63" i="58"/>
  <c r="D63" i="58" s="1"/>
  <c r="G62" i="58"/>
  <c r="E62" i="58" s="1"/>
  <c r="F62" i="58"/>
  <c r="D62" i="58" s="1"/>
  <c r="G61" i="58"/>
  <c r="E61" i="58" s="1"/>
  <c r="F61" i="58"/>
  <c r="D61" i="58" s="1"/>
  <c r="G60" i="58"/>
  <c r="E60" i="58" s="1"/>
  <c r="F60" i="58"/>
  <c r="D60" i="58" s="1"/>
  <c r="G59" i="58"/>
  <c r="E59" i="58" s="1"/>
  <c r="F59" i="58"/>
  <c r="D59" i="58" s="1"/>
  <c r="G58" i="58"/>
  <c r="E58" i="58" s="1"/>
  <c r="F58" i="58"/>
  <c r="D58" i="58" s="1"/>
  <c r="G57" i="58"/>
  <c r="E57" i="58" s="1"/>
  <c r="F57" i="58"/>
  <c r="D57" i="58" s="1"/>
  <c r="G56" i="58"/>
  <c r="E56" i="58" s="1"/>
  <c r="F56" i="58"/>
  <c r="D56" i="58" s="1"/>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AM69" i="60" l="1"/>
  <c r="AM67" i="60"/>
  <c r="AB16" i="57"/>
  <c r="R84" i="60"/>
  <c r="S84" i="60" s="1"/>
  <c r="Q122" i="60"/>
  <c r="N63" i="47" s="1"/>
  <c r="Q85" i="60"/>
  <c r="P93" i="60"/>
  <c r="P127" i="60" s="1"/>
  <c r="M65" i="47" s="1"/>
  <c r="AN65" i="60"/>
  <c r="AO65" i="60" s="1"/>
  <c r="AP65" i="60" s="1"/>
  <c r="AM65" i="60"/>
  <c r="AO38" i="60"/>
  <c r="R116" i="60"/>
  <c r="O79" i="47" s="1"/>
  <c r="S82" i="60"/>
  <c r="R90" i="60"/>
  <c r="R113" i="60" s="1"/>
  <c r="O75" i="47" s="1"/>
  <c r="N69" i="47"/>
  <c r="R101" i="60"/>
  <c r="F19" i="60"/>
  <c r="Q121" i="60"/>
  <c r="R114" i="60"/>
  <c r="O81" i="47" s="1"/>
  <c r="N71" i="47"/>
  <c r="R106" i="60"/>
  <c r="AP35" i="60"/>
  <c r="AP38" i="60"/>
  <c r="AP36" i="60"/>
  <c r="N70" i="47"/>
  <c r="R99" i="60"/>
  <c r="Q124" i="60"/>
  <c r="R92" i="60"/>
  <c r="R117" i="60" s="1"/>
  <c r="O78" i="47" s="1"/>
  <c r="N72" i="47"/>
  <c r="R105" i="60"/>
  <c r="S17" i="60"/>
  <c r="S19" i="60"/>
  <c r="N74" i="47"/>
  <c r="R100" i="60"/>
  <c r="R122" i="60"/>
  <c r="Q126" i="60"/>
  <c r="N73" i="47"/>
  <c r="R104" i="60"/>
  <c r="AO125" i="60"/>
  <c r="AN66" i="60"/>
  <c r="AO66" i="60" s="1"/>
  <c r="AP66" i="60" s="1"/>
  <c r="AM66" i="60"/>
  <c r="AO37" i="60"/>
  <c r="AM63" i="60"/>
  <c r="Q83" i="60"/>
  <c r="P91" i="60"/>
  <c r="P123" i="60" s="1"/>
  <c r="M62" i="47" s="1"/>
  <c r="S38" i="60"/>
  <c r="S111" i="60"/>
  <c r="AP25" i="60"/>
  <c r="AP18" i="60" s="1"/>
  <c r="AP103" i="60"/>
  <c r="AP17" i="60"/>
  <c r="AP34" i="60"/>
  <c r="AP37" i="60"/>
  <c r="R111" i="60"/>
  <c r="O82" i="47" s="1"/>
  <c r="Q81" i="60"/>
  <c r="P89" i="60"/>
  <c r="P102" i="60" s="1"/>
  <c r="F18" i="60"/>
  <c r="R110" i="60"/>
  <c r="O77" i="47" s="1"/>
  <c r="R115" i="60"/>
  <c r="O80" i="47" s="1"/>
  <c r="F31" i="60"/>
  <c r="AM68" i="60"/>
  <c r="Q19" i="60"/>
  <c r="Q18" i="60"/>
  <c r="Q17" i="60"/>
  <c r="R112" i="60"/>
  <c r="O76" i="47" s="1"/>
  <c r="AM64" i="60"/>
  <c r="E75" i="58"/>
  <c r="E86" i="58" s="1"/>
  <c r="E97" i="58" s="1"/>
  <c r="E72" i="58"/>
  <c r="E83" i="58" s="1"/>
  <c r="E94" i="58" s="1"/>
  <c r="E74" i="58"/>
  <c r="E85" i="58" s="1"/>
  <c r="E96" i="58" s="1"/>
  <c r="E78" i="58"/>
  <c r="E89" i="58" s="1"/>
  <c r="E100" i="58" s="1"/>
  <c r="E70" i="58"/>
  <c r="E81" i="58" s="1"/>
  <c r="E92" i="58" s="1"/>
  <c r="E71" i="58"/>
  <c r="E82" i="58" s="1"/>
  <c r="E93" i="58" s="1"/>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S116" i="60" l="1"/>
  <c r="P79" i="47" s="1"/>
  <c r="AP125" i="60"/>
  <c r="S110" i="60"/>
  <c r="S112" i="60"/>
  <c r="T112" i="60" s="1"/>
  <c r="S114" i="60"/>
  <c r="P81" i="47" s="1"/>
  <c r="S115" i="60"/>
  <c r="T115" i="60" s="1"/>
  <c r="P80" i="47"/>
  <c r="T111" i="60"/>
  <c r="P82" i="47"/>
  <c r="T84" i="60"/>
  <c r="S92" i="60"/>
  <c r="S117" i="60" s="1"/>
  <c r="P78" i="47" s="1"/>
  <c r="N64" i="47"/>
  <c r="R121" i="60"/>
  <c r="P76" i="47"/>
  <c r="O73" i="47"/>
  <c r="S104" i="60"/>
  <c r="N67" i="47"/>
  <c r="R124" i="60"/>
  <c r="O70" i="47"/>
  <c r="S99" i="60"/>
  <c r="N66" i="47"/>
  <c r="R126" i="60"/>
  <c r="O63" i="47"/>
  <c r="S122" i="60"/>
  <c r="AP19" i="60"/>
  <c r="T110" i="60"/>
  <c r="P77" i="47"/>
  <c r="O74" i="47"/>
  <c r="S100" i="60"/>
  <c r="O69" i="47"/>
  <c r="S101" i="60"/>
  <c r="M68" i="47"/>
  <c r="P74" i="60"/>
  <c r="P77" i="60" s="1"/>
  <c r="Q91" i="60"/>
  <c r="Q123" i="60" s="1"/>
  <c r="N62" i="47" s="1"/>
  <c r="R83" i="60"/>
  <c r="R81" i="60"/>
  <c r="Q89" i="60"/>
  <c r="Q102" i="60" s="1"/>
  <c r="T114" i="60"/>
  <c r="O71" i="47"/>
  <c r="S106" i="60"/>
  <c r="T82" i="60"/>
  <c r="S90" i="60"/>
  <c r="S113" i="60" s="1"/>
  <c r="P75" i="47" s="1"/>
  <c r="Q93" i="60"/>
  <c r="Q127" i="60" s="1"/>
  <c r="N65" i="47" s="1"/>
  <c r="R85" i="60"/>
  <c r="T116" i="60"/>
  <c r="O72" i="47"/>
  <c r="S105"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P71" i="47" l="1"/>
  <c r="T106" i="60"/>
  <c r="S81" i="60"/>
  <c r="R89" i="60"/>
  <c r="R102" i="60" s="1"/>
  <c r="P73" i="47"/>
  <c r="T104" i="60"/>
  <c r="Q81" i="47"/>
  <c r="U114" i="60"/>
  <c r="Q77" i="47"/>
  <c r="U110" i="60"/>
  <c r="Q76" i="47"/>
  <c r="U112" i="60"/>
  <c r="P63" i="47"/>
  <c r="T122" i="60"/>
  <c r="O64" i="47"/>
  <c r="S121" i="60"/>
  <c r="P72" i="47"/>
  <c r="T105" i="60"/>
  <c r="P69" i="47"/>
  <c r="T101" i="60"/>
  <c r="S83" i="60"/>
  <c r="R91" i="60"/>
  <c r="R123" i="60" s="1"/>
  <c r="O62" i="47" s="1"/>
  <c r="O66" i="47"/>
  <c r="S126" i="60"/>
  <c r="Q79" i="47"/>
  <c r="U116" i="60"/>
  <c r="U84" i="60"/>
  <c r="T92" i="60"/>
  <c r="T117" i="60" s="1"/>
  <c r="Q78" i="47" s="1"/>
  <c r="S85" i="60"/>
  <c r="R93" i="60"/>
  <c r="R127" i="60" s="1"/>
  <c r="O65" i="47" s="1"/>
  <c r="P70" i="47"/>
  <c r="T99" i="60"/>
  <c r="Q82" i="47"/>
  <c r="U111" i="60"/>
  <c r="S124" i="60"/>
  <c r="O67" i="47"/>
  <c r="U82" i="60"/>
  <c r="T90" i="60"/>
  <c r="T113" i="60" s="1"/>
  <c r="Q75" i="47" s="1"/>
  <c r="N68" i="47"/>
  <c r="Q74" i="60"/>
  <c r="Q77" i="60" s="1"/>
  <c r="P74" i="47"/>
  <c r="T100" i="60"/>
  <c r="Q80" i="47"/>
  <c r="U115" i="60"/>
  <c r="J170" i="58"/>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04" i="58"/>
  <c r="N4" i="58"/>
  <c r="M67" i="58"/>
  <c r="M104" i="58" s="1"/>
  <c r="M6" i="58"/>
  <c r="M22" i="58"/>
  <c r="M7" i="58"/>
  <c r="M12" i="58" a="1"/>
  <c r="M12" i="58" s="1"/>
  <c r="M11" i="58" s="1"/>
  <c r="M5" i="58"/>
  <c r="K88" i="58"/>
  <c r="K87" i="58"/>
  <c r="K76" i="58"/>
  <c r="K168" i="58" s="1"/>
  <c r="K77" i="58"/>
  <c r="K169" i="58" s="1"/>
  <c r="L8" i="58"/>
  <c r="P66" i="47" l="1"/>
  <c r="T126" i="60"/>
  <c r="R76" i="47"/>
  <c r="V112" i="60"/>
  <c r="R77" i="47"/>
  <c r="V110" i="60"/>
  <c r="P67" i="47"/>
  <c r="T124" i="60"/>
  <c r="T83" i="60"/>
  <c r="S91" i="60"/>
  <c r="S123" i="60" s="1"/>
  <c r="P62" i="47" s="1"/>
  <c r="R80" i="47"/>
  <c r="V115" i="60"/>
  <c r="Q70" i="47"/>
  <c r="U99" i="60"/>
  <c r="Q69" i="47"/>
  <c r="U101" i="60"/>
  <c r="R81" i="47"/>
  <c r="V114" i="60"/>
  <c r="R82" i="47"/>
  <c r="V111" i="60"/>
  <c r="Q74" i="47"/>
  <c r="U100" i="60"/>
  <c r="Q72" i="47"/>
  <c r="U105" i="60"/>
  <c r="Q73" i="47"/>
  <c r="U104" i="60"/>
  <c r="T85" i="60"/>
  <c r="S93" i="60"/>
  <c r="S127" i="60" s="1"/>
  <c r="P65" i="47" s="1"/>
  <c r="P64" i="47"/>
  <c r="T121" i="60"/>
  <c r="O68" i="47"/>
  <c r="R74" i="60"/>
  <c r="R77" i="60" s="1"/>
  <c r="V84" i="60"/>
  <c r="U92" i="60"/>
  <c r="U117" i="60" s="1"/>
  <c r="R78" i="47" s="1"/>
  <c r="S89" i="60"/>
  <c r="S102" i="60" s="1"/>
  <c r="T81" i="60"/>
  <c r="R79" i="47"/>
  <c r="V116" i="60"/>
  <c r="Q63" i="47"/>
  <c r="U122" i="60"/>
  <c r="Q71" i="47"/>
  <c r="U106" i="60"/>
  <c r="V82" i="60"/>
  <c r="U90" i="60"/>
  <c r="U113" i="60" s="1"/>
  <c r="R75" i="47" s="1"/>
  <c r="J226" i="58"/>
  <c r="J227" i="58"/>
  <c r="J223" i="58"/>
  <c r="J53" i="58"/>
  <c r="J177" i="58"/>
  <c r="J236" i="58" s="1"/>
  <c r="J251" i="58" s="1"/>
  <c r="G113" i="47" s="1"/>
  <c r="J174" i="58"/>
  <c r="J233" i="58" s="1"/>
  <c r="J248" i="58" s="1"/>
  <c r="G109" i="47" s="1"/>
  <c r="J179" i="58"/>
  <c r="J238" i="58" s="1"/>
  <c r="J253" i="58" s="1"/>
  <c r="G117" i="47" s="1"/>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13" i="58"/>
  <c r="J225" i="58" s="1"/>
  <c r="B225" i="58"/>
  <c r="B220" i="58"/>
  <c r="J208" i="58"/>
  <c r="J220" i="58" s="1"/>
  <c r="D4" i="56"/>
  <c r="U81" i="60" l="1"/>
  <c r="T89" i="60"/>
  <c r="T102" i="60" s="1"/>
  <c r="R72" i="47"/>
  <c r="V105" i="60"/>
  <c r="S80" i="47"/>
  <c r="W115" i="60"/>
  <c r="R74" i="47"/>
  <c r="V100" i="60"/>
  <c r="P68" i="47"/>
  <c r="S74" i="60"/>
  <c r="S77" i="60" s="1"/>
  <c r="W84" i="60"/>
  <c r="V92" i="60"/>
  <c r="V117" i="60" s="1"/>
  <c r="S78" i="47" s="1"/>
  <c r="U83" i="60"/>
  <c r="T91" i="60"/>
  <c r="T123" i="60" s="1"/>
  <c r="Q62" i="47" s="1"/>
  <c r="S82" i="47"/>
  <c r="W111" i="60"/>
  <c r="Q67" i="47"/>
  <c r="U124" i="60"/>
  <c r="W82" i="60"/>
  <c r="V90" i="60"/>
  <c r="V113" i="60" s="1"/>
  <c r="S75" i="47" s="1"/>
  <c r="R71" i="47"/>
  <c r="V106" i="60"/>
  <c r="Q64" i="47"/>
  <c r="U121" i="60"/>
  <c r="S81" i="47"/>
  <c r="W114" i="60"/>
  <c r="S77" i="47"/>
  <c r="W110" i="60"/>
  <c r="R63" i="47"/>
  <c r="V122" i="60"/>
  <c r="R69" i="47"/>
  <c r="V101" i="60"/>
  <c r="S76" i="47"/>
  <c r="W112" i="60"/>
  <c r="U85" i="60"/>
  <c r="T93" i="60"/>
  <c r="T127" i="60" s="1"/>
  <c r="Q65" i="47" s="1"/>
  <c r="S79" i="47"/>
  <c r="W116" i="60"/>
  <c r="R73" i="47"/>
  <c r="V104" i="60"/>
  <c r="R70" i="47"/>
  <c r="V99" i="60"/>
  <c r="Q66" i="47"/>
  <c r="U126" i="60"/>
  <c r="J245" i="58"/>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2" i="58"/>
  <c r="O7" i="58"/>
  <c r="O5" i="58"/>
  <c r="P4" i="58"/>
  <c r="M76" i="58"/>
  <c r="L168" i="58"/>
  <c r="N46" i="58"/>
  <c r="M45" i="58"/>
  <c r="M43" i="58"/>
  <c r="M44" i="58"/>
  <c r="M46" i="58"/>
  <c r="K44" i="58"/>
  <c r="K50" i="58" s="1"/>
  <c r="K45" i="58"/>
  <c r="K51" i="58" s="1"/>
  <c r="K43" i="58"/>
  <c r="K49" i="58" s="1"/>
  <c r="K46" i="58"/>
  <c r="K52" i="58" s="1"/>
  <c r="AC27" i="56"/>
  <c r="AB27" i="56"/>
  <c r="X84" i="60" l="1"/>
  <c r="W92" i="60"/>
  <c r="W117" i="60" s="1"/>
  <c r="T78" i="47" s="1"/>
  <c r="R66" i="47"/>
  <c r="V126" i="60"/>
  <c r="S69" i="47"/>
  <c r="W101" i="60"/>
  <c r="S74" i="47"/>
  <c r="W100" i="60"/>
  <c r="R64" i="47"/>
  <c r="V121" i="60"/>
  <c r="T76" i="47"/>
  <c r="X112" i="60"/>
  <c r="X82" i="60"/>
  <c r="W90" i="60"/>
  <c r="W113" i="60" s="1"/>
  <c r="T75" i="47" s="1"/>
  <c r="S70" i="47"/>
  <c r="W99" i="60"/>
  <c r="S63" i="47"/>
  <c r="W122" i="60"/>
  <c r="R67" i="47"/>
  <c r="V124" i="60"/>
  <c r="T80" i="47"/>
  <c r="X115" i="60"/>
  <c r="S73" i="47"/>
  <c r="W104" i="60"/>
  <c r="T77" i="47"/>
  <c r="X110" i="60"/>
  <c r="T82" i="47"/>
  <c r="X111" i="60"/>
  <c r="S72" i="47"/>
  <c r="W105" i="60"/>
  <c r="V85" i="60"/>
  <c r="U93" i="60"/>
  <c r="U127" i="60" s="1"/>
  <c r="R65" i="47" s="1"/>
  <c r="S71" i="47"/>
  <c r="W106" i="60"/>
  <c r="T79" i="47"/>
  <c r="X116" i="60"/>
  <c r="T81" i="47"/>
  <c r="X114" i="60"/>
  <c r="Q68" i="47"/>
  <c r="T74" i="60"/>
  <c r="T77" i="60" s="1"/>
  <c r="V83" i="60"/>
  <c r="U91" i="60"/>
  <c r="U123" i="60" s="1"/>
  <c r="R62" i="47" s="1"/>
  <c r="V81" i="60"/>
  <c r="U89" i="60"/>
  <c r="U102" i="60" s="1"/>
  <c r="K53" i="58"/>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AR161" i="57"/>
  <c r="AR162" i="57" s="1"/>
  <c r="AM161" i="57"/>
  <c r="P139" i="57"/>
  <c r="Y139" i="57" s="1"/>
  <c r="U79" i="47" l="1"/>
  <c r="Y116" i="60"/>
  <c r="T73" i="47"/>
  <c r="X104" i="60"/>
  <c r="U76" i="47"/>
  <c r="Y112" i="60"/>
  <c r="U80" i="47"/>
  <c r="Y115" i="60"/>
  <c r="S64" i="47"/>
  <c r="W121" i="60"/>
  <c r="S67" i="47"/>
  <c r="W124" i="60"/>
  <c r="T74" i="47"/>
  <c r="X100" i="60"/>
  <c r="W81" i="60"/>
  <c r="V89" i="60"/>
  <c r="V102" i="60" s="1"/>
  <c r="W85" i="60"/>
  <c r="V93" i="60"/>
  <c r="V127" i="60" s="1"/>
  <c r="S65" i="47" s="1"/>
  <c r="T72" i="47"/>
  <c r="X105" i="60"/>
  <c r="T63" i="47"/>
  <c r="X122" i="60"/>
  <c r="T69" i="47"/>
  <c r="X101" i="60"/>
  <c r="W83" i="60"/>
  <c r="V91" i="60"/>
  <c r="V123" i="60" s="1"/>
  <c r="S62" i="47" s="1"/>
  <c r="T71" i="47"/>
  <c r="X106" i="60"/>
  <c r="U82" i="47"/>
  <c r="Y111" i="60"/>
  <c r="T70" i="47"/>
  <c r="X99" i="60"/>
  <c r="S66" i="47"/>
  <c r="W126" i="60"/>
  <c r="R68" i="47"/>
  <c r="U74" i="60"/>
  <c r="U77" i="60" s="1"/>
  <c r="U81" i="47"/>
  <c r="Y114" i="60"/>
  <c r="U77" i="47"/>
  <c r="Y110" i="60"/>
  <c r="Y82" i="60"/>
  <c r="X90" i="60"/>
  <c r="X113" i="60" s="1"/>
  <c r="U75" i="47" s="1"/>
  <c r="Y84" i="60"/>
  <c r="X92" i="60"/>
  <c r="X117" i="60" s="1"/>
  <c r="U78" i="47" s="1"/>
  <c r="Q139" i="57"/>
  <c r="Z139" i="57" s="1"/>
  <c r="AN161" i="57"/>
  <c r="AN162" i="57" s="1"/>
  <c r="AM162" i="57"/>
  <c r="B26" i="57"/>
  <c r="D141" i="57"/>
  <c r="K226" i="58"/>
  <c r="K264" i="58" s="1"/>
  <c r="H119" i="47" s="1"/>
  <c r="K227" i="58"/>
  <c r="K265" i="58" s="1"/>
  <c r="H125" i="47" s="1"/>
  <c r="M50" i="58"/>
  <c r="L192" i="58"/>
  <c r="L193" i="58"/>
  <c r="M49" i="58"/>
  <c r="L53" i="58"/>
  <c r="L181" i="58"/>
  <c r="L180" i="58"/>
  <c r="Q67" i="58"/>
  <c r="Q104" i="58" s="1"/>
  <c r="Q22" i="58"/>
  <c r="Q7" i="58"/>
  <c r="Q6" i="58"/>
  <c r="Q5" i="58"/>
  <c r="Q8" i="58" s="1"/>
  <c r="Q12" i="58" a="1"/>
  <c r="Q12" i="58" s="1"/>
  <c r="Q11" i="58" s="1"/>
  <c r="R4" i="58"/>
  <c r="P8" i="58"/>
  <c r="M52" i="58"/>
  <c r="L214" i="58"/>
  <c r="L215" i="58"/>
  <c r="M51" i="58"/>
  <c r="L204" i="58"/>
  <c r="L203" i="58"/>
  <c r="Q25" i="58"/>
  <c r="U69" i="47" l="1"/>
  <c r="Y101" i="60"/>
  <c r="T67" i="47"/>
  <c r="X124" i="60"/>
  <c r="T66" i="47"/>
  <c r="X126" i="60"/>
  <c r="U63" i="47"/>
  <c r="Y122" i="60"/>
  <c r="T64" i="47"/>
  <c r="X121" i="60"/>
  <c r="U70" i="47"/>
  <c r="Y99" i="60"/>
  <c r="U72" i="47"/>
  <c r="Y105" i="60"/>
  <c r="V80" i="47"/>
  <c r="Z115" i="60"/>
  <c r="Z84" i="60"/>
  <c r="Y92" i="60"/>
  <c r="Y117" i="60" s="1"/>
  <c r="V78" i="47" s="1"/>
  <c r="V82" i="47"/>
  <c r="Z111" i="60"/>
  <c r="V76" i="47"/>
  <c r="Z112" i="60"/>
  <c r="X85" i="60"/>
  <c r="W93" i="60"/>
  <c r="W127" i="60" s="1"/>
  <c r="T65" i="47" s="1"/>
  <c r="Z82" i="60"/>
  <c r="Y90" i="60"/>
  <c r="Y113" i="60" s="1"/>
  <c r="V75" i="47" s="1"/>
  <c r="V77" i="47"/>
  <c r="Z110" i="60"/>
  <c r="U71" i="47"/>
  <c r="Y106" i="60"/>
  <c r="S68" i="47"/>
  <c r="V74" i="60"/>
  <c r="V77" i="60" s="1"/>
  <c r="U73" i="47"/>
  <c r="Y104" i="60"/>
  <c r="X81" i="60"/>
  <c r="W89" i="60"/>
  <c r="W102" i="60" s="1"/>
  <c r="V81" i="47"/>
  <c r="Z114" i="60"/>
  <c r="U74" i="47"/>
  <c r="Y100" i="60"/>
  <c r="V79" i="47"/>
  <c r="Z116" i="60"/>
  <c r="X83" i="60"/>
  <c r="W91" i="60"/>
  <c r="W123" i="60" s="1"/>
  <c r="T62" i="47" s="1"/>
  <c r="R139" i="57"/>
  <c r="AA139" i="57" s="1"/>
  <c r="D178" i="57"/>
  <c r="D34" i="57"/>
  <c r="B43" i="57"/>
  <c r="B42" i="57"/>
  <c r="N52" i="58"/>
  <c r="M215" i="58"/>
  <c r="M214" i="58"/>
  <c r="L226" i="58"/>
  <c r="L264" i="58" s="1"/>
  <c r="I119" i="47" s="1"/>
  <c r="N49" i="58"/>
  <c r="M53" i="58"/>
  <c r="M181" i="58"/>
  <c r="M180" i="58"/>
  <c r="N51" i="58"/>
  <c r="M203" i="58"/>
  <c r="M204" i="58"/>
  <c r="N50" i="58"/>
  <c r="M192" i="58"/>
  <c r="M193" i="58"/>
  <c r="R5" i="58"/>
  <c r="R7" i="58"/>
  <c r="R22" i="58"/>
  <c r="R25" i="58" s="1"/>
  <c r="R6" i="58"/>
  <c r="R12" i="58" a="1"/>
  <c r="R12" i="58" s="1"/>
  <c r="R11" i="58" s="1"/>
  <c r="R67" i="58"/>
  <c r="R104" i="58" s="1"/>
  <c r="S4" i="58"/>
  <c r="L227" i="58"/>
  <c r="L265" i="58" s="1"/>
  <c r="I125" i="47" s="1"/>
  <c r="P88" i="58"/>
  <c r="Q88" i="58" s="1"/>
  <c r="P77" i="58"/>
  <c r="Q77" i="58" s="1"/>
  <c r="P87" i="58"/>
  <c r="Q87" i="58" s="1"/>
  <c r="P76" i="58"/>
  <c r="Q76" i="58" s="1"/>
  <c r="T68" i="47" l="1"/>
  <c r="W74" i="60"/>
  <c r="W77" i="60" s="1"/>
  <c r="V70" i="47"/>
  <c r="Z99" i="60"/>
  <c r="Y85" i="60"/>
  <c r="X93" i="60"/>
  <c r="X127" i="60" s="1"/>
  <c r="U65" i="47" s="1"/>
  <c r="V73" i="47"/>
  <c r="Z104" i="60"/>
  <c r="W76" i="47"/>
  <c r="AA112" i="60"/>
  <c r="U64" i="47"/>
  <c r="Y121" i="60"/>
  <c r="Y81" i="60"/>
  <c r="X89" i="60"/>
  <c r="X102" i="60" s="1"/>
  <c r="W82" i="47"/>
  <c r="AA111" i="60"/>
  <c r="V63" i="47"/>
  <c r="Z122" i="60"/>
  <c r="Y83" i="60"/>
  <c r="X91" i="60"/>
  <c r="X123" i="60" s="1"/>
  <c r="U62" i="47" s="1"/>
  <c r="W79" i="47"/>
  <c r="AA116" i="60"/>
  <c r="V71" i="47"/>
  <c r="Z106" i="60"/>
  <c r="U66" i="47"/>
  <c r="Y126" i="60"/>
  <c r="AA84" i="60"/>
  <c r="Z92" i="60"/>
  <c r="Z117" i="60" s="1"/>
  <c r="W78" i="47" s="1"/>
  <c r="V74" i="47"/>
  <c r="Z100" i="60"/>
  <c r="W77" i="47"/>
  <c r="AA110" i="60"/>
  <c r="W80" i="47"/>
  <c r="AA115" i="60"/>
  <c r="U67" i="47"/>
  <c r="Y124" i="60"/>
  <c r="W81" i="47"/>
  <c r="AA114" i="60"/>
  <c r="V72" i="47"/>
  <c r="Z105" i="60"/>
  <c r="V69" i="47"/>
  <c r="Z101" i="60"/>
  <c r="AA82" i="60"/>
  <c r="Z90" i="60"/>
  <c r="Z113" i="60" s="1"/>
  <c r="W75" i="47" s="1"/>
  <c r="S139" i="57"/>
  <c r="AB139" i="57" s="1"/>
  <c r="T139" i="57"/>
  <c r="U139" i="57" s="1"/>
  <c r="V139" i="57" s="1"/>
  <c r="M227" i="58"/>
  <c r="M265" i="58" s="1"/>
  <c r="J125" i="47" s="1"/>
  <c r="M226" i="58"/>
  <c r="M264" i="58" s="1"/>
  <c r="J119" i="47" s="1"/>
  <c r="R8" i="58"/>
  <c r="N215" i="58"/>
  <c r="N214" i="58"/>
  <c r="S67" i="58"/>
  <c r="S104" i="58" s="1"/>
  <c r="S22" i="58"/>
  <c r="S25" i="58" s="1"/>
  <c r="S12" i="58" a="1"/>
  <c r="S12" i="58" s="1"/>
  <c r="S11" i="58" s="1"/>
  <c r="S7" i="58"/>
  <c r="S5" i="58"/>
  <c r="T4" i="58"/>
  <c r="S6" i="58"/>
  <c r="N203" i="58"/>
  <c r="N204" i="58"/>
  <c r="N192" i="58"/>
  <c r="N193" i="58"/>
  <c r="N53" i="58"/>
  <c r="N180" i="58"/>
  <c r="N181" i="58"/>
  <c r="E44" i="29"/>
  <c r="V67" i="47" l="1"/>
  <c r="Z124" i="60"/>
  <c r="W71" i="47"/>
  <c r="AA106" i="60"/>
  <c r="V64" i="47"/>
  <c r="Z121" i="60"/>
  <c r="X80" i="47"/>
  <c r="AB115" i="60"/>
  <c r="X79" i="47"/>
  <c r="AB116" i="60"/>
  <c r="X76" i="47"/>
  <c r="AB112" i="60"/>
  <c r="X77" i="47"/>
  <c r="AB110" i="60"/>
  <c r="W73" i="47"/>
  <c r="AA104" i="60"/>
  <c r="AB82" i="60"/>
  <c r="AA90" i="60"/>
  <c r="AA113" i="60" s="1"/>
  <c r="X75" i="47" s="1"/>
  <c r="Z83" i="60"/>
  <c r="Y91" i="60"/>
  <c r="Y123" i="60" s="1"/>
  <c r="V62" i="47" s="1"/>
  <c r="W69" i="47"/>
  <c r="AA101" i="60"/>
  <c r="W74" i="47"/>
  <c r="AA100" i="60"/>
  <c r="W63" i="47"/>
  <c r="AA122" i="60"/>
  <c r="Z85" i="60"/>
  <c r="Y93" i="60"/>
  <c r="Y127" i="60" s="1"/>
  <c r="V65" i="47" s="1"/>
  <c r="W72" i="47"/>
  <c r="AA105" i="60"/>
  <c r="X82" i="47"/>
  <c r="AB111" i="60"/>
  <c r="W70" i="47"/>
  <c r="AA99" i="60"/>
  <c r="AB84" i="60"/>
  <c r="AA92" i="60"/>
  <c r="AA117" i="60" s="1"/>
  <c r="X78" i="47" s="1"/>
  <c r="X81" i="47"/>
  <c r="AB114" i="60"/>
  <c r="V66" i="47"/>
  <c r="Z126" i="60"/>
  <c r="U68" i="47"/>
  <c r="X74" i="60"/>
  <c r="X77" i="60" s="1"/>
  <c r="Z81" i="60"/>
  <c r="Y89" i="60"/>
  <c r="Y102" i="60" s="1"/>
  <c r="N226" i="58"/>
  <c r="N264" i="58" s="1"/>
  <c r="K119" i="47" s="1"/>
  <c r="R88" i="58"/>
  <c r="R77" i="58"/>
  <c r="R87" i="58"/>
  <c r="R76" i="58"/>
  <c r="T22" i="58"/>
  <c r="T25" i="58" s="1"/>
  <c r="T5" i="58"/>
  <c r="T12" i="58" a="1"/>
  <c r="T12" i="58" s="1"/>
  <c r="T11" i="58" s="1"/>
  <c r="U4" i="58"/>
  <c r="T7" i="58"/>
  <c r="T67" i="58"/>
  <c r="T104" i="58" s="1"/>
  <c r="T6" i="58"/>
  <c r="N227" i="58"/>
  <c r="N265" i="58" s="1"/>
  <c r="K125" i="47" s="1"/>
  <c r="S8" i="58"/>
  <c r="M197" i="57"/>
  <c r="AP196" i="57"/>
  <c r="AQ196" i="57"/>
  <c r="X74" i="47" l="1"/>
  <c r="AB100" i="60"/>
  <c r="Y76" i="47"/>
  <c r="AC112" i="60"/>
  <c r="X70" i="47"/>
  <c r="AB99" i="60"/>
  <c r="X69" i="47"/>
  <c r="AB101" i="60"/>
  <c r="Y79" i="47"/>
  <c r="AC116" i="60"/>
  <c r="Y82" i="47"/>
  <c r="AC111" i="60"/>
  <c r="Y80" i="47"/>
  <c r="AC115" i="60"/>
  <c r="AA81" i="60"/>
  <c r="Z89" i="60"/>
  <c r="Z102" i="60" s="1"/>
  <c r="AA83" i="60"/>
  <c r="Z91" i="60"/>
  <c r="Z123" i="60" s="1"/>
  <c r="W62" i="47" s="1"/>
  <c r="AC84" i="60"/>
  <c r="AB92" i="60"/>
  <c r="AB117" i="60" s="1"/>
  <c r="Y78" i="47" s="1"/>
  <c r="W64" i="47"/>
  <c r="AA121" i="60"/>
  <c r="AC82" i="60"/>
  <c r="AB90" i="60"/>
  <c r="AB113" i="60" s="1"/>
  <c r="Y75" i="47" s="1"/>
  <c r="V68" i="47"/>
  <c r="Y74" i="60"/>
  <c r="Y77" i="60" s="1"/>
  <c r="X72" i="47"/>
  <c r="AB105" i="60"/>
  <c r="W66" i="47"/>
  <c r="AA126" i="60"/>
  <c r="X73" i="47"/>
  <c r="AB104" i="60"/>
  <c r="X71" i="47"/>
  <c r="AB106" i="60"/>
  <c r="AA85" i="60"/>
  <c r="Z93" i="60"/>
  <c r="Z127" i="60" s="1"/>
  <c r="W65" i="47" s="1"/>
  <c r="Y81" i="47"/>
  <c r="AC114" i="60"/>
  <c r="X63" i="47"/>
  <c r="AB122" i="60"/>
  <c r="Y77" i="47"/>
  <c r="AC110" i="60"/>
  <c r="W67" i="47"/>
  <c r="AA124" i="60"/>
  <c r="S77" i="58"/>
  <c r="S87" i="58"/>
  <c r="S76" i="58"/>
  <c r="S88" i="58"/>
  <c r="T8" i="58"/>
  <c r="U67" i="58"/>
  <c r="U104" i="58" s="1"/>
  <c r="U12" i="58" a="1"/>
  <c r="U12" i="58" s="1"/>
  <c r="U11" i="58" s="1"/>
  <c r="U22" i="58"/>
  <c r="U25" i="58" s="1"/>
  <c r="U5" i="58"/>
  <c r="U7" i="58"/>
  <c r="U6" i="58"/>
  <c r="V4" i="58"/>
  <c r="Z82" i="47" l="1"/>
  <c r="AD111" i="60"/>
  <c r="AB85" i="60"/>
  <c r="AA93" i="60"/>
  <c r="AA127" i="60" s="1"/>
  <c r="X65" i="47" s="1"/>
  <c r="Y69" i="47"/>
  <c r="AC101" i="60"/>
  <c r="Z79" i="47"/>
  <c r="AD116" i="60"/>
  <c r="AD84" i="60"/>
  <c r="AC92" i="60"/>
  <c r="AC117" i="60" s="1"/>
  <c r="Z78" i="47" s="1"/>
  <c r="Z77" i="47"/>
  <c r="AD110" i="60"/>
  <c r="Y70" i="47"/>
  <c r="AC99" i="60"/>
  <c r="Y71" i="47"/>
  <c r="AC106" i="60"/>
  <c r="Y73" i="47"/>
  <c r="AC104" i="60"/>
  <c r="AB83" i="60"/>
  <c r="AA91" i="60"/>
  <c r="AA123" i="60" s="1"/>
  <c r="X62" i="47" s="1"/>
  <c r="X64" i="47"/>
  <c r="AB121" i="60"/>
  <c r="X67" i="47"/>
  <c r="AB124" i="60"/>
  <c r="X66" i="47"/>
  <c r="AB126" i="60"/>
  <c r="Y63" i="47"/>
  <c r="AC122" i="60"/>
  <c r="Y72" i="47"/>
  <c r="AC105" i="60"/>
  <c r="W68" i="47"/>
  <c r="Z74" i="60"/>
  <c r="Z77" i="60" s="1"/>
  <c r="Z76" i="47"/>
  <c r="AD112" i="60"/>
  <c r="AB81" i="60"/>
  <c r="AA89" i="60"/>
  <c r="AA102" i="60" s="1"/>
  <c r="Z80" i="47"/>
  <c r="AD115" i="60"/>
  <c r="Y74" i="47"/>
  <c r="AC100" i="60"/>
  <c r="AD82" i="60"/>
  <c r="AC90" i="60"/>
  <c r="AC113" i="60" s="1"/>
  <c r="Z75" i="47" s="1"/>
  <c r="Z81" i="47"/>
  <c r="AD114" i="60"/>
  <c r="U8" i="58"/>
  <c r="V7" i="58"/>
  <c r="V12" i="58" a="1"/>
  <c r="V12" i="58" s="1"/>
  <c r="V11" i="58" s="1"/>
  <c r="W4" i="58"/>
  <c r="V22" i="58"/>
  <c r="V25" i="58" s="1"/>
  <c r="V6" i="58"/>
  <c r="V67" i="58"/>
  <c r="V104" i="58" s="1"/>
  <c r="V5" i="58"/>
  <c r="V8" i="58" s="1"/>
  <c r="T87" i="58"/>
  <c r="T88" i="58"/>
  <c r="T77" i="58"/>
  <c r="T76" i="58"/>
  <c r="C30" i="44"/>
  <c r="AA74" i="60" l="1"/>
  <c r="AA77" i="60" s="1"/>
  <c r="X68" i="47"/>
  <c r="Y67" i="47"/>
  <c r="AC124" i="60"/>
  <c r="AE84" i="60"/>
  <c r="AD92" i="60"/>
  <c r="AD117" i="60" s="1"/>
  <c r="AA78" i="47" s="1"/>
  <c r="AA76" i="47"/>
  <c r="AE112" i="60"/>
  <c r="AA79" i="47"/>
  <c r="AE116" i="60"/>
  <c r="AC83" i="60"/>
  <c r="AB91" i="60"/>
  <c r="AB123" i="60" s="1"/>
  <c r="Y62" i="47" s="1"/>
  <c r="Z72" i="47"/>
  <c r="AD105" i="60"/>
  <c r="Z73" i="47"/>
  <c r="AD104" i="60"/>
  <c r="Z69" i="47"/>
  <c r="AD101" i="60"/>
  <c r="AC81" i="60"/>
  <c r="AB89" i="60"/>
  <c r="AB102" i="60" s="1"/>
  <c r="Z74" i="47"/>
  <c r="AD100" i="60"/>
  <c r="AA77" i="47"/>
  <c r="AE110" i="60"/>
  <c r="AA81" i="47"/>
  <c r="AE114" i="60"/>
  <c r="AE82" i="60"/>
  <c r="AD90" i="60"/>
  <c r="AD113" i="60" s="1"/>
  <c r="AA75" i="47" s="1"/>
  <c r="AC85" i="60"/>
  <c r="AB93" i="60"/>
  <c r="AB127" i="60" s="1"/>
  <c r="Y65" i="47" s="1"/>
  <c r="Y64" i="47"/>
  <c r="AC121" i="60"/>
  <c r="Z63" i="47"/>
  <c r="AD122" i="60"/>
  <c r="AA80" i="47"/>
  <c r="AE115" i="60"/>
  <c r="Y66" i="47"/>
  <c r="AC126" i="60"/>
  <c r="Z70" i="47"/>
  <c r="AD99" i="60"/>
  <c r="AA82" i="47"/>
  <c r="AE111" i="60"/>
  <c r="Z71" i="47"/>
  <c r="AD106" i="60"/>
  <c r="W67" i="58"/>
  <c r="W104" i="58" s="1"/>
  <c r="W5" i="58"/>
  <c r="W12" i="58" a="1"/>
  <c r="W12" i="58" s="1"/>
  <c r="W11" i="58" s="1"/>
  <c r="W7" i="58"/>
  <c r="X4" i="58"/>
  <c r="W22" i="58"/>
  <c r="W25" i="58" s="1"/>
  <c r="W6" i="58"/>
  <c r="U87" i="58"/>
  <c r="V87" i="58" s="1"/>
  <c r="U88" i="58"/>
  <c r="V88" i="58" s="1"/>
  <c r="U77" i="58"/>
  <c r="V77" i="58" s="1"/>
  <c r="U76" i="58"/>
  <c r="V76" i="58" s="1"/>
  <c r="AB77" i="47" l="1"/>
  <c r="AF110" i="60"/>
  <c r="AA74" i="47"/>
  <c r="AE100" i="60"/>
  <c r="AB79" i="47"/>
  <c r="AF116" i="60"/>
  <c r="AB80" i="47"/>
  <c r="AF115" i="60"/>
  <c r="AA63" i="47"/>
  <c r="AE122" i="60"/>
  <c r="AA71" i="47"/>
  <c r="AE106" i="60"/>
  <c r="Z64" i="47"/>
  <c r="AD121" i="60"/>
  <c r="Y68" i="47"/>
  <c r="AB74" i="60"/>
  <c r="AB77" i="60" s="1"/>
  <c r="AB76" i="47"/>
  <c r="AF112" i="60"/>
  <c r="AD83" i="60"/>
  <c r="AC91" i="60"/>
  <c r="AC123" i="60" s="1"/>
  <c r="Z62" i="47" s="1"/>
  <c r="AD81" i="60"/>
  <c r="AC89" i="60"/>
  <c r="AC102" i="60" s="1"/>
  <c r="AA69" i="47"/>
  <c r="AE101" i="60"/>
  <c r="AF84" i="60"/>
  <c r="AE92" i="60"/>
  <c r="AE117" i="60" s="1"/>
  <c r="AB78" i="47" s="1"/>
  <c r="AB82" i="47"/>
  <c r="AF111" i="60"/>
  <c r="AA70" i="47"/>
  <c r="AE99" i="60"/>
  <c r="AA73" i="47"/>
  <c r="AE104" i="60"/>
  <c r="Z67" i="47"/>
  <c r="AD124" i="60"/>
  <c r="AF82" i="60"/>
  <c r="AE90" i="60"/>
  <c r="AE113" i="60" s="1"/>
  <c r="AB75" i="47" s="1"/>
  <c r="AD85" i="60"/>
  <c r="AC93" i="60"/>
  <c r="AC127" i="60" s="1"/>
  <c r="Z65" i="47" s="1"/>
  <c r="Z66" i="47"/>
  <c r="AD126" i="60"/>
  <c r="AB81" i="47"/>
  <c r="AF114" i="60"/>
  <c r="AA72" i="47"/>
  <c r="AE105" i="60"/>
  <c r="AG35" i="44"/>
  <c r="W8" i="58"/>
  <c r="X67" i="58"/>
  <c r="X104" i="58" s="1"/>
  <c r="X7" i="58"/>
  <c r="X6" i="58"/>
  <c r="X22" i="58"/>
  <c r="X25" i="58" s="1"/>
  <c r="X12" i="58" a="1"/>
  <c r="X12" i="58" s="1"/>
  <c r="X11" i="58" s="1"/>
  <c r="X5" i="58"/>
  <c r="X8" i="58" s="1"/>
  <c r="Y4" i="58"/>
  <c r="AQ10" i="58"/>
  <c r="AV10" i="58"/>
  <c r="J10" i="58"/>
  <c r="AB71" i="47" l="1"/>
  <c r="AF106" i="60"/>
  <c r="AA67" i="47"/>
  <c r="AE124" i="60"/>
  <c r="AB63" i="47"/>
  <c r="AF122" i="60"/>
  <c r="AB69" i="47"/>
  <c r="AF101" i="60"/>
  <c r="AE81" i="60"/>
  <c r="AD89" i="60"/>
  <c r="AD102" i="60" s="1"/>
  <c r="AC80" i="47"/>
  <c r="AG115" i="60"/>
  <c r="AB70" i="47"/>
  <c r="AF99" i="60"/>
  <c r="AC76" i="47"/>
  <c r="AG112" i="60"/>
  <c r="AC79" i="47"/>
  <c r="AG116" i="60"/>
  <c r="AB74" i="47"/>
  <c r="AF100" i="60"/>
  <c r="AC82" i="47"/>
  <c r="AG111" i="60"/>
  <c r="AG82" i="60"/>
  <c r="AF90" i="60"/>
  <c r="AF113" i="60" s="1"/>
  <c r="AC75" i="47" s="1"/>
  <c r="AB73" i="47"/>
  <c r="AF104" i="60"/>
  <c r="AA64" i="47"/>
  <c r="AE121" i="60"/>
  <c r="AC77" i="47"/>
  <c r="AG110" i="60"/>
  <c r="AC74" i="60"/>
  <c r="AC77" i="60" s="1"/>
  <c r="Z68" i="47"/>
  <c r="AB72" i="47"/>
  <c r="AF105" i="60"/>
  <c r="AE83" i="60"/>
  <c r="AD91" i="60"/>
  <c r="AD123" i="60" s="1"/>
  <c r="AA62" i="47" s="1"/>
  <c r="AC81" i="47"/>
  <c r="AG114" i="60"/>
  <c r="AA66" i="47"/>
  <c r="AE126" i="60"/>
  <c r="AE85" i="60"/>
  <c r="AD93" i="60"/>
  <c r="AD127" i="60" s="1"/>
  <c r="AA65" i="47" s="1"/>
  <c r="AG84" i="60"/>
  <c r="AF92" i="60"/>
  <c r="AF117" i="60" s="1"/>
  <c r="AC78" i="47" s="1"/>
  <c r="W88" i="58"/>
  <c r="X88" i="58" s="1"/>
  <c r="W87" i="58"/>
  <c r="X87" i="58" s="1"/>
  <c r="W76" i="58"/>
  <c r="X76" i="58" s="1"/>
  <c r="W77" i="58"/>
  <c r="X77" i="58" s="1"/>
  <c r="Y12" i="58" a="1"/>
  <c r="Y12" i="58" s="1"/>
  <c r="Y11" i="58" s="1"/>
  <c r="Y67" i="58"/>
  <c r="Y104" i="58" s="1"/>
  <c r="Z4" i="58"/>
  <c r="Y22" i="58"/>
  <c r="Y25" i="58" s="1"/>
  <c r="Y6" i="58"/>
  <c r="Y5" i="58"/>
  <c r="Y7" i="58"/>
  <c r="AG25" i="44"/>
  <c r="AF25" i="44"/>
  <c r="C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29" i="57" s="1"/>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D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O133" i="57" s="1"/>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E64" i="57"/>
  <c r="O64" i="57" s="1"/>
  <c r="E49" i="57"/>
  <c r="E44" i="57"/>
  <c r="O44" i="57" s="1"/>
  <c r="E43" i="57"/>
  <c r="O43" i="57" s="1"/>
  <c r="E42" i="57"/>
  <c r="O42" i="57" s="1"/>
  <c r="E41" i="57"/>
  <c r="O41" i="57" s="1"/>
  <c r="X41" i="57" s="1"/>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J172" i="56"/>
  <c r="I172" i="56"/>
  <c r="G172" i="56"/>
  <c r="F172" i="56"/>
  <c r="E172" i="56"/>
  <c r="D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C129"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85" i="56" s="1"/>
  <c r="J185" i="56" s="1"/>
  <c r="B100" i="56"/>
  <c r="B84" i="56" s="1"/>
  <c r="J184" i="56" s="1"/>
  <c r="B99" i="56"/>
  <c r="B83" i="56" s="1"/>
  <c r="J183" i="56" s="1"/>
  <c r="B98" i="56"/>
  <c r="B82" i="56" s="1"/>
  <c r="J182" i="56" s="1"/>
  <c r="B97" i="56"/>
  <c r="B81" i="56" s="1"/>
  <c r="J181" i="56" s="1"/>
  <c r="B96" i="56"/>
  <c r="B80" i="56" s="1"/>
  <c r="J180" i="56" s="1"/>
  <c r="B95" i="56"/>
  <c r="B79" i="56" s="1"/>
  <c r="J179" i="56" s="1"/>
  <c r="B94" i="56"/>
  <c r="B78" i="56" s="1"/>
  <c r="J178" i="56" s="1"/>
  <c r="B93" i="56"/>
  <c r="B77" i="56" s="1"/>
  <c r="J177" i="56" s="1"/>
  <c r="B92" i="56"/>
  <c r="B76" i="56" s="1"/>
  <c r="J176"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AD80" i="47" l="1"/>
  <c r="AH115" i="60"/>
  <c r="AA68" i="47"/>
  <c r="AD74" i="60"/>
  <c r="AD77" i="60" s="1"/>
  <c r="AF81" i="60"/>
  <c r="AE89" i="60"/>
  <c r="AE102" i="60" s="1"/>
  <c r="AD82" i="47"/>
  <c r="AH111" i="60"/>
  <c r="AC74" i="47"/>
  <c r="AG100" i="60"/>
  <c r="AC69" i="47"/>
  <c r="AG101" i="60"/>
  <c r="AC72" i="47"/>
  <c r="AG105" i="60"/>
  <c r="AH84" i="60"/>
  <c r="AG92" i="60"/>
  <c r="AG117" i="60" s="1"/>
  <c r="AD78" i="47" s="1"/>
  <c r="AD77" i="47"/>
  <c r="AH110" i="60"/>
  <c r="AD79" i="47"/>
  <c r="AH116" i="60"/>
  <c r="AC63" i="47"/>
  <c r="AG122" i="60"/>
  <c r="AF85" i="60"/>
  <c r="AE93" i="60"/>
  <c r="AE127" i="60" s="1"/>
  <c r="AB65" i="47" s="1"/>
  <c r="AH82" i="60"/>
  <c r="AG90" i="60"/>
  <c r="AG113" i="60" s="1"/>
  <c r="AD75" i="47" s="1"/>
  <c r="AB66" i="47"/>
  <c r="AF126" i="60"/>
  <c r="AB64" i="47"/>
  <c r="AF121" i="60"/>
  <c r="AD76" i="47"/>
  <c r="AH112" i="60"/>
  <c r="AB67" i="47"/>
  <c r="AF124" i="60"/>
  <c r="AD81" i="47"/>
  <c r="AH114" i="60"/>
  <c r="AC73" i="47"/>
  <c r="AG104" i="60"/>
  <c r="AC70" i="47"/>
  <c r="AG99" i="60"/>
  <c r="AC71" i="47"/>
  <c r="AG106" i="60"/>
  <c r="AF83" i="60"/>
  <c r="AE91" i="60"/>
  <c r="AE123" i="60" s="1"/>
  <c r="AB62" i="4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F41"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M139" i="57"/>
  <c r="J138" i="57"/>
  <c r="J102" i="57"/>
  <c r="K99" i="57"/>
  <c r="I94" i="57"/>
  <c r="J88" i="57"/>
  <c r="I84" i="57"/>
  <c r="K78" i="57"/>
  <c r="L84" i="57"/>
  <c r="K102" i="57"/>
  <c r="G98" i="57"/>
  <c r="L99" i="57"/>
  <c r="J94" i="57"/>
  <c r="K88" i="57"/>
  <c r="J84" i="57"/>
  <c r="L78" i="57"/>
  <c r="F37" i="57"/>
  <c r="F30" i="57"/>
  <c r="H137" i="57"/>
  <c r="I98" i="57"/>
  <c r="G137" i="57"/>
  <c r="F132" i="57"/>
  <c r="L102" i="57"/>
  <c r="H98" i="57"/>
  <c r="M99" i="57"/>
  <c r="K94" i="57"/>
  <c r="L88" i="57"/>
  <c r="K84" i="57"/>
  <c r="M78" i="57"/>
  <c r="F38" i="57"/>
  <c r="L94" i="57"/>
  <c r="M88" i="57"/>
  <c r="G83" i="57"/>
  <c r="G79" i="57"/>
  <c r="P42" i="57"/>
  <c r="Y42" i="57" s="1"/>
  <c r="X42" i="57"/>
  <c r="P133" i="57"/>
  <c r="G133" i="57" s="1"/>
  <c r="X133" i="57"/>
  <c r="Y43" i="57"/>
  <c r="X43" i="57"/>
  <c r="G134" i="57"/>
  <c r="X134" i="57"/>
  <c r="P30" i="57"/>
  <c r="Y30" i="57" s="1"/>
  <c r="X30" i="57"/>
  <c r="P44" i="57"/>
  <c r="G44" i="57" s="1"/>
  <c r="X44" i="57"/>
  <c r="P31" i="57"/>
  <c r="Y31" i="57" s="1"/>
  <c r="X31" i="57"/>
  <c r="P37" i="57"/>
  <c r="G37" i="57" s="1"/>
  <c r="X37" i="57"/>
  <c r="P32" i="57"/>
  <c r="Y32" i="57" s="1"/>
  <c r="X32" i="57"/>
  <c r="P64" i="57"/>
  <c r="Y64" i="57" s="1"/>
  <c r="X64" i="57"/>
  <c r="P143" i="57"/>
  <c r="G143" i="57" s="1"/>
  <c r="X143" i="57"/>
  <c r="AS197" i="57"/>
  <c r="D211" i="57"/>
  <c r="E211" i="57"/>
  <c r="F211" i="57"/>
  <c r="G211" i="57"/>
  <c r="H211" i="57"/>
  <c r="I211" i="57"/>
  <c r="J211" i="57"/>
  <c r="K211" i="57"/>
  <c r="O66" i="57"/>
  <c r="O63" i="57"/>
  <c r="R66" i="57"/>
  <c r="R63" i="57"/>
  <c r="E164" i="57"/>
  <c r="O142" i="57"/>
  <c r="F142" i="57" s="1"/>
  <c r="T66" i="57"/>
  <c r="T63" i="57"/>
  <c r="U66" i="57"/>
  <c r="U63" i="57"/>
  <c r="E57" i="57"/>
  <c r="V66" i="57"/>
  <c r="V63" i="57"/>
  <c r="F138" i="57"/>
  <c r="F88" i="57"/>
  <c r="F79" i="57"/>
  <c r="F102" i="57"/>
  <c r="F133" i="57"/>
  <c r="F99" i="57"/>
  <c r="F143" i="57"/>
  <c r="F89" i="57"/>
  <c r="F98" i="57"/>
  <c r="F94" i="57"/>
  <c r="F84" i="57"/>
  <c r="F78" i="57"/>
  <c r="F137" i="57"/>
  <c r="F103" i="57"/>
  <c r="F95" i="57"/>
  <c r="F83" i="57"/>
  <c r="F139" i="57"/>
  <c r="F31" i="57"/>
  <c r="F32" i="57"/>
  <c r="F48" i="57"/>
  <c r="P48" i="57" s="1"/>
  <c r="Y48" i="57" s="1"/>
  <c r="G48" i="57" s="1"/>
  <c r="U103" i="57"/>
  <c r="U104" i="57" s="1"/>
  <c r="T104" i="57"/>
  <c r="S103" i="57"/>
  <c r="J103" i="57" s="1"/>
  <c r="P38" i="57"/>
  <c r="G38" i="57" s="1"/>
  <c r="P27" i="57"/>
  <c r="Y27" i="57" s="1"/>
  <c r="E68" i="57"/>
  <c r="O68" i="57" s="1"/>
  <c r="X68" i="57" s="1"/>
  <c r="O70" i="57"/>
  <c r="X70" i="57" s="1"/>
  <c r="P41" i="57"/>
  <c r="G41" i="57" s="1"/>
  <c r="O35" i="57"/>
  <c r="F35" i="57" s="1"/>
  <c r="F53" i="57"/>
  <c r="F63" i="57" s="1"/>
  <c r="G53" i="57"/>
  <c r="F88" i="56"/>
  <c r="AR197" i="57"/>
  <c r="L215" i="57"/>
  <c r="Y8" i="58"/>
  <c r="Z67" i="58"/>
  <c r="Z104" i="58" s="1"/>
  <c r="Z22" i="58"/>
  <c r="Z25" i="58" s="1"/>
  <c r="Z7" i="58"/>
  <c r="AA4" i="58"/>
  <c r="Z6" i="58"/>
  <c r="Z5" i="58"/>
  <c r="Z12" i="58" a="1"/>
  <c r="Z12" i="58" s="1"/>
  <c r="Z11" i="58" s="1"/>
  <c r="G67" i="56"/>
  <c r="P67" i="56" s="1"/>
  <c r="F80" i="56"/>
  <c r="G68" i="56"/>
  <c r="G81" i="56" s="1"/>
  <c r="F81" i="56"/>
  <c r="G69" i="56"/>
  <c r="G82" i="56" s="1"/>
  <c r="F56" i="56"/>
  <c r="K183" i="56" s="1"/>
  <c r="F83" i="56"/>
  <c r="F57" i="56"/>
  <c r="K184" i="56" s="1"/>
  <c r="F84" i="56"/>
  <c r="G85" i="56"/>
  <c r="F85" i="56"/>
  <c r="F51" i="56"/>
  <c r="F78" i="56"/>
  <c r="AE139" i="57"/>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29" i="57"/>
  <c r="J250" i="57" s="1"/>
  <c r="M229" i="57"/>
  <c r="AP216" i="57"/>
  <c r="AC100" i="57"/>
  <c r="BH196" i="57"/>
  <c r="E249" i="57"/>
  <c r="L249" i="57" s="1"/>
  <c r="F229" i="57"/>
  <c r="F250" i="57" s="1"/>
  <c r="AO216" i="57"/>
  <c r="G229" i="57"/>
  <c r="G250" i="57" s="1"/>
  <c r="H229" i="57"/>
  <c r="H250" i="57" s="1"/>
  <c r="I229" i="57"/>
  <c r="I250" i="57" s="1"/>
  <c r="C35" i="57"/>
  <c r="C41" i="57" s="1"/>
  <c r="M196" i="57"/>
  <c r="AP197" i="57"/>
  <c r="AQ197" i="57"/>
  <c r="K215" i="57"/>
  <c r="N197" i="57"/>
  <c r="N196" i="57"/>
  <c r="K216" i="57"/>
  <c r="BE250" i="57"/>
  <c r="C56" i="57"/>
  <c r="C109" i="57" s="1"/>
  <c r="O197" i="57"/>
  <c r="O196" i="57"/>
  <c r="M214" i="57"/>
  <c r="M216" i="57" s="1"/>
  <c r="BE215" i="57"/>
  <c r="AX229" i="57"/>
  <c r="AY229" i="57"/>
  <c r="F53" i="56"/>
  <c r="K180" i="56" s="1"/>
  <c r="F54" i="56"/>
  <c r="K181" i="56" s="1"/>
  <c r="AG26" i="44"/>
  <c r="F58" i="56"/>
  <c r="K185" i="56" s="1"/>
  <c r="C3" i="57"/>
  <c r="E87" i="57"/>
  <c r="E90" i="57" s="1"/>
  <c r="G70" i="56"/>
  <c r="F55" i="56"/>
  <c r="K182" i="56" s="1"/>
  <c r="G71" i="56"/>
  <c r="P16" i="56"/>
  <c r="AB16" i="56"/>
  <c r="F52" i="56"/>
  <c r="G66" i="56"/>
  <c r="G79" i="56" s="1"/>
  <c r="AK76" i="56"/>
  <c r="Z75" i="56"/>
  <c r="Z91" i="56" s="1"/>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F25" i="57" s="1"/>
  <c r="P135" i="56"/>
  <c r="P136" i="56" s="1"/>
  <c r="AN135" i="56"/>
  <c r="AN136" i="56" s="1"/>
  <c r="V173" i="56"/>
  <c r="V174" i="56" s="1"/>
  <c r="Z173" i="56"/>
  <c r="Z174" i="56" s="1"/>
  <c r="AG173" i="56"/>
  <c r="AG174" i="56" s="1"/>
  <c r="Y135" i="56"/>
  <c r="Y136" i="56" s="1"/>
  <c r="AL173" i="56"/>
  <c r="AL174" i="56" s="1"/>
  <c r="V21" i="57"/>
  <c r="E82" i="57"/>
  <c r="E85" i="57" s="1"/>
  <c r="O36" i="57"/>
  <c r="F36" i="57" s="1"/>
  <c r="C36" i="57"/>
  <c r="C42" i="57" s="1"/>
  <c r="C55" i="57"/>
  <c r="F44" i="57"/>
  <c r="F42" i="57"/>
  <c r="C75" i="57"/>
  <c r="C93" i="57" s="1"/>
  <c r="C114" i="57" s="1"/>
  <c r="B27" i="57"/>
  <c r="E69" i="57"/>
  <c r="O69" i="57" s="1"/>
  <c r="X69" i="57" s="1"/>
  <c r="X40" i="57"/>
  <c r="J236" i="57"/>
  <c r="E50" i="57"/>
  <c r="O100" i="57"/>
  <c r="O26" i="57"/>
  <c r="F26" i="57" s="1"/>
  <c r="E144" i="57"/>
  <c r="O144" i="57" s="1"/>
  <c r="BE249" i="57"/>
  <c r="BF249" i="57"/>
  <c r="BE222" i="57"/>
  <c r="BF222" i="57" s="1"/>
  <c r="BH203" i="57"/>
  <c r="BI203" i="57" s="1"/>
  <c r="N198" i="57"/>
  <c r="L216" i="57"/>
  <c r="C211" i="57"/>
  <c r="M249" i="57"/>
  <c r="K259" i="57"/>
  <c r="M250" i="57"/>
  <c r="J215" i="57"/>
  <c r="N250" i="57"/>
  <c r="N249" i="57"/>
  <c r="M232" i="57"/>
  <c r="M228" i="57"/>
  <c r="AM216" i="57"/>
  <c r="K228" i="57"/>
  <c r="L259" i="57"/>
  <c r="AN216" i="57"/>
  <c r="L228" i="57"/>
  <c r="L229" i="57"/>
  <c r="D229" i="57"/>
  <c r="BF250" i="57"/>
  <c r="L250" i="57"/>
  <c r="AD63" i="47" l="1"/>
  <c r="AH122" i="60"/>
  <c r="AE81" i="47"/>
  <c r="AI114" i="60"/>
  <c r="AD69" i="47"/>
  <c r="AH101" i="60"/>
  <c r="AE76" i="47"/>
  <c r="AI112" i="60"/>
  <c r="AE79" i="47"/>
  <c r="AI116" i="60"/>
  <c r="AE82" i="47"/>
  <c r="AI111" i="60"/>
  <c r="AC67" i="47"/>
  <c r="AG124" i="60"/>
  <c r="AG83" i="60"/>
  <c r="AF91" i="60"/>
  <c r="AF123" i="60" s="1"/>
  <c r="AC62" i="47" s="1"/>
  <c r="AD71" i="47"/>
  <c r="AH106" i="60"/>
  <c r="AC64" i="47"/>
  <c r="AG121" i="60"/>
  <c r="AE77" i="47"/>
  <c r="AI110" i="60"/>
  <c r="AE74" i="60"/>
  <c r="AE77" i="60" s="1"/>
  <c r="AB68" i="47"/>
  <c r="AG81" i="60"/>
  <c r="AF89" i="60"/>
  <c r="AF102" i="60" s="1"/>
  <c r="AD70" i="47"/>
  <c r="AH99" i="60"/>
  <c r="AC66" i="47"/>
  <c r="AG126" i="60"/>
  <c r="AI84" i="60"/>
  <c r="AH92" i="60"/>
  <c r="AH117" i="60" s="1"/>
  <c r="AE78" i="47" s="1"/>
  <c r="AD73" i="47"/>
  <c r="AH104" i="60"/>
  <c r="AD72" i="47"/>
  <c r="AH105" i="60"/>
  <c r="AE80" i="47"/>
  <c r="AI115" i="60"/>
  <c r="AG85" i="60"/>
  <c r="AF93" i="60"/>
  <c r="AF127" i="60" s="1"/>
  <c r="AC65" i="47" s="1"/>
  <c r="AD74" i="47"/>
  <c r="AH100" i="60"/>
  <c r="AI82" i="60"/>
  <c r="AH90" i="60"/>
  <c r="AH113" i="60" s="1"/>
  <c r="AE75" i="47" s="1"/>
  <c r="J96" i="57"/>
  <c r="AD15" i="56"/>
  <c r="AA15" i="56"/>
  <c r="H15" i="56"/>
  <c r="I15" i="56" s="1"/>
  <c r="S15" i="56"/>
  <c r="J13" i="56"/>
  <c r="K13" i="56" s="1"/>
  <c r="Y13" i="56"/>
  <c r="Q13" i="56"/>
  <c r="H14" i="56"/>
  <c r="I14" i="56" s="1"/>
  <c r="AA14" i="56"/>
  <c r="P14" i="56"/>
  <c r="S14" i="56"/>
  <c r="Z16" i="56"/>
  <c r="S16" i="56"/>
  <c r="AA16" i="56"/>
  <c r="H16" i="56"/>
  <c r="I16" i="56" s="1"/>
  <c r="L103" i="57"/>
  <c r="L96" i="57"/>
  <c r="G104" i="57"/>
  <c r="H104" i="57"/>
  <c r="J104" i="57"/>
  <c r="Q43" i="57"/>
  <c r="H43" i="57" s="1"/>
  <c r="Q32" i="57"/>
  <c r="Z32" i="57" s="1"/>
  <c r="Q31" i="57"/>
  <c r="Z31" i="57" s="1"/>
  <c r="G42" i="57"/>
  <c r="Q42" i="57"/>
  <c r="H42" i="57" s="1"/>
  <c r="G43" i="57"/>
  <c r="G30" i="57"/>
  <c r="Q67" i="56"/>
  <c r="X67" i="56"/>
  <c r="G27" i="57"/>
  <c r="Q64" i="57"/>
  <c r="R64" i="57" s="1"/>
  <c r="G64" i="57"/>
  <c r="G31" i="57"/>
  <c r="H32" i="57"/>
  <c r="G32" i="57"/>
  <c r="AQ76" i="56"/>
  <c r="AR76" i="56"/>
  <c r="AB91" i="56"/>
  <c r="AP76" i="56"/>
  <c r="X91" i="56"/>
  <c r="AT76" i="56"/>
  <c r="AD91" i="56"/>
  <c r="AS76" i="56"/>
  <c r="AC91" i="56"/>
  <c r="G100" i="57"/>
  <c r="G96" i="57"/>
  <c r="L104" i="57"/>
  <c r="H96" i="57"/>
  <c r="K104" i="57"/>
  <c r="F100" i="57"/>
  <c r="I96" i="57"/>
  <c r="F96" i="57"/>
  <c r="I104" i="57"/>
  <c r="H100" i="57"/>
  <c r="K96" i="57"/>
  <c r="K100" i="57"/>
  <c r="I100" i="57"/>
  <c r="L100" i="57"/>
  <c r="M96" i="57"/>
  <c r="J100" i="57"/>
  <c r="F104" i="57"/>
  <c r="M100" i="57"/>
  <c r="S104" i="57"/>
  <c r="AB103" i="57"/>
  <c r="AB104" i="57" s="1"/>
  <c r="X100" i="57"/>
  <c r="Y41" i="57"/>
  <c r="Q44" i="57"/>
  <c r="H44" i="57" s="1"/>
  <c r="Y44" i="57"/>
  <c r="Q143" i="57"/>
  <c r="H143" i="57" s="1"/>
  <c r="Y143" i="57"/>
  <c r="Q134" i="57"/>
  <c r="H134" i="57" s="1"/>
  <c r="Y134" i="57"/>
  <c r="P144" i="57"/>
  <c r="G144" i="57" s="1"/>
  <c r="X144" i="57"/>
  <c r="X25" i="57"/>
  <c r="Q30" i="57"/>
  <c r="X26" i="57"/>
  <c r="Q38" i="57"/>
  <c r="H38" i="57" s="1"/>
  <c r="Y38" i="57"/>
  <c r="Q37" i="57"/>
  <c r="H37" i="57" s="1"/>
  <c r="Y37" i="57"/>
  <c r="Q133" i="57"/>
  <c r="H133" i="57" s="1"/>
  <c r="Y133" i="57"/>
  <c r="P36" i="57"/>
  <c r="X36" i="57"/>
  <c r="P35" i="57"/>
  <c r="G35" i="57" s="1"/>
  <c r="X35" i="57"/>
  <c r="P142" i="57"/>
  <c r="G142" i="57" s="1"/>
  <c r="X142" i="57"/>
  <c r="R42" i="57"/>
  <c r="Z42" i="57"/>
  <c r="Q48" i="57"/>
  <c r="F144" i="57"/>
  <c r="V103" i="57"/>
  <c r="M103" i="57" s="1"/>
  <c r="M104" i="57" s="1"/>
  <c r="O77" i="57"/>
  <c r="G63" i="57"/>
  <c r="P26" i="57"/>
  <c r="Y70" i="57"/>
  <c r="P25" i="57"/>
  <c r="P68" i="57"/>
  <c r="Y68" i="57" s="1"/>
  <c r="Q67" i="57"/>
  <c r="Z67" i="57" s="1"/>
  <c r="P87" i="57"/>
  <c r="G87" i="57" s="1"/>
  <c r="G90" i="57" s="1"/>
  <c r="P69" i="57"/>
  <c r="Y69" i="57" s="1"/>
  <c r="Q27" i="57"/>
  <c r="Q41" i="57"/>
  <c r="H41" i="57" s="1"/>
  <c r="T15" i="56"/>
  <c r="G78"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Y87" i="58"/>
  <c r="Y76" i="58"/>
  <c r="Y77" i="58"/>
  <c r="Y88" i="58"/>
  <c r="Z8" i="58"/>
  <c r="H69" i="56"/>
  <c r="H82" i="56" s="1"/>
  <c r="P69" i="56"/>
  <c r="H68" i="56"/>
  <c r="P68" i="56"/>
  <c r="F89" i="56"/>
  <c r="P71" i="56"/>
  <c r="G84" i="56"/>
  <c r="G83"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c r="AE73" i="47" l="1"/>
  <c r="AI104" i="60"/>
  <c r="AF77" i="47"/>
  <c r="AJ110" i="60"/>
  <c r="AF79" i="47"/>
  <c r="AJ116" i="60"/>
  <c r="AD64" i="47"/>
  <c r="AH121" i="60"/>
  <c r="AF76" i="47"/>
  <c r="AJ112" i="60"/>
  <c r="AJ82" i="60"/>
  <c r="AI90" i="60"/>
  <c r="AI113" i="60" s="1"/>
  <c r="AF75" i="47" s="1"/>
  <c r="AJ84" i="60"/>
  <c r="AI92" i="60"/>
  <c r="AI117" i="60" s="1"/>
  <c r="AF78" i="47" s="1"/>
  <c r="AE74" i="47"/>
  <c r="AI100" i="60"/>
  <c r="AD66" i="47"/>
  <c r="AH126" i="60"/>
  <c r="AE71" i="47"/>
  <c r="AI106" i="60"/>
  <c r="AE69" i="47"/>
  <c r="AI101" i="60"/>
  <c r="AE72" i="47"/>
  <c r="AI105" i="60"/>
  <c r="AE70" i="47"/>
  <c r="AI99" i="60"/>
  <c r="AF81" i="47"/>
  <c r="AJ114" i="60"/>
  <c r="AH85" i="60"/>
  <c r="AG93" i="60"/>
  <c r="AG127" i="60" s="1"/>
  <c r="AD65" i="47" s="1"/>
  <c r="AH83" i="60"/>
  <c r="AG91" i="60"/>
  <c r="AG123" i="60" s="1"/>
  <c r="AD62" i="47" s="1"/>
  <c r="AF82" i="47"/>
  <c r="AJ111" i="60"/>
  <c r="AF80" i="47"/>
  <c r="AJ115" i="60"/>
  <c r="AC68" i="47"/>
  <c r="AF74" i="60"/>
  <c r="AF77" i="60" s="1"/>
  <c r="AD67" i="47"/>
  <c r="AH124" i="60"/>
  <c r="AE63" i="47"/>
  <c r="AI122" i="60"/>
  <c r="AH81" i="60"/>
  <c r="AG89" i="60"/>
  <c r="AG102" i="60" s="1"/>
  <c r="S43" i="57"/>
  <c r="R43" i="57"/>
  <c r="I43" i="57" s="1"/>
  <c r="Z43" i="57"/>
  <c r="R31" i="57"/>
  <c r="I31" i="57" s="1"/>
  <c r="H31" i="57"/>
  <c r="J14" i="56"/>
  <c r="K14" i="56" s="1"/>
  <c r="Q14" i="56"/>
  <c r="Y14" i="56"/>
  <c r="AA17" i="56"/>
  <c r="S17" i="56"/>
  <c r="H17" i="56"/>
  <c r="I17" i="56" s="1"/>
  <c r="J16" i="56"/>
  <c r="K16" i="56" s="1"/>
  <c r="Q16" i="56"/>
  <c r="Y16" i="56"/>
  <c r="Q15" i="56"/>
  <c r="J15" i="56"/>
  <c r="K15" i="56" s="1"/>
  <c r="Y15" i="56"/>
  <c r="S42" i="57"/>
  <c r="P77" i="57"/>
  <c r="G77" i="57" s="1"/>
  <c r="G80" i="57" s="1"/>
  <c r="Q39" i="56"/>
  <c r="X39" i="56"/>
  <c r="Y25" i="57"/>
  <c r="G25" i="57"/>
  <c r="AA43" i="57"/>
  <c r="X70" i="56"/>
  <c r="Q70" i="56"/>
  <c r="AB43" i="57"/>
  <c r="AC43" i="57" s="1"/>
  <c r="AD43" i="57" s="1"/>
  <c r="J43" i="57"/>
  <c r="X65" i="56"/>
  <c r="Q65" i="56"/>
  <c r="X71" i="56"/>
  <c r="Q71" i="56"/>
  <c r="X64" i="56"/>
  <c r="Q64" i="56"/>
  <c r="Z27" i="57"/>
  <c r="Z56" i="57" s="1"/>
  <c r="H27" i="57"/>
  <c r="Z30" i="57"/>
  <c r="H30" i="57"/>
  <c r="Z64" i="57"/>
  <c r="H64" i="57"/>
  <c r="X68" i="56"/>
  <c r="Q68" i="56"/>
  <c r="P82" i="57"/>
  <c r="G82" i="57" s="1"/>
  <c r="G85" i="57" s="1"/>
  <c r="G36" i="57"/>
  <c r="AA64" i="57"/>
  <c r="I64" i="57"/>
  <c r="X66" i="56"/>
  <c r="Q66" i="56"/>
  <c r="X69" i="56"/>
  <c r="Q69" i="56"/>
  <c r="R30" i="57"/>
  <c r="S30" i="57" s="1"/>
  <c r="Y67" i="56"/>
  <c r="R67" i="56"/>
  <c r="J67" i="56" s="1"/>
  <c r="X63" i="56"/>
  <c r="Q63" i="56"/>
  <c r="Y26" i="57"/>
  <c r="G26" i="57"/>
  <c r="H88" i="56"/>
  <c r="R88" i="56"/>
  <c r="Z88" i="56" s="1"/>
  <c r="AB42" i="57"/>
  <c r="AC42" i="57" s="1"/>
  <c r="AD42" i="57" s="1"/>
  <c r="J42" i="57"/>
  <c r="X72" i="56"/>
  <c r="Q72" i="56"/>
  <c r="AA42" i="57"/>
  <c r="I42" i="57"/>
  <c r="V104" i="57"/>
  <c r="X96" i="57"/>
  <c r="R37" i="57"/>
  <c r="I37" i="57" s="1"/>
  <c r="Z37" i="57"/>
  <c r="R143" i="57"/>
  <c r="I143" i="57" s="1"/>
  <c r="Z143" i="57"/>
  <c r="Y87" i="57"/>
  <c r="R38" i="57"/>
  <c r="I38" i="57" s="1"/>
  <c r="Z38" i="57"/>
  <c r="Q144" i="57"/>
  <c r="H144" i="57" s="1"/>
  <c r="Y144" i="57"/>
  <c r="S44" i="57"/>
  <c r="J44" i="57" s="1"/>
  <c r="Z44" i="57"/>
  <c r="R44" i="57"/>
  <c r="I44" i="57" s="1"/>
  <c r="Z41" i="57"/>
  <c r="R41" i="57"/>
  <c r="S41" i="57"/>
  <c r="Q142" i="57"/>
  <c r="H142" i="57" s="1"/>
  <c r="Y142" i="57"/>
  <c r="Q35" i="57"/>
  <c r="H35" i="57" s="1"/>
  <c r="Y35" i="57"/>
  <c r="F77" i="57"/>
  <c r="F80" i="57" s="1"/>
  <c r="X77" i="57"/>
  <c r="AA31" i="57"/>
  <c r="Q36" i="57"/>
  <c r="Y36" i="57"/>
  <c r="R134" i="57"/>
  <c r="I134" i="57" s="1"/>
  <c r="Z134" i="57"/>
  <c r="R133" i="57"/>
  <c r="I133" i="57" s="1"/>
  <c r="Z133" i="57"/>
  <c r="Z48" i="57"/>
  <c r="N215" i="57"/>
  <c r="N216" i="57"/>
  <c r="Q109" i="57"/>
  <c r="H109" i="57" s="1"/>
  <c r="Q101" i="57"/>
  <c r="H101" i="57" s="1"/>
  <c r="Q197" i="57"/>
  <c r="R67" i="57"/>
  <c r="AA67" i="57" s="1"/>
  <c r="S64" i="57"/>
  <c r="Q68" i="57"/>
  <c r="Z68" i="57" s="1"/>
  <c r="Q86" i="57"/>
  <c r="H86" i="57" s="1"/>
  <c r="R27" i="57"/>
  <c r="Q69" i="57"/>
  <c r="Z69" i="57" s="1"/>
  <c r="Q56" i="57"/>
  <c r="H56" i="57" s="1"/>
  <c r="Q25" i="57"/>
  <c r="Q26" i="57"/>
  <c r="S31" i="57"/>
  <c r="AC31" i="57"/>
  <c r="Q70" i="57"/>
  <c r="Z70" i="57" s="1"/>
  <c r="Q87" i="57"/>
  <c r="H87" i="57" s="1"/>
  <c r="H90" i="57" s="1"/>
  <c r="H81" i="56"/>
  <c r="I68" i="56"/>
  <c r="H84" i="56"/>
  <c r="I71" i="56"/>
  <c r="H85" i="56"/>
  <c r="I72" i="56"/>
  <c r="H77" i="56"/>
  <c r="I64" i="56"/>
  <c r="H79" i="56"/>
  <c r="I66" i="56"/>
  <c r="H80" i="56"/>
  <c r="I67" i="56"/>
  <c r="H78" i="56"/>
  <c r="I65" i="56"/>
  <c r="H83" i="56"/>
  <c r="I70" i="56"/>
  <c r="H76" i="56"/>
  <c r="I63" i="56"/>
  <c r="E89" i="56"/>
  <c r="AA8" i="58"/>
  <c r="AB67" i="58"/>
  <c r="AB104" i="58" s="1"/>
  <c r="AB22" i="58"/>
  <c r="AB12" i="58" a="1"/>
  <c r="AB12" i="58" s="1"/>
  <c r="AB11" i="58" s="1"/>
  <c r="AB6" i="58"/>
  <c r="AC4" i="58"/>
  <c r="AB5" i="58"/>
  <c r="AB8" i="58" s="1"/>
  <c r="AB7" i="58"/>
  <c r="Z87" i="58"/>
  <c r="Z88" i="58"/>
  <c r="Z76" i="58"/>
  <c r="Z77" i="58"/>
  <c r="AB25" i="58"/>
  <c r="AP77" i="56"/>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AF72" i="47" l="1"/>
  <c r="AJ105" i="60"/>
  <c r="AK82" i="60"/>
  <c r="AJ90" i="60"/>
  <c r="AJ113" i="60" s="1"/>
  <c r="AG75" i="47" s="1"/>
  <c r="AG82" i="47"/>
  <c r="AK111" i="60"/>
  <c r="AF69" i="47"/>
  <c r="AJ101" i="60"/>
  <c r="AG76" i="47"/>
  <c r="AK112" i="60"/>
  <c r="AD68" i="47"/>
  <c r="AG74" i="60"/>
  <c r="AG77" i="60" s="1"/>
  <c r="AF71" i="47"/>
  <c r="AJ106" i="60"/>
  <c r="AE64" i="47"/>
  <c r="AI121" i="60"/>
  <c r="AI81" i="60"/>
  <c r="AH89" i="60"/>
  <c r="AH102" i="60" s="1"/>
  <c r="AI83" i="60"/>
  <c r="AH91" i="60"/>
  <c r="AH123" i="60" s="1"/>
  <c r="AE62" i="47" s="1"/>
  <c r="AF63" i="47"/>
  <c r="AJ122" i="60"/>
  <c r="AE66" i="47"/>
  <c r="AI126" i="60"/>
  <c r="AG79" i="47"/>
  <c r="AK116" i="60"/>
  <c r="AI85" i="60"/>
  <c r="AH93" i="60"/>
  <c r="AH127" i="60" s="1"/>
  <c r="AE65" i="47" s="1"/>
  <c r="AE67" i="47"/>
  <c r="AI124" i="60"/>
  <c r="AG81" i="47"/>
  <c r="AK114" i="60"/>
  <c r="AF74" i="47"/>
  <c r="AJ100" i="60"/>
  <c r="AG77" i="47"/>
  <c r="AK110" i="60"/>
  <c r="AG80" i="47"/>
  <c r="AK115" i="60"/>
  <c r="AF70" i="47"/>
  <c r="AJ99" i="60"/>
  <c r="AF73" i="47"/>
  <c r="AJ104" i="60"/>
  <c r="AK84" i="60"/>
  <c r="AJ92" i="60"/>
  <c r="AJ117" i="60" s="1"/>
  <c r="AG78" i="47" s="1"/>
  <c r="Y77" i="57"/>
  <c r="Y82" i="57"/>
  <c r="J17" i="56"/>
  <c r="K17" i="56" s="1"/>
  <c r="Y17" i="56"/>
  <c r="Q17" i="56"/>
  <c r="AA18" i="56"/>
  <c r="H18" i="56"/>
  <c r="I18" i="56" s="1"/>
  <c r="S18" i="56"/>
  <c r="Q77" i="57"/>
  <c r="H77" i="57" s="1"/>
  <c r="H80" i="57" s="1"/>
  <c r="AB64" i="57"/>
  <c r="J64" i="57"/>
  <c r="X32" i="56"/>
  <c r="Q32" i="56"/>
  <c r="AB41" i="57"/>
  <c r="AC41" i="57" s="1"/>
  <c r="AD41" i="57" s="1"/>
  <c r="J41" i="57"/>
  <c r="Y63" i="56"/>
  <c r="R63" i="56"/>
  <c r="Y70" i="56"/>
  <c r="R70" i="56"/>
  <c r="AA41" i="57"/>
  <c r="I41" i="57"/>
  <c r="Y64" i="56"/>
  <c r="R64" i="56"/>
  <c r="Q29" i="56"/>
  <c r="X29" i="56"/>
  <c r="Q30" i="56"/>
  <c r="X30" i="56"/>
  <c r="AB31" i="57"/>
  <c r="AD31" i="57" s="1"/>
  <c r="J31" i="57"/>
  <c r="Q82" i="57"/>
  <c r="H82" i="57" s="1"/>
  <c r="H85" i="57" s="1"/>
  <c r="H36" i="57"/>
  <c r="Z67" i="56"/>
  <c r="AB67" i="56" s="1"/>
  <c r="S67" i="56"/>
  <c r="AA67" i="56" s="1"/>
  <c r="T67" i="56"/>
  <c r="Q34" i="56"/>
  <c r="X34" i="56"/>
  <c r="Q33" i="56"/>
  <c r="X33" i="56"/>
  <c r="Z25" i="57"/>
  <c r="Z54" i="57" s="1"/>
  <c r="H25" i="57"/>
  <c r="R72" i="56"/>
  <c r="Y72" i="56"/>
  <c r="R68" i="56"/>
  <c r="Y68" i="56"/>
  <c r="R71" i="56"/>
  <c r="Y71" i="56"/>
  <c r="Z26" i="57"/>
  <c r="Z55" i="57" s="1"/>
  <c r="H26" i="57"/>
  <c r="AA30" i="57"/>
  <c r="I30" i="57"/>
  <c r="AB30" i="57"/>
  <c r="J30" i="57"/>
  <c r="Y69" i="56"/>
  <c r="R69" i="56"/>
  <c r="R66" i="56"/>
  <c r="Y66" i="56"/>
  <c r="X35" i="56"/>
  <c r="Q35" i="56"/>
  <c r="Q28" i="56"/>
  <c r="X28" i="56"/>
  <c r="AA27" i="57"/>
  <c r="I27" i="57"/>
  <c r="Y65" i="56"/>
  <c r="R65" i="56"/>
  <c r="X31" i="56"/>
  <c r="Q31" i="56"/>
  <c r="R39" i="56"/>
  <c r="Y39" i="56"/>
  <c r="Q40" i="56"/>
  <c r="Y40" i="56" s="1"/>
  <c r="AE42" i="57"/>
  <c r="H48" i="57"/>
  <c r="R48" i="57" s="1"/>
  <c r="AE43" i="57"/>
  <c r="S143" i="57"/>
  <c r="J143" i="57" s="1"/>
  <c r="AA143" i="57"/>
  <c r="AC143" i="57" s="1"/>
  <c r="AD143" i="57" s="1"/>
  <c r="AE143" i="57" s="1"/>
  <c r="S134" i="57"/>
  <c r="J134" i="57" s="1"/>
  <c r="AA134" i="57"/>
  <c r="AC134" i="57" s="1"/>
  <c r="Z101" i="57"/>
  <c r="AA44" i="57"/>
  <c r="Z87" i="57"/>
  <c r="Z86" i="57"/>
  <c r="R35" i="57"/>
  <c r="I35" i="57" s="1"/>
  <c r="Z35" i="57"/>
  <c r="AB44" i="57"/>
  <c r="AC44" i="57" s="1"/>
  <c r="AD44" i="57" s="1"/>
  <c r="AE44" i="57" s="1"/>
  <c r="T44" i="57"/>
  <c r="K44" i="57" s="1"/>
  <c r="S37" i="57"/>
  <c r="J37" i="57" s="1"/>
  <c r="AA37" i="57"/>
  <c r="AC37" i="57" s="1"/>
  <c r="R142" i="57"/>
  <c r="I142" i="57" s="1"/>
  <c r="Z142" i="57"/>
  <c r="R144" i="57"/>
  <c r="I144" i="57" s="1"/>
  <c r="Z144" i="57"/>
  <c r="Z109" i="57"/>
  <c r="AE31" i="57"/>
  <c r="R36" i="57"/>
  <c r="I36" i="57" s="1"/>
  <c r="Z36" i="57"/>
  <c r="S133" i="57"/>
  <c r="J133" i="57" s="1"/>
  <c r="AA133" i="57"/>
  <c r="S38" i="57"/>
  <c r="J38" i="57" s="1"/>
  <c r="AA38" i="57"/>
  <c r="AC38" i="57" s="1"/>
  <c r="T42" i="57"/>
  <c r="K42" i="57" s="1"/>
  <c r="Q199" i="57"/>
  <c r="R101" i="57"/>
  <c r="I101" i="57" s="1"/>
  <c r="Q97" i="57"/>
  <c r="H97" i="57" s="1"/>
  <c r="Q108" i="57"/>
  <c r="H108" i="57" s="1"/>
  <c r="Q107" i="57"/>
  <c r="Q93" i="57"/>
  <c r="H93" i="57" s="1"/>
  <c r="N218" i="57"/>
  <c r="T43" i="57"/>
  <c r="K43" i="57" s="1"/>
  <c r="R70" i="57"/>
  <c r="AA70" i="57" s="1"/>
  <c r="R68" i="57"/>
  <c r="AA68" i="57" s="1"/>
  <c r="T30" i="57"/>
  <c r="T31" i="57"/>
  <c r="K31" i="57" s="1"/>
  <c r="S27" i="57"/>
  <c r="R86" i="57"/>
  <c r="I86" i="57" s="1"/>
  <c r="R69" i="57"/>
  <c r="AA69" i="57" s="1"/>
  <c r="T64" i="57"/>
  <c r="K64" i="57" s="1"/>
  <c r="Q75" i="57"/>
  <c r="H75" i="57" s="1"/>
  <c r="R25" i="57"/>
  <c r="Q54" i="57"/>
  <c r="H54" i="57" s="1"/>
  <c r="R26" i="57"/>
  <c r="I26" i="57" s="1"/>
  <c r="Q81" i="57"/>
  <c r="H81" i="57" s="1"/>
  <c r="Q55" i="57"/>
  <c r="H55" i="57" s="1"/>
  <c r="S67" i="57"/>
  <c r="AB67" i="57" s="1"/>
  <c r="AA76" i="58"/>
  <c r="AA77" i="58"/>
  <c r="AA87" i="58"/>
  <c r="AA88" i="58"/>
  <c r="AB88" i="58"/>
  <c r="AB87" i="58"/>
  <c r="AB76" i="58"/>
  <c r="AB77" i="58"/>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AH77" i="47" l="1"/>
  <c r="AL110" i="60"/>
  <c r="AF66" i="47"/>
  <c r="AJ126" i="60"/>
  <c r="AG74" i="47"/>
  <c r="AK100" i="60"/>
  <c r="AG63" i="47"/>
  <c r="AK122" i="60"/>
  <c r="AH76" i="47"/>
  <c r="AL112" i="60"/>
  <c r="AH81" i="47"/>
  <c r="AL114" i="60"/>
  <c r="AG69" i="47"/>
  <c r="AK101" i="60"/>
  <c r="AL84" i="60"/>
  <c r="AK92" i="60"/>
  <c r="AK117" i="60" s="1"/>
  <c r="AH78" i="47" s="1"/>
  <c r="AJ83" i="60"/>
  <c r="AI91" i="60"/>
  <c r="AI123" i="60" s="1"/>
  <c r="AF62" i="47" s="1"/>
  <c r="AG73" i="47"/>
  <c r="AK104" i="60"/>
  <c r="AF67" i="47"/>
  <c r="AJ124" i="60"/>
  <c r="AH74" i="60"/>
  <c r="AH77" i="60" s="1"/>
  <c r="AE68" i="47"/>
  <c r="AH82" i="47"/>
  <c r="AL111" i="60"/>
  <c r="AJ81" i="60"/>
  <c r="AI89" i="60"/>
  <c r="AI102" i="60" s="1"/>
  <c r="AG70" i="47"/>
  <c r="AK99" i="60"/>
  <c r="AF64" i="47"/>
  <c r="AJ121" i="60"/>
  <c r="AJ85" i="60"/>
  <c r="AI93" i="60"/>
  <c r="AI127" i="60" s="1"/>
  <c r="AF65" i="47" s="1"/>
  <c r="AL82" i="60"/>
  <c r="AK90" i="60"/>
  <c r="AK113" i="60" s="1"/>
  <c r="AH75" i="47" s="1"/>
  <c r="AH80" i="47"/>
  <c r="AL115" i="60"/>
  <c r="AH79" i="47"/>
  <c r="AL116" i="60"/>
  <c r="AG71" i="47"/>
  <c r="AK106" i="60"/>
  <c r="AG72" i="47"/>
  <c r="AK105" i="60"/>
  <c r="Z77" i="57"/>
  <c r="J18" i="56"/>
  <c r="K18" i="56" s="1"/>
  <c r="Y18" i="56"/>
  <c r="Q18" i="56"/>
  <c r="S19" i="56"/>
  <c r="H19" i="56"/>
  <c r="I19" i="56" s="1"/>
  <c r="AA19" i="56"/>
  <c r="Z82" i="57"/>
  <c r="R31" i="56"/>
  <c r="Y31" i="56"/>
  <c r="Z70" i="56"/>
  <c r="AB70" i="56" s="1"/>
  <c r="S70" i="56"/>
  <c r="AA70" i="56" s="1"/>
  <c r="J70" i="56"/>
  <c r="T70" i="56"/>
  <c r="R77" i="57"/>
  <c r="I77" i="57" s="1"/>
  <c r="Z65" i="56"/>
  <c r="AB65" i="56" s="1"/>
  <c r="S65" i="56"/>
  <c r="AA65" i="56" s="1"/>
  <c r="J65" i="56"/>
  <c r="T65" i="56"/>
  <c r="S72" i="56"/>
  <c r="AA72" i="56" s="1"/>
  <c r="T72" i="56"/>
  <c r="Z72" i="56"/>
  <c r="AB72" i="56" s="1"/>
  <c r="J72" i="56"/>
  <c r="S39" i="56"/>
  <c r="Z39" i="56"/>
  <c r="S68" i="56"/>
  <c r="AA68" i="56" s="1"/>
  <c r="Z68" i="56"/>
  <c r="AB68" i="56" s="1"/>
  <c r="J68" i="56"/>
  <c r="T68" i="56"/>
  <c r="Z63" i="56"/>
  <c r="AB63" i="56" s="1"/>
  <c r="S63" i="56"/>
  <c r="AA63" i="56" s="1"/>
  <c r="J63" i="56"/>
  <c r="T63" i="56"/>
  <c r="AB27" i="57"/>
  <c r="J27" i="57"/>
  <c r="S66" i="56"/>
  <c r="AA66" i="56" s="1"/>
  <c r="Z66" i="56"/>
  <c r="AB66" i="56" s="1"/>
  <c r="J66" i="56"/>
  <c r="T66" i="56"/>
  <c r="R30" i="56"/>
  <c r="Y30" i="56"/>
  <c r="R33" i="56"/>
  <c r="Y33" i="56"/>
  <c r="AA25" i="57"/>
  <c r="AA54" i="57" s="1"/>
  <c r="I25" i="57"/>
  <c r="R29" i="56"/>
  <c r="Y29" i="56"/>
  <c r="R32" i="56"/>
  <c r="Y32" i="56"/>
  <c r="Z71" i="56"/>
  <c r="AB71" i="56" s="1"/>
  <c r="S71" i="56"/>
  <c r="AA71" i="56" s="1"/>
  <c r="T71" i="56"/>
  <c r="J71" i="56"/>
  <c r="S69" i="56"/>
  <c r="AA69" i="56" s="1"/>
  <c r="Z69" i="56"/>
  <c r="AB69" i="56" s="1"/>
  <c r="T69" i="56"/>
  <c r="J69" i="56"/>
  <c r="Z107" i="57"/>
  <c r="H107" i="57"/>
  <c r="R28" i="56"/>
  <c r="Y28" i="56"/>
  <c r="Q36" i="56"/>
  <c r="R34" i="56"/>
  <c r="Y34" i="56"/>
  <c r="Z64" i="56"/>
  <c r="AB64" i="56" s="1"/>
  <c r="S64" i="56"/>
  <c r="AA64" i="56" s="1"/>
  <c r="J64" i="56"/>
  <c r="T64" i="56"/>
  <c r="X36" i="56"/>
  <c r="P36" i="56"/>
  <c r="L67" i="56"/>
  <c r="AC67" i="56"/>
  <c r="AD67" i="56"/>
  <c r="R35" i="56"/>
  <c r="Y35" i="56"/>
  <c r="V67" i="56"/>
  <c r="K67" i="56"/>
  <c r="U67" i="56"/>
  <c r="AA48" i="57"/>
  <c r="AD38" i="57"/>
  <c r="AE41" i="57"/>
  <c r="AD37" i="57"/>
  <c r="S196" i="57"/>
  <c r="Z93" i="57"/>
  <c r="AB38" i="57"/>
  <c r="T38" i="57"/>
  <c r="K38" i="57" s="1"/>
  <c r="Z75" i="57"/>
  <c r="U44" i="57"/>
  <c r="L44" i="57" s="1"/>
  <c r="Z108" i="57"/>
  <c r="S144" i="57"/>
  <c r="J144" i="57" s="1"/>
  <c r="AA144" i="57"/>
  <c r="AC144" i="57" s="1"/>
  <c r="Z97" i="57"/>
  <c r="T133" i="57"/>
  <c r="AB133" i="57"/>
  <c r="AC132" i="57"/>
  <c r="AD134" i="57"/>
  <c r="S35" i="57"/>
  <c r="J35" i="57" s="1"/>
  <c r="AA35" i="57"/>
  <c r="AC35" i="57" s="1"/>
  <c r="AA86" i="57"/>
  <c r="AA142" i="57"/>
  <c r="AC142" i="57" s="1"/>
  <c r="S142" i="57"/>
  <c r="J142" i="57" s="1"/>
  <c r="S36" i="57"/>
  <c r="AA36" i="57"/>
  <c r="AC36" i="57" s="1"/>
  <c r="T143" i="57"/>
  <c r="K143" i="57" s="1"/>
  <c r="AB143" i="57"/>
  <c r="AA101" i="57"/>
  <c r="T134" i="57"/>
  <c r="AB134" i="57"/>
  <c r="Z81" i="57"/>
  <c r="R82" i="57"/>
  <c r="I82" i="57" s="1"/>
  <c r="I85" i="57" s="1"/>
  <c r="R55" i="57"/>
  <c r="I55" i="57" s="1"/>
  <c r="AA26" i="57"/>
  <c r="AA55" i="57" s="1"/>
  <c r="AB37" i="57"/>
  <c r="T37" i="57"/>
  <c r="K37" i="57" s="1"/>
  <c r="S101" i="57"/>
  <c r="J101" i="57" s="1"/>
  <c r="R108" i="57"/>
  <c r="I108" i="57" s="1"/>
  <c r="R97" i="57"/>
  <c r="I97" i="57" s="1"/>
  <c r="U43" i="57"/>
  <c r="L43" i="57" s="1"/>
  <c r="R107" i="57"/>
  <c r="R93" i="57"/>
  <c r="I93" i="57" s="1"/>
  <c r="T67" i="57"/>
  <c r="T27" i="57"/>
  <c r="S86" i="57"/>
  <c r="J86" i="57" s="1"/>
  <c r="U42" i="57"/>
  <c r="L42" i="57" s="1"/>
  <c r="S70" i="57"/>
  <c r="AB70" i="57" s="1"/>
  <c r="U31" i="57"/>
  <c r="L31" i="57" s="1"/>
  <c r="U30" i="57"/>
  <c r="U64" i="57"/>
  <c r="L64" i="57" s="1"/>
  <c r="S26" i="57"/>
  <c r="R81" i="57"/>
  <c r="I81" i="57" s="1"/>
  <c r="S69" i="57"/>
  <c r="AB69" i="57" s="1"/>
  <c r="S68" i="57"/>
  <c r="AB68" i="57" s="1"/>
  <c r="R75" i="57"/>
  <c r="I75" i="57" s="1"/>
  <c r="S25" i="57"/>
  <c r="R54" i="57"/>
  <c r="I54" i="57" s="1"/>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AI81" i="47" l="1"/>
  <c r="AM114" i="60"/>
  <c r="AK85" i="60"/>
  <c r="AJ93" i="60"/>
  <c r="AJ127" i="60" s="1"/>
  <c r="AG65" i="47" s="1"/>
  <c r="AH72" i="47"/>
  <c r="AL105" i="60"/>
  <c r="AG64" i="47"/>
  <c r="AK121" i="60"/>
  <c r="AH73" i="47"/>
  <c r="AL104" i="60"/>
  <c r="AH63" i="47"/>
  <c r="AL122" i="60"/>
  <c r="AI76" i="47"/>
  <c r="AM112" i="60"/>
  <c r="AH71" i="47"/>
  <c r="AL106" i="60"/>
  <c r="AH70" i="47"/>
  <c r="AL99" i="60"/>
  <c r="AH74" i="47"/>
  <c r="AL100" i="60"/>
  <c r="AK83" i="60"/>
  <c r="AJ91" i="60"/>
  <c r="AJ123" i="60" s="1"/>
  <c r="AG62" i="47" s="1"/>
  <c r="AG67" i="47"/>
  <c r="AK124" i="60"/>
  <c r="AI79" i="47"/>
  <c r="AM116" i="60"/>
  <c r="AF68" i="47"/>
  <c r="AI74" i="60"/>
  <c r="AI77" i="60" s="1"/>
  <c r="AG66" i="47"/>
  <c r="AK126" i="60"/>
  <c r="AI80" i="47"/>
  <c r="AM115" i="60"/>
  <c r="AI82" i="47"/>
  <c r="AM111" i="60"/>
  <c r="AH69" i="47"/>
  <c r="AL101" i="60"/>
  <c r="AI77" i="47"/>
  <c r="AM110" i="60"/>
  <c r="AM82" i="60"/>
  <c r="AL90" i="60"/>
  <c r="AL113" i="60" s="1"/>
  <c r="AI75" i="47" s="1"/>
  <c r="AK81" i="60"/>
  <c r="AJ89" i="60"/>
  <c r="AJ102" i="60" s="1"/>
  <c r="AM84" i="60"/>
  <c r="AL92" i="60"/>
  <c r="AL117" i="60" s="1"/>
  <c r="AI78" i="47" s="1"/>
  <c r="AA20" i="56"/>
  <c r="H20" i="56"/>
  <c r="I20" i="56" s="1"/>
  <c r="S20" i="56"/>
  <c r="T198" i="57"/>
  <c r="Y36" i="56"/>
  <c r="T28" i="56"/>
  <c r="S28" i="56"/>
  <c r="Z28" i="56"/>
  <c r="AB28" i="56" s="1"/>
  <c r="AC28" i="56" s="1"/>
  <c r="AD28" i="56" s="1"/>
  <c r="AD63" i="56"/>
  <c r="AC63" i="56"/>
  <c r="K65" i="56"/>
  <c r="L65" i="56"/>
  <c r="V65" i="56"/>
  <c r="N65" i="56" s="1"/>
  <c r="U65" i="56"/>
  <c r="M65" i="56" s="1"/>
  <c r="V64" i="56"/>
  <c r="N64" i="56" s="1"/>
  <c r="U64" i="56"/>
  <c r="M64" i="56" s="1"/>
  <c r="L64" i="56"/>
  <c r="K64" i="56"/>
  <c r="Z32" i="56"/>
  <c r="S32" i="56"/>
  <c r="Z30" i="56"/>
  <c r="AB30" i="56" s="1"/>
  <c r="AC30" i="56" s="1"/>
  <c r="AD30" i="56" s="1"/>
  <c r="S30" i="56"/>
  <c r="AD65" i="56"/>
  <c r="AC65" i="56"/>
  <c r="V68" i="56"/>
  <c r="N68" i="56" s="1"/>
  <c r="U68" i="56"/>
  <c r="M68" i="56" s="1"/>
  <c r="K68" i="56"/>
  <c r="L68" i="56"/>
  <c r="K66" i="56"/>
  <c r="V66" i="56"/>
  <c r="N66" i="56" s="1"/>
  <c r="U66" i="56"/>
  <c r="M66" i="56" s="1"/>
  <c r="L66" i="56"/>
  <c r="AC68" i="56"/>
  <c r="AD68" i="56"/>
  <c r="AD71" i="56"/>
  <c r="AC71" i="56"/>
  <c r="U69" i="56"/>
  <c r="M69" i="56" s="1"/>
  <c r="K69" i="56"/>
  <c r="L69" i="56"/>
  <c r="V69" i="56"/>
  <c r="N69" i="56" s="1"/>
  <c r="K70" i="56"/>
  <c r="L70" i="56"/>
  <c r="V70" i="56"/>
  <c r="N70" i="56" s="1"/>
  <c r="U70" i="56"/>
  <c r="M70" i="56" s="1"/>
  <c r="AB26" i="57"/>
  <c r="AB55" i="57" s="1"/>
  <c r="J26" i="57"/>
  <c r="AD64" i="56"/>
  <c r="AC64" i="56"/>
  <c r="AC69" i="56"/>
  <c r="AD69" i="56"/>
  <c r="Z29" i="56"/>
  <c r="AB29" i="56" s="1"/>
  <c r="AC29" i="56" s="1"/>
  <c r="AD29" i="56" s="1"/>
  <c r="S29" i="56"/>
  <c r="AD66" i="56"/>
  <c r="AC66" i="56"/>
  <c r="S33" i="56"/>
  <c r="Z33" i="56"/>
  <c r="Z35" i="56"/>
  <c r="AB35" i="56" s="1"/>
  <c r="AC35" i="56" s="1"/>
  <c r="AD35" i="56" s="1"/>
  <c r="S35" i="56"/>
  <c r="S40" i="56"/>
  <c r="AA40" i="56" s="1"/>
  <c r="AA39" i="56"/>
  <c r="AB25" i="57"/>
  <c r="AB54" i="57" s="1"/>
  <c r="J25" i="57"/>
  <c r="AC70" i="56"/>
  <c r="AD70" i="56"/>
  <c r="Z34" i="56"/>
  <c r="AB34" i="56" s="1"/>
  <c r="AC34" i="56" s="1"/>
  <c r="AD34" i="56" s="1"/>
  <c r="S34" i="56"/>
  <c r="AD72" i="56"/>
  <c r="AC72" i="56"/>
  <c r="U134" i="57"/>
  <c r="K134" i="57"/>
  <c r="AA77" i="57"/>
  <c r="S82" i="57"/>
  <c r="J82" i="57" s="1"/>
  <c r="J85" i="57" s="1"/>
  <c r="J36" i="57"/>
  <c r="N67" i="56"/>
  <c r="V71" i="56"/>
  <c r="N71" i="56" s="1"/>
  <c r="K71" i="56"/>
  <c r="L71" i="56"/>
  <c r="U71" i="56"/>
  <c r="M71" i="56" s="1"/>
  <c r="K63" i="56"/>
  <c r="L63" i="56"/>
  <c r="V63" i="56"/>
  <c r="N63" i="56" s="1"/>
  <c r="U63" i="56"/>
  <c r="M63" i="56" s="1"/>
  <c r="L72" i="56"/>
  <c r="U72" i="56"/>
  <c r="M72" i="56" s="1"/>
  <c r="K72" i="56"/>
  <c r="V72" i="56"/>
  <c r="N72" i="56" s="1"/>
  <c r="AA107" i="57"/>
  <c r="I107" i="57"/>
  <c r="U133" i="57"/>
  <c r="L133" i="57" s="1"/>
  <c r="K133" i="57"/>
  <c r="M67" i="56"/>
  <c r="Z31" i="56"/>
  <c r="AB31" i="56" s="1"/>
  <c r="AC31" i="56" s="1"/>
  <c r="AD31" i="56" s="1"/>
  <c r="S31" i="56"/>
  <c r="J19" i="56"/>
  <c r="K19" i="56" s="1"/>
  <c r="Y19" i="56"/>
  <c r="Q19" i="56"/>
  <c r="AD36" i="57"/>
  <c r="AD142" i="57"/>
  <c r="AE38" i="57"/>
  <c r="AE37" i="57"/>
  <c r="AD144" i="57"/>
  <c r="AD35" i="57"/>
  <c r="I48" i="57"/>
  <c r="S48" i="57" s="1"/>
  <c r="AA97" i="57"/>
  <c r="AE134" i="57"/>
  <c r="AE132" i="57" s="1"/>
  <c r="AD132" i="57"/>
  <c r="AB35" i="57"/>
  <c r="T35" i="57"/>
  <c r="K35" i="57" s="1"/>
  <c r="AB101" i="57"/>
  <c r="AA82" i="57"/>
  <c r="AB36" i="57"/>
  <c r="T36" i="57"/>
  <c r="T82" i="57" s="1"/>
  <c r="V44" i="57"/>
  <c r="M44" i="57" s="1"/>
  <c r="AB86" i="57"/>
  <c r="AB142" i="57"/>
  <c r="T142" i="57"/>
  <c r="K142" i="57" s="1"/>
  <c r="AA81" i="57"/>
  <c r="U38" i="57"/>
  <c r="L38" i="57" s="1"/>
  <c r="U143" i="57"/>
  <c r="L143" i="57" s="1"/>
  <c r="S77" i="57"/>
  <c r="J77" i="57" s="1"/>
  <c r="AA93" i="57"/>
  <c r="T144" i="57"/>
  <c r="K144" i="57" s="1"/>
  <c r="AB144" i="57"/>
  <c r="U37" i="57"/>
  <c r="L37" i="57" s="1"/>
  <c r="AA75" i="57"/>
  <c r="AA108" i="57"/>
  <c r="S93" i="57"/>
  <c r="J93" i="57" s="1"/>
  <c r="S107" i="57"/>
  <c r="S97" i="57"/>
  <c r="J97" i="57" s="1"/>
  <c r="S108" i="57"/>
  <c r="J108" i="57" s="1"/>
  <c r="V43" i="57"/>
  <c r="M43" i="57" s="1"/>
  <c r="Q216" i="57"/>
  <c r="Q215" i="57"/>
  <c r="Q217" i="57"/>
  <c r="R214" i="57"/>
  <c r="U196" i="57" s="1"/>
  <c r="T196" i="57"/>
  <c r="T199" i="57" s="1"/>
  <c r="U67" i="57"/>
  <c r="T69" i="57"/>
  <c r="V30" i="57"/>
  <c r="T70" i="57"/>
  <c r="T26" i="57"/>
  <c r="S81" i="57"/>
  <c r="J81" i="57" s="1"/>
  <c r="S55" i="57"/>
  <c r="J55" i="57" s="1"/>
  <c r="T25" i="57"/>
  <c r="K25" i="57" s="1"/>
  <c r="S75" i="57"/>
  <c r="J75" i="57" s="1"/>
  <c r="S54" i="57"/>
  <c r="J54" i="57" s="1"/>
  <c r="V42" i="57"/>
  <c r="M42" i="57" s="1"/>
  <c r="V31" i="57"/>
  <c r="M31" i="57" s="1"/>
  <c r="U27" i="57"/>
  <c r="U41" i="57"/>
  <c r="L41" i="57" s="1"/>
  <c r="T68" i="57"/>
  <c r="V64" i="57"/>
  <c r="M64" i="57" s="1"/>
  <c r="J36" i="56"/>
  <c r="K36" i="56"/>
  <c r="P218" i="57"/>
  <c r="AD8" i="58"/>
  <c r="AC88" i="58"/>
  <c r="AC76" i="58"/>
  <c r="AC77" i="58"/>
  <c r="AC87" i="58"/>
  <c r="AE67" i="58"/>
  <c r="AE104" i="58" s="1"/>
  <c r="AE22" i="58"/>
  <c r="AE25" i="58" s="1"/>
  <c r="AE12" i="58" a="1"/>
  <c r="AE12" i="58" s="1"/>
  <c r="AE11" i="58" s="1"/>
  <c r="AE7" i="58"/>
  <c r="AE6" i="58"/>
  <c r="AF4" i="58"/>
  <c r="AE5" i="58"/>
  <c r="AE8" i="58" s="1"/>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AB33" i="56"/>
  <c r="AC33" i="56" s="1"/>
  <c r="AD33" i="56" s="1"/>
  <c r="T35" i="56"/>
  <c r="T107" i="56"/>
  <c r="T108" i="56"/>
  <c r="U106" i="56"/>
  <c r="T109" i="56"/>
  <c r="Q259" i="57"/>
  <c r="S250" i="57"/>
  <c r="S251" i="57"/>
  <c r="S249" i="57"/>
  <c r="R230" i="57"/>
  <c r="R232" i="57"/>
  <c r="R228" i="57"/>
  <c r="R229" i="57"/>
  <c r="R252" i="57"/>
  <c r="V28" i="56"/>
  <c r="U28" i="56"/>
  <c r="AB32" i="56"/>
  <c r="AC32" i="56" s="1"/>
  <c r="AD32" i="56" s="1"/>
  <c r="T33" i="56"/>
  <c r="AI73" i="47" l="1"/>
  <c r="AM104" i="60"/>
  <c r="AL83" i="60"/>
  <c r="AK91" i="60"/>
  <c r="AK123" i="60" s="1"/>
  <c r="AH62" i="47" s="1"/>
  <c r="AJ80" i="47"/>
  <c r="AN115" i="60"/>
  <c r="AI74" i="47"/>
  <c r="AM100" i="60"/>
  <c r="AH64" i="47"/>
  <c r="AL121" i="60"/>
  <c r="AN84" i="60"/>
  <c r="AM92" i="60"/>
  <c r="AM117" i="60" s="1"/>
  <c r="AJ78" i="47" s="1"/>
  <c r="AG68" i="47"/>
  <c r="AJ74" i="60"/>
  <c r="AJ77" i="60" s="1"/>
  <c r="AH66" i="47"/>
  <c r="AL126" i="60"/>
  <c r="AI70" i="47"/>
  <c r="AM99" i="60"/>
  <c r="AI72" i="47"/>
  <c r="AM105" i="60"/>
  <c r="AI63" i="47"/>
  <c r="AM122" i="60"/>
  <c r="AJ82" i="47"/>
  <c r="AN111" i="60"/>
  <c r="AL81" i="60"/>
  <c r="AK89" i="60"/>
  <c r="AK102" i="60" s="1"/>
  <c r="AI69" i="47"/>
  <c r="AM101" i="60"/>
  <c r="AI71" i="47"/>
  <c r="AM106" i="60"/>
  <c r="AH67" i="47"/>
  <c r="AL124" i="60"/>
  <c r="AN82" i="60"/>
  <c r="AM90" i="60"/>
  <c r="AM113" i="60" s="1"/>
  <c r="AJ75" i="47" s="1"/>
  <c r="AL85" i="60"/>
  <c r="AK93" i="60"/>
  <c r="AK127" i="60" s="1"/>
  <c r="AH65" i="47" s="1"/>
  <c r="AJ77" i="47"/>
  <c r="AN110" i="60"/>
  <c r="AJ79" i="47"/>
  <c r="AN116" i="60"/>
  <c r="AJ76" i="47"/>
  <c r="AN112" i="60"/>
  <c r="AJ81" i="47"/>
  <c r="AN114" i="60"/>
  <c r="L28" i="56"/>
  <c r="H21" i="56"/>
  <c r="I21" i="56" s="1"/>
  <c r="AA21" i="56"/>
  <c r="S21" i="56"/>
  <c r="J20" i="56"/>
  <c r="K20" i="56" s="1"/>
  <c r="Q20" i="56"/>
  <c r="Y20" i="56"/>
  <c r="K36" i="57"/>
  <c r="AB82" i="57"/>
  <c r="V133" i="57"/>
  <c r="M133" i="57" s="1"/>
  <c r="Z36" i="56"/>
  <c r="AA31" i="56"/>
  <c r="AA35" i="56"/>
  <c r="AA30" i="56"/>
  <c r="V134" i="57"/>
  <c r="M134" i="57" s="1"/>
  <c r="L134" i="57"/>
  <c r="AA32" i="56"/>
  <c r="AB107" i="57"/>
  <c r="J107" i="57"/>
  <c r="AA33" i="56"/>
  <c r="S36" i="56"/>
  <c r="AA28" i="56"/>
  <c r="AA29" i="56"/>
  <c r="AA34" i="56"/>
  <c r="AE144" i="57"/>
  <c r="AE35" i="57"/>
  <c r="AE142" i="57"/>
  <c r="AB48" i="57"/>
  <c r="AC48" i="57" s="1"/>
  <c r="AE36" i="57"/>
  <c r="L36" i="57"/>
  <c r="U142" i="57"/>
  <c r="L142" i="57" s="1"/>
  <c r="U35" i="57"/>
  <c r="L35" i="57" s="1"/>
  <c r="AB75" i="57"/>
  <c r="AB93" i="57"/>
  <c r="AB77" i="57"/>
  <c r="T77" i="57"/>
  <c r="U144" i="57"/>
  <c r="L144" i="57" s="1"/>
  <c r="AB81" i="57"/>
  <c r="V143" i="57"/>
  <c r="M143" i="57" s="1"/>
  <c r="U36" i="57"/>
  <c r="V38" i="57"/>
  <c r="M38" i="57" s="1"/>
  <c r="AB108" i="57"/>
  <c r="V37" i="57"/>
  <c r="M37" i="57" s="1"/>
  <c r="AB97" i="57"/>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87" i="58"/>
  <c r="AE87" i="58" s="1"/>
  <c r="AD76" i="58"/>
  <c r="AE76" i="58" s="1"/>
  <c r="AD88" i="58"/>
  <c r="AE88" i="58" s="1"/>
  <c r="AD77" i="58"/>
  <c r="AE77" i="58" s="1"/>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M85" i="60" l="1"/>
  <c r="AL93" i="60"/>
  <c r="AL127" i="60" s="1"/>
  <c r="AI65" i="47" s="1"/>
  <c r="AO84" i="60"/>
  <c r="AN92" i="60"/>
  <c r="AN117" i="60" s="1"/>
  <c r="AK78" i="47" s="1"/>
  <c r="AJ63" i="47"/>
  <c r="AN122" i="60"/>
  <c r="AI64" i="47"/>
  <c r="AM121" i="60"/>
  <c r="AO82" i="60"/>
  <c r="AN90" i="60"/>
  <c r="AN113" i="60" s="1"/>
  <c r="AK75" i="47" s="1"/>
  <c r="AK81" i="47"/>
  <c r="AO114" i="60"/>
  <c r="AI67" i="47"/>
  <c r="AM124" i="60"/>
  <c r="AJ72" i="47"/>
  <c r="AN105" i="60"/>
  <c r="AJ74" i="47"/>
  <c r="AN100" i="60"/>
  <c r="AK82" i="47"/>
  <c r="AO111" i="60"/>
  <c r="AK76" i="47"/>
  <c r="AO112" i="60"/>
  <c r="AJ71" i="47"/>
  <c r="AN106" i="60"/>
  <c r="AJ70" i="47"/>
  <c r="AN99" i="60"/>
  <c r="AK80" i="47"/>
  <c r="AO115" i="60"/>
  <c r="AK79" i="47"/>
  <c r="AO116" i="60"/>
  <c r="AJ69" i="47"/>
  <c r="AN101" i="60"/>
  <c r="AI66" i="47"/>
  <c r="AM126" i="60"/>
  <c r="AM83" i="60"/>
  <c r="AL91" i="60"/>
  <c r="AL123" i="60" s="1"/>
  <c r="AI62" i="47" s="1"/>
  <c r="AK77" i="47"/>
  <c r="AO110" i="60"/>
  <c r="AK74" i="60"/>
  <c r="AK77" i="60" s="1"/>
  <c r="AH68" i="47"/>
  <c r="AJ73" i="47"/>
  <c r="AN104" i="60"/>
  <c r="AM81" i="60"/>
  <c r="AL89" i="60"/>
  <c r="AL102" i="60"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N83" i="60" l="1"/>
  <c r="AM91" i="60"/>
  <c r="AM123" i="60" s="1"/>
  <c r="AJ62" i="47" s="1"/>
  <c r="AL76" i="47"/>
  <c r="AP112" i="60"/>
  <c r="AM76" i="47" s="1"/>
  <c r="AO90" i="60"/>
  <c r="AO113" i="60" s="1"/>
  <c r="AL75" i="47" s="1"/>
  <c r="AP82" i="60"/>
  <c r="AP90" i="60" s="1"/>
  <c r="AP113" i="60" s="1"/>
  <c r="AM75" i="47" s="1"/>
  <c r="AL74" i="60"/>
  <c r="AL77" i="60" s="1"/>
  <c r="AI68" i="47"/>
  <c r="AK69" i="47"/>
  <c r="AO101" i="60"/>
  <c r="AL82" i="47"/>
  <c r="AP111" i="60"/>
  <c r="AM82" i="47" s="1"/>
  <c r="AJ64" i="47"/>
  <c r="AN121" i="60"/>
  <c r="AL81" i="47"/>
  <c r="AP114" i="60"/>
  <c r="AM81" i="47" s="1"/>
  <c r="AK73" i="47"/>
  <c r="AO104" i="60"/>
  <c r="AL79" i="47"/>
  <c r="AP116" i="60"/>
  <c r="AM79" i="47" s="1"/>
  <c r="AK74" i="47"/>
  <c r="AO100" i="60"/>
  <c r="AK63" i="47"/>
  <c r="AO122" i="60"/>
  <c r="AJ66" i="47"/>
  <c r="AN126" i="60"/>
  <c r="AL80" i="47"/>
  <c r="AP115" i="60"/>
  <c r="AM80" i="47" s="1"/>
  <c r="AK72" i="47"/>
  <c r="AO105" i="60"/>
  <c r="AO92" i="60"/>
  <c r="AO117" i="60" s="1"/>
  <c r="AL78" i="47" s="1"/>
  <c r="AP84" i="60"/>
  <c r="AP92" i="60" s="1"/>
  <c r="AP117" i="60" s="1"/>
  <c r="AM78" i="47" s="1"/>
  <c r="AK71" i="47"/>
  <c r="AO106" i="60"/>
  <c r="AN81" i="60"/>
  <c r="AM89" i="60"/>
  <c r="AM102" i="60" s="1"/>
  <c r="AL77" i="47"/>
  <c r="AP110" i="60"/>
  <c r="AM77" i="47" s="1"/>
  <c r="AK70" i="47"/>
  <c r="AO99" i="60"/>
  <c r="AJ67" i="47"/>
  <c r="AN124" i="60"/>
  <c r="AN85" i="60"/>
  <c r="AM93" i="60"/>
  <c r="AM127" i="60" s="1"/>
  <c r="AJ65" i="47" s="1"/>
  <c r="S218" i="57"/>
  <c r="V82" i="57"/>
  <c r="W197" i="57"/>
  <c r="W196" i="57"/>
  <c r="V77" i="57"/>
  <c r="T215" i="57"/>
  <c r="T216" i="57"/>
  <c r="T217" i="57"/>
  <c r="W198" i="57"/>
  <c r="W199" i="57" s="1"/>
  <c r="AG8" i="58"/>
  <c r="AF87" i="58"/>
  <c r="AF77" i="58"/>
  <c r="AF88" i="58"/>
  <c r="AF76"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N89" i="60" l="1"/>
  <c r="AN102" i="60" s="1"/>
  <c r="AO81" i="60"/>
  <c r="AL71" i="47"/>
  <c r="AP106" i="60"/>
  <c r="AM71" i="47" s="1"/>
  <c r="AL74" i="47"/>
  <c r="AP100" i="60"/>
  <c r="AM74" i="47" s="1"/>
  <c r="AL69" i="47"/>
  <c r="AP101" i="60"/>
  <c r="AM69" i="47" s="1"/>
  <c r="AM74" i="60"/>
  <c r="AM77" i="60" s="1"/>
  <c r="AJ68" i="47"/>
  <c r="AL73" i="47"/>
  <c r="AP104" i="60"/>
  <c r="AM73" i="47" s="1"/>
  <c r="AL63" i="47"/>
  <c r="AP122" i="60"/>
  <c r="AM63" i="47" s="1"/>
  <c r="AO85" i="60"/>
  <c r="AN93" i="60"/>
  <c r="AN127" i="60" s="1"/>
  <c r="AK65" i="47" s="1"/>
  <c r="AL70" i="47"/>
  <c r="AP99" i="60"/>
  <c r="AM70" i="47" s="1"/>
  <c r="AK67" i="47"/>
  <c r="AO124" i="60"/>
  <c r="AK66" i="47"/>
  <c r="AO126" i="60"/>
  <c r="AK64" i="47"/>
  <c r="AO121" i="60"/>
  <c r="AL72" i="47"/>
  <c r="AP105" i="60"/>
  <c r="AM72" i="47" s="1"/>
  <c r="AO83" i="60"/>
  <c r="AN91" i="60"/>
  <c r="AN123" i="60" s="1"/>
  <c r="AK62" i="47" s="1"/>
  <c r="J23" i="56"/>
  <c r="K23" i="56" s="1"/>
  <c r="Y23" i="56"/>
  <c r="AA23" i="56" s="1"/>
  <c r="Q23" i="56"/>
  <c r="S23" i="56" s="1"/>
  <c r="T218" i="57"/>
  <c r="G25" i="56"/>
  <c r="X25" i="56" s="1"/>
  <c r="Z25" i="56" s="1"/>
  <c r="AB25" i="56" s="1"/>
  <c r="AC25" i="56" s="1"/>
  <c r="AG87" i="58"/>
  <c r="AG88" i="58"/>
  <c r="AG77" i="58"/>
  <c r="AG76" i="58"/>
  <c r="AI12" i="58" a="1"/>
  <c r="AI12" i="58" s="1"/>
  <c r="AI11" i="58" s="1"/>
  <c r="AI22" i="58"/>
  <c r="AI25" i="58" s="1"/>
  <c r="AI5" i="58"/>
  <c r="AI8" i="58" s="1"/>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L64" i="47" l="1"/>
  <c r="AP121" i="60"/>
  <c r="AM64" i="47" s="1"/>
  <c r="AL66" i="47"/>
  <c r="AP126" i="60"/>
  <c r="AM66" i="47" s="1"/>
  <c r="AL67" i="47"/>
  <c r="AP124" i="60"/>
  <c r="AM67" i="47" s="1"/>
  <c r="AP83" i="60"/>
  <c r="AP91" i="60" s="1"/>
  <c r="AP123" i="60" s="1"/>
  <c r="AM62" i="47" s="1"/>
  <c r="AO91" i="60"/>
  <c r="AO123" i="60" s="1"/>
  <c r="AL62" i="47" s="1"/>
  <c r="AP85" i="60"/>
  <c r="AP93" i="60" s="1"/>
  <c r="AP127" i="60" s="1"/>
  <c r="AM65" i="47" s="1"/>
  <c r="AO93" i="60"/>
  <c r="AO127" i="60" s="1"/>
  <c r="AL65" i="47" s="1"/>
  <c r="AP81" i="60"/>
  <c r="AP89" i="60" s="1"/>
  <c r="AP102" i="60" s="1"/>
  <c r="AO89" i="60"/>
  <c r="AO102" i="60" s="1"/>
  <c r="AK68" i="47"/>
  <c r="AN74" i="60"/>
  <c r="AN77" i="60" s="1"/>
  <c r="H25" i="56"/>
  <c r="I25" i="56" s="1"/>
  <c r="J24" i="56"/>
  <c r="K24" i="56" s="1"/>
  <c r="Q24" i="56"/>
  <c r="S24" i="56" s="1"/>
  <c r="Y24" i="56"/>
  <c r="AA24" i="56" s="1"/>
  <c r="AD25" i="56"/>
  <c r="M22" i="56"/>
  <c r="AH77" i="58"/>
  <c r="AI77" i="58" s="1"/>
  <c r="AH88" i="58"/>
  <c r="AI88" i="58" s="1"/>
  <c r="AH87" i="58"/>
  <c r="AI87" i="58" s="1"/>
  <c r="AH76" i="58"/>
  <c r="AI76" i="58" s="1"/>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M68" i="47" l="1"/>
  <c r="AP74" i="60"/>
  <c r="AP77" i="60" s="1"/>
  <c r="AL68" i="47"/>
  <c r="AO74" i="60"/>
  <c r="AO77" i="60" s="1"/>
  <c r="J25" i="56"/>
  <c r="K25" i="56" s="1"/>
  <c r="Q25" i="56"/>
  <c r="S25" i="56" s="1"/>
  <c r="Y25" i="56"/>
  <c r="AA25" i="56" s="1"/>
  <c r="AK25" i="58"/>
  <c r="AK12" i="58" a="1"/>
  <c r="AK12" i="58" s="1"/>
  <c r="AK11" i="58" s="1"/>
  <c r="AL4" i="58"/>
  <c r="AK67" i="58"/>
  <c r="AK104" i="58" s="1"/>
  <c r="AK6" i="58"/>
  <c r="AK22" i="58"/>
  <c r="AK7" i="58"/>
  <c r="AK5" i="58"/>
  <c r="AK8" i="58" s="1"/>
  <c r="AJ88" i="58"/>
  <c r="AJ76" i="58"/>
  <c r="AJ87" i="58"/>
  <c r="AJ77" i="58"/>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L25" i="58" l="1"/>
  <c r="AL67" i="58"/>
  <c r="AL104" i="58" s="1"/>
  <c r="AL22" i="58"/>
  <c r="AL6" i="58"/>
  <c r="AL12" i="58" a="1"/>
  <c r="AL12" i="58" s="1"/>
  <c r="AL11" i="58" s="1"/>
  <c r="AL5" i="58"/>
  <c r="AM4" i="58"/>
  <c r="AL7" i="58"/>
  <c r="AK87" i="58"/>
  <c r="AK88" i="58"/>
  <c r="AK76" i="58"/>
  <c r="AK7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M8" i="58" s="1"/>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7" i="58" l="1"/>
  <c r="AM87" i="58" s="1"/>
  <c r="AL88" i="58"/>
  <c r="AM88" i="58" s="1"/>
  <c r="AL76" i="58"/>
  <c r="AM76" i="58" s="1"/>
  <c r="AL77" i="58"/>
  <c r="AM77" i="58" s="1"/>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O67" i="58" l="1"/>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c r="AN76" i="58"/>
  <c r="AN77" i="58"/>
  <c r="AN87" i="58"/>
  <c r="AP67" i="58"/>
  <c r="AP104" i="58" s="1"/>
  <c r="AP12" i="58" a="1"/>
  <c r="AP12" i="58" s="1"/>
  <c r="AP11" i="58" s="1"/>
  <c r="AP22" i="58"/>
  <c r="AP25" i="58" s="1"/>
  <c r="AP5" i="58"/>
  <c r="AP8" i="58" s="1"/>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8" i="58" l="1"/>
  <c r="AP88" i="58" s="1"/>
  <c r="AO76" i="58"/>
  <c r="AP76" i="58" s="1"/>
  <c r="AO87" i="58"/>
  <c r="AP87" i="58" s="1"/>
  <c r="AO77" i="58"/>
  <c r="AP77" i="58" s="1"/>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R7" i="58" l="1"/>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H199" i="57" l="1"/>
  <c r="AS67" i="58"/>
  <c r="AS104" i="58" s="1"/>
  <c r="AS5" i="58"/>
  <c r="AS8" i="58" s="1"/>
  <c r="AS12" i="58" a="1"/>
  <c r="AS12" i="58" s="1"/>
  <c r="AS11" i="58" s="1"/>
  <c r="AS6" i="58"/>
  <c r="AS7" i="58"/>
  <c r="AS22" i="58"/>
  <c r="AS25" i="58" s="1"/>
  <c r="AT4" i="58"/>
  <c r="AR8" i="58"/>
  <c r="AQ77" i="58"/>
  <c r="AQ88" i="58"/>
  <c r="AQ87" i="58"/>
  <c r="AQ76"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T22" i="58" l="1"/>
  <c r="AT25" i="58" s="1"/>
  <c r="AT12" i="58" a="1"/>
  <c r="AT12" i="58" s="1"/>
  <c r="AT11" i="58" s="1"/>
  <c r="AT7" i="58"/>
  <c r="AU4" i="58"/>
  <c r="AT6" i="58"/>
  <c r="AT67" i="58"/>
  <c r="AT104" i="58" s="1"/>
  <c r="AT5" i="58"/>
  <c r="AR87" i="58"/>
  <c r="AS87" i="58" s="1"/>
  <c r="AR77" i="58"/>
  <c r="AS77" i="58" s="1"/>
  <c r="AR76" i="58"/>
  <c r="AS76" i="58" s="1"/>
  <c r="AR88" i="58"/>
  <c r="AS88" i="58" s="1"/>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U12" i="58" l="1" a="1"/>
  <c r="AU12" i="58" s="1"/>
  <c r="AU11" i="58" s="1"/>
  <c r="AU5" i="58"/>
  <c r="AU8" i="58" s="1"/>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V7" i="58" l="1"/>
  <c r="AV6" i="58"/>
  <c r="AV67" i="58"/>
  <c r="AV104" i="58" s="1"/>
  <c r="AV22" i="58"/>
  <c r="AV25" i="58" s="1"/>
  <c r="AV12" i="58" a="1"/>
  <c r="AV12" i="58" s="1"/>
  <c r="AV11" i="58" s="1"/>
  <c r="AV5" i="58"/>
  <c r="AT77" i="58"/>
  <c r="AU77" i="58" s="1"/>
  <c r="AT87" i="58"/>
  <c r="AU87" i="58" s="1"/>
  <c r="AT76" i="58"/>
  <c r="AU76" i="58" s="1"/>
  <c r="AT88" i="58"/>
  <c r="AU88" i="58" s="1"/>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V8" i="58" l="1"/>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8" i="58" l="1"/>
  <c r="AV87" i="58"/>
  <c r="AV76" i="58"/>
  <c r="AV77" i="58"/>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M238" i="55" l="1"/>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Q10" i="29"/>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L37" i="52" s="1"/>
  <c r="K3" i="52"/>
  <c r="J3" i="52"/>
  <c r="I3" i="52"/>
  <c r="I37" i="52" s="1"/>
  <c r="H3" i="52"/>
  <c r="H37" i="52" s="1"/>
  <c r="G3" i="52"/>
  <c r="F3" i="52"/>
  <c r="E3" i="52"/>
  <c r="D3" i="52"/>
  <c r="S2" i="52"/>
  <c r="R2" i="52"/>
  <c r="Q2" i="52"/>
  <c r="P2" i="52"/>
  <c r="P36" i="52" s="1"/>
  <c r="O2" i="52"/>
  <c r="N2" i="52"/>
  <c r="M2" i="52"/>
  <c r="M36" i="52" s="1"/>
  <c r="L2" i="52"/>
  <c r="L36" i="52" s="1"/>
  <c r="K2" i="52"/>
  <c r="J2" i="52"/>
  <c r="I2" i="52"/>
  <c r="H2" i="52"/>
  <c r="G2" i="52"/>
  <c r="F2" i="52"/>
  <c r="E2" i="52"/>
  <c r="D2" i="52"/>
  <c r="D36" i="52" s="1"/>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Q37" i="52" l="1"/>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M10" i="58"/>
  <c r="L10" i="58"/>
  <c r="D35" i="44"/>
  <c r="K10" i="58"/>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D140" i="56"/>
  <c r="B16" i="56"/>
  <c r="D147" i="56"/>
  <c r="D121" i="56"/>
  <c r="M121" i="56" s="1"/>
  <c r="B23" i="56"/>
  <c r="D149" i="56"/>
  <c r="D123" i="56"/>
  <c r="M123" i="56" s="1"/>
  <c r="B25" i="56"/>
  <c r="C29" i="56"/>
  <c r="C52" i="56" s="1"/>
  <c r="C95" i="56"/>
  <c r="C79" i="56" s="1"/>
  <c r="B21" i="56"/>
  <c r="D145" i="56"/>
  <c r="D119" i="56"/>
  <c r="M119" i="56" s="1"/>
  <c r="C102" i="56"/>
  <c r="C86" i="56" s="1"/>
  <c r="C36" i="56"/>
  <c r="C59" i="56" s="1"/>
  <c r="D138" i="56"/>
  <c r="D112" i="56"/>
  <c r="M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C96" i="56"/>
  <c r="C80" i="56" s="1"/>
  <c r="C30" i="56"/>
  <c r="C53" i="56" s="1"/>
  <c r="D146" i="56"/>
  <c r="D120" i="56"/>
  <c r="M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C94" i="56"/>
  <c r="C78" i="56" s="1"/>
  <c r="C28" i="56"/>
  <c r="C51" i="56" s="1"/>
  <c r="B20" i="56"/>
  <c r="D144" i="56"/>
  <c r="D118" i="56"/>
  <c r="M118" i="56" s="1"/>
  <c r="D137" i="56"/>
  <c r="D111" i="56"/>
  <c r="M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Q11" i="29"/>
  <c r="R11" i="29" s="1"/>
  <c r="L11" i="29"/>
  <c r="Q9" i="29"/>
  <c r="R9" i="29" s="1"/>
  <c r="L9" i="29"/>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P53" i="52" l="1"/>
  <c r="H53" i="52"/>
  <c r="D53" i="52"/>
  <c r="H20" i="57"/>
  <c r="F15" i="57"/>
  <c r="F13" i="57"/>
  <c r="X13" i="57" s="1"/>
  <c r="F14" i="57"/>
  <c r="H19" i="57"/>
  <c r="K8" i="56"/>
  <c r="S8" i="56" s="1"/>
  <c r="AA8" i="56" s="1"/>
  <c r="I8" i="56"/>
  <c r="Q8" i="56" s="1"/>
  <c r="Y8" i="56" s="1"/>
  <c r="K9" i="56"/>
  <c r="S9" i="56" s="1"/>
  <c r="AA9" i="56" s="1"/>
  <c r="I9" i="56"/>
  <c r="Q9" i="56" s="1"/>
  <c r="Y9" i="56" s="1"/>
  <c r="K7" i="56"/>
  <c r="I7" i="56"/>
  <c r="N53" i="52"/>
  <c r="E97" i="47"/>
  <c r="G35" i="44"/>
  <c r="N10" i="58"/>
  <c r="D25" i="44"/>
  <c r="D26" i="44" s="1"/>
  <c r="E25" i="44"/>
  <c r="F25" i="44"/>
  <c r="N9" i="55"/>
  <c r="E35" i="44"/>
  <c r="F35" i="44"/>
  <c r="E89" i="47"/>
  <c r="F53" i="52"/>
  <c r="E98" i="47"/>
  <c r="E92" i="47"/>
  <c r="G11" i="55"/>
  <c r="J148" i="56"/>
  <c r="J137" i="56"/>
  <c r="N111" i="56"/>
  <c r="B54" i="56"/>
  <c r="B31" i="56"/>
  <c r="J138" i="56"/>
  <c r="N112" i="56"/>
  <c r="J149" i="56"/>
  <c r="N123" i="56"/>
  <c r="E99" i="47"/>
  <c r="B35" i="56"/>
  <c r="B58" i="56"/>
  <c r="E94" i="47"/>
  <c r="J146" i="56"/>
  <c r="N120" i="56"/>
  <c r="J143" i="56"/>
  <c r="N117" i="56"/>
  <c r="E96" i="47"/>
  <c r="B36" i="56"/>
  <c r="B59" i="56"/>
  <c r="J147" i="56"/>
  <c r="J144" i="56"/>
  <c r="N118" i="56"/>
  <c r="B32" i="56"/>
  <c r="B55" i="56"/>
  <c r="J145" i="56"/>
  <c r="N119" i="56"/>
  <c r="B52" i="56"/>
  <c r="B29" i="56"/>
  <c r="B56" i="56"/>
  <c r="B33" i="56"/>
  <c r="B51" i="56"/>
  <c r="B28" i="56"/>
  <c r="J139" i="56"/>
  <c r="N113" i="56"/>
  <c r="J141" i="56"/>
  <c r="N115" i="56"/>
  <c r="E95" i="47"/>
  <c r="B57" i="56"/>
  <c r="B34" i="56"/>
  <c r="J140" i="56"/>
  <c r="N114" i="56"/>
  <c r="E88" i="47"/>
  <c r="E90" i="47"/>
  <c r="E91" i="47"/>
  <c r="B53" i="56"/>
  <c r="B30" i="56"/>
  <c r="J142" i="56"/>
  <c r="N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K47" i="29"/>
  <c r="M47" i="29"/>
  <c r="G6" i="47"/>
  <c r="G8" i="47"/>
  <c r="G9" i="47"/>
  <c r="G7" i="47"/>
  <c r="Q7" i="56" l="1"/>
  <c r="Y7" i="56" s="1"/>
  <c r="Z47" i="57"/>
  <c r="Q47" i="57"/>
  <c r="H47" i="57" s="1"/>
  <c r="S7" i="56"/>
  <c r="AA7" i="56" s="1"/>
  <c r="AB47" i="57"/>
  <c r="S47" i="57"/>
  <c r="J47" i="57" s="1"/>
  <c r="X14" i="57"/>
  <c r="O14" i="57"/>
  <c r="O13" i="57"/>
  <c r="X15" i="57"/>
  <c r="O15" i="57"/>
  <c r="O86" i="57" s="1"/>
  <c r="G92" i="47"/>
  <c r="F16" i="57"/>
  <c r="G89" i="47"/>
  <c r="G94" i="47"/>
  <c r="G88" i="47"/>
  <c r="G90" i="47"/>
  <c r="G93" i="47"/>
  <c r="G95" i="47"/>
  <c r="G96" i="47"/>
  <c r="G87" i="47"/>
  <c r="G91" i="47"/>
  <c r="K186" i="56"/>
  <c r="G97" i="47"/>
  <c r="K188" i="56"/>
  <c r="G99" i="47"/>
  <c r="K187" i="56"/>
  <c r="G98" i="47"/>
  <c r="R47" i="29"/>
  <c r="S47" i="29" s="1"/>
  <c r="P83" i="47" s="1"/>
  <c r="F26" i="44"/>
  <c r="O9" i="55"/>
  <c r="E26" i="44"/>
  <c r="G25" i="44"/>
  <c r="G26" i="44" s="1"/>
  <c r="H35" i="44"/>
  <c r="O10" i="58"/>
  <c r="O23" i="58" s="1"/>
  <c r="G11" i="57"/>
  <c r="H3" i="56"/>
  <c r="K140" i="56"/>
  <c r="H90" i="47" s="1"/>
  <c r="O114" i="56"/>
  <c r="K138" i="56"/>
  <c r="H88" i="47" s="1"/>
  <c r="O112" i="56"/>
  <c r="K145" i="56"/>
  <c r="H95" i="47" s="1"/>
  <c r="O119" i="56"/>
  <c r="K143" i="56"/>
  <c r="H93" i="47" s="1"/>
  <c r="O117" i="56"/>
  <c r="K146" i="56"/>
  <c r="H96" i="47" s="1"/>
  <c r="O120" i="56"/>
  <c r="K137" i="56"/>
  <c r="H87" i="47" s="1"/>
  <c r="O111" i="56"/>
  <c r="K142" i="56"/>
  <c r="H92" i="47" s="1"/>
  <c r="O116" i="56"/>
  <c r="K141" i="56"/>
  <c r="H91" i="47" s="1"/>
  <c r="O115" i="56"/>
  <c r="K139" i="56"/>
  <c r="H89" i="47" s="1"/>
  <c r="O113" i="56"/>
  <c r="K144" i="56"/>
  <c r="H94" i="47" s="1"/>
  <c r="O118" i="56"/>
  <c r="K149" i="56"/>
  <c r="O123" i="56"/>
  <c r="L3" i="29"/>
  <c r="M11" i="55"/>
  <c r="F7" i="56"/>
  <c r="E47" i="57" s="1"/>
  <c r="J13" i="55"/>
  <c r="J14" i="55"/>
  <c r="C33" i="44"/>
  <c r="J24" i="60" s="1"/>
  <c r="N47" i="29"/>
  <c r="K83" i="47" s="1"/>
  <c r="H83" i="47"/>
  <c r="L47" i="29"/>
  <c r="I83" i="47" s="1"/>
  <c r="AB47" i="29"/>
  <c r="J36" i="60" l="1"/>
  <c r="E24" i="60"/>
  <c r="F86" i="57"/>
  <c r="X86" i="57"/>
  <c r="O16" i="57"/>
  <c r="O75" i="57"/>
  <c r="G13" i="57"/>
  <c r="G15" i="57"/>
  <c r="G14" i="57"/>
  <c r="L142" i="56"/>
  <c r="I92" i="47" s="1"/>
  <c r="P116" i="56"/>
  <c r="L146" i="56"/>
  <c r="I96" i="47" s="1"/>
  <c r="P120" i="56"/>
  <c r="L144" i="56"/>
  <c r="I94" i="47" s="1"/>
  <c r="P118" i="56"/>
  <c r="L143" i="56"/>
  <c r="I93" i="47" s="1"/>
  <c r="P117" i="56"/>
  <c r="L137" i="56"/>
  <c r="I87" i="47" s="1"/>
  <c r="P111" i="56"/>
  <c r="L139" i="56"/>
  <c r="I89" i="47" s="1"/>
  <c r="P113" i="56"/>
  <c r="L145" i="56"/>
  <c r="I95" i="47" s="1"/>
  <c r="P119" i="56"/>
  <c r="L140" i="56"/>
  <c r="I90" i="47" s="1"/>
  <c r="P114" i="56"/>
  <c r="L149" i="56"/>
  <c r="M188" i="56" s="1"/>
  <c r="P123" i="56"/>
  <c r="L141" i="56"/>
  <c r="I91" i="47" s="1"/>
  <c r="P115" i="56"/>
  <c r="L138" i="56"/>
  <c r="I88" i="47" s="1"/>
  <c r="P112" i="56"/>
  <c r="L188" i="56"/>
  <c r="H99" i="47"/>
  <c r="F74" i="58"/>
  <c r="F70" i="58"/>
  <c r="F72" i="58"/>
  <c r="O30" i="58"/>
  <c r="F71" i="58"/>
  <c r="N24" i="58"/>
  <c r="M24" i="58" s="1"/>
  <c r="L24" i="58" s="1"/>
  <c r="K24" i="58" s="1"/>
  <c r="J24" i="58" s="1"/>
  <c r="F78" i="58"/>
  <c r="F75" i="58"/>
  <c r="F73" i="58"/>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H25" i="44"/>
  <c r="H26" i="44" s="1"/>
  <c r="I35" i="44"/>
  <c r="P10" i="58"/>
  <c r="P9" i="55"/>
  <c r="M13" i="55"/>
  <c r="M14" i="55"/>
  <c r="J5" i="29"/>
  <c r="E15" i="57"/>
  <c r="M19" i="55"/>
  <c r="J19" i="55"/>
  <c r="M22" i="55"/>
  <c r="J22" i="55"/>
  <c r="G7" i="56"/>
  <c r="J11" i="55"/>
  <c r="M20" i="55"/>
  <c r="M21" i="55"/>
  <c r="J21" i="55"/>
  <c r="J20" i="55"/>
  <c r="F9" i="56"/>
  <c r="J12" i="55"/>
  <c r="J15" i="55"/>
  <c r="J18" i="55"/>
  <c r="J17" i="55"/>
  <c r="J16" i="55"/>
  <c r="M12" i="55"/>
  <c r="G9" i="56"/>
  <c r="F8" i="56"/>
  <c r="I104" i="56" s="1"/>
  <c r="S88" i="56" s="1"/>
  <c r="AA88" i="56" s="1"/>
  <c r="J10" i="55"/>
  <c r="M18" i="55"/>
  <c r="M15" i="55"/>
  <c r="M16" i="55"/>
  <c r="M17" i="55"/>
  <c r="G8" i="56"/>
  <c r="M10" i="55"/>
  <c r="G19" i="47"/>
  <c r="K19" i="47"/>
  <c r="J19" i="47"/>
  <c r="L19" i="47"/>
  <c r="O47" i="29"/>
  <c r="P47" i="29" s="1"/>
  <c r="J28" i="29"/>
  <c r="M36" i="29" s="1"/>
  <c r="K6" i="35"/>
  <c r="N6" i="35"/>
  <c r="C32" i="44"/>
  <c r="C31" i="44"/>
  <c r="K13" i="55"/>
  <c r="K19" i="55"/>
  <c r="K28" i="29"/>
  <c r="K5" i="29"/>
  <c r="N12" i="55"/>
  <c r="T47" i="29"/>
  <c r="Q83" i="47" s="1"/>
  <c r="AL47" i="29"/>
  <c r="AC47" i="29"/>
  <c r="Z83" i="47" s="1"/>
  <c r="E13" i="57" l="1"/>
  <c r="J22" i="60"/>
  <c r="E14" i="57"/>
  <c r="J23" i="60"/>
  <c r="K18" i="29"/>
  <c r="E36" i="60"/>
  <c r="P8" i="56"/>
  <c r="X8" i="56" s="1"/>
  <c r="G43" i="56"/>
  <c r="P43" i="56" s="1"/>
  <c r="P76" i="56" s="1"/>
  <c r="P92" i="56" s="1"/>
  <c r="X92" i="56" s="1"/>
  <c r="P7" i="56"/>
  <c r="X7" i="56" s="1"/>
  <c r="X47" i="57"/>
  <c r="O47" i="57"/>
  <c r="P9" i="56"/>
  <c r="X9" i="56" s="1"/>
  <c r="F75" i="57"/>
  <c r="X75" i="57"/>
  <c r="Y14" i="57"/>
  <c r="Y55" i="57" s="1"/>
  <c r="P14" i="57"/>
  <c r="Y15" i="57"/>
  <c r="Y56" i="57" s="1"/>
  <c r="P15" i="57"/>
  <c r="Y13" i="57"/>
  <c r="Y54" i="57" s="1"/>
  <c r="P13" i="57"/>
  <c r="I99" i="47"/>
  <c r="G16" i="57"/>
  <c r="I88" i="56"/>
  <c r="K104" i="56"/>
  <c r="M143" i="56"/>
  <c r="J93" i="47" s="1"/>
  <c r="Q117" i="56"/>
  <c r="M149" i="56"/>
  <c r="Q123" i="56"/>
  <c r="M144" i="56"/>
  <c r="J94" i="47" s="1"/>
  <c r="Q118" i="56"/>
  <c r="M139" i="56"/>
  <c r="J89" i="47" s="1"/>
  <c r="Q113" i="56"/>
  <c r="M138" i="56"/>
  <c r="J88" i="47" s="1"/>
  <c r="Q112" i="56"/>
  <c r="M140" i="56"/>
  <c r="J90" i="47" s="1"/>
  <c r="Q114" i="56"/>
  <c r="M146" i="56"/>
  <c r="J96" i="47" s="1"/>
  <c r="Q120" i="56"/>
  <c r="M141" i="56"/>
  <c r="J91" i="47" s="1"/>
  <c r="Q115" i="56"/>
  <c r="M145" i="56"/>
  <c r="J95" i="47" s="1"/>
  <c r="Q119" i="56"/>
  <c r="M142" i="56"/>
  <c r="J92" i="47" s="1"/>
  <c r="Q116" i="56"/>
  <c r="M137" i="56"/>
  <c r="J87" i="47" s="1"/>
  <c r="Q111" i="56"/>
  <c r="G48" i="56"/>
  <c r="P48" i="56" s="1"/>
  <c r="X48" i="56" s="1"/>
  <c r="P23" i="58"/>
  <c r="P14" i="58"/>
  <c r="O73" i="58"/>
  <c r="G73" i="58"/>
  <c r="F84" i="58"/>
  <c r="K73" i="58"/>
  <c r="K165" i="58" s="1"/>
  <c r="O75" i="58"/>
  <c r="F86" i="58"/>
  <c r="G75" i="58"/>
  <c r="K75" i="58"/>
  <c r="K167" i="58" s="1"/>
  <c r="G78" i="58"/>
  <c r="K78" i="58"/>
  <c r="K170" i="58" s="1"/>
  <c r="O78" i="58"/>
  <c r="F89" i="58"/>
  <c r="O71" i="58"/>
  <c r="G71" i="58"/>
  <c r="F82" i="58"/>
  <c r="K71" i="58"/>
  <c r="K163" i="58" s="1"/>
  <c r="O31" i="58"/>
  <c r="O34" i="58" s="1"/>
  <c r="O72" i="58"/>
  <c r="G72" i="58"/>
  <c r="K72" i="58"/>
  <c r="K164" i="58" s="1"/>
  <c r="F83" i="58"/>
  <c r="G70" i="58"/>
  <c r="F81" i="58"/>
  <c r="O70" i="58"/>
  <c r="K70" i="58"/>
  <c r="K162" i="58" s="1"/>
  <c r="G74" i="58"/>
  <c r="O74" i="58"/>
  <c r="F85" i="58"/>
  <c r="K74" i="58"/>
  <c r="K166" i="58" s="1"/>
  <c r="G60" i="56"/>
  <c r="I25" i="44"/>
  <c r="I26" i="44" s="1"/>
  <c r="J35" i="44"/>
  <c r="Q10" i="58"/>
  <c r="E81" i="57"/>
  <c r="E108" i="57"/>
  <c r="E55" i="57"/>
  <c r="E97" i="57"/>
  <c r="K12" i="55"/>
  <c r="E56" i="57"/>
  <c r="E109" i="57"/>
  <c r="E101" i="57"/>
  <c r="E86" i="57"/>
  <c r="E93" i="57"/>
  <c r="E16" i="57"/>
  <c r="E54" i="57"/>
  <c r="E107" i="57"/>
  <c r="E75" i="57"/>
  <c r="N14" i="55"/>
  <c r="K22" i="55"/>
  <c r="K38" i="55" s="1"/>
  <c r="N19" i="55"/>
  <c r="N13" i="55"/>
  <c r="N15" i="55"/>
  <c r="N16" i="55"/>
  <c r="N18" i="55"/>
  <c r="N17" i="55"/>
  <c r="K18" i="55"/>
  <c r="K17" i="55"/>
  <c r="K16" i="55"/>
  <c r="K15" i="55"/>
  <c r="K35" i="55"/>
  <c r="K21" i="55"/>
  <c r="K20" i="55"/>
  <c r="K29" i="55"/>
  <c r="K14" i="55"/>
  <c r="K10" i="55"/>
  <c r="K11" i="55"/>
  <c r="N22" i="55"/>
  <c r="N176" i="56"/>
  <c r="L176" i="56"/>
  <c r="M176" i="56" s="1"/>
  <c r="N21" i="55"/>
  <c r="N20" i="55"/>
  <c r="N10" i="55"/>
  <c r="N11"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L19" i="55"/>
  <c r="L22" i="55"/>
  <c r="M6" i="35"/>
  <c r="L6" i="35"/>
  <c r="O19" i="55"/>
  <c r="H7" i="56"/>
  <c r="O6" i="35"/>
  <c r="O13" i="55"/>
  <c r="U47" i="29"/>
  <c r="V47" i="29" s="1"/>
  <c r="AD47" i="29"/>
  <c r="AA83" i="47" s="1"/>
  <c r="M83" i="47"/>
  <c r="Q47" i="29"/>
  <c r="E23" i="60" l="1"/>
  <c r="J35" i="60"/>
  <c r="J38" i="60" s="1"/>
  <c r="X43" i="56"/>
  <c r="J25" i="60"/>
  <c r="J34" i="60"/>
  <c r="J37" i="60" s="1"/>
  <c r="E22" i="60"/>
  <c r="F47" i="57"/>
  <c r="O49" i="57"/>
  <c r="H43" i="56"/>
  <c r="I43" i="56" s="1"/>
  <c r="Y47" i="57"/>
  <c r="P47" i="57"/>
  <c r="G47" i="57" s="1"/>
  <c r="G51" i="56"/>
  <c r="P60" i="56"/>
  <c r="K88" i="56"/>
  <c r="U88" i="56"/>
  <c r="AC88" i="56" s="1"/>
  <c r="E161" i="57"/>
  <c r="Y16" i="57"/>
  <c r="P16" i="57"/>
  <c r="P107" i="57"/>
  <c r="P93" i="57"/>
  <c r="G93" i="57" s="1"/>
  <c r="P75" i="57"/>
  <c r="G75" i="57" s="1"/>
  <c r="P54" i="57"/>
  <c r="G54" i="57" s="1"/>
  <c r="P56" i="57"/>
  <c r="G56" i="57" s="1"/>
  <c r="P86" i="57"/>
  <c r="G86" i="57" s="1"/>
  <c r="P101" i="57"/>
  <c r="G101" i="57" s="1"/>
  <c r="P109" i="57"/>
  <c r="G109" i="57" s="1"/>
  <c r="P81" i="57"/>
  <c r="G81" i="57" s="1"/>
  <c r="P108" i="57"/>
  <c r="G108" i="57" s="1"/>
  <c r="P55" i="57"/>
  <c r="G55" i="57" s="1"/>
  <c r="P97" i="57"/>
  <c r="G97" i="57" s="1"/>
  <c r="N142" i="56"/>
  <c r="K92" i="47" s="1"/>
  <c r="R116" i="56"/>
  <c r="O142" i="56" s="1"/>
  <c r="L92" i="47" s="1"/>
  <c r="N139" i="56"/>
  <c r="K89" i="47" s="1"/>
  <c r="R113" i="56"/>
  <c r="O139" i="56" s="1"/>
  <c r="L89" i="47" s="1"/>
  <c r="N137" i="56"/>
  <c r="K87" i="47" s="1"/>
  <c r="R111" i="56"/>
  <c r="O137" i="56" s="1"/>
  <c r="L87" i="47" s="1"/>
  <c r="N145" i="56"/>
  <c r="K95" i="47" s="1"/>
  <c r="R119" i="56"/>
  <c r="O145" i="56" s="1"/>
  <c r="L95" i="47" s="1"/>
  <c r="N144" i="56"/>
  <c r="K94" i="47" s="1"/>
  <c r="R118" i="56"/>
  <c r="O144" i="56" s="1"/>
  <c r="L94" i="47" s="1"/>
  <c r="N140" i="56"/>
  <c r="K90" i="47" s="1"/>
  <c r="R114" i="56"/>
  <c r="O140" i="56" s="1"/>
  <c r="L90" i="47" s="1"/>
  <c r="N141" i="56"/>
  <c r="K91" i="47" s="1"/>
  <c r="R115" i="56"/>
  <c r="O141" i="56" s="1"/>
  <c r="L91" i="47" s="1"/>
  <c r="N149" i="56"/>
  <c r="R123" i="56"/>
  <c r="O149" i="56" s="1"/>
  <c r="N188" i="56"/>
  <c r="J99" i="47"/>
  <c r="N138" i="56"/>
  <c r="K88" i="47" s="1"/>
  <c r="R112" i="56"/>
  <c r="O138" i="56" s="1"/>
  <c r="L88" i="47" s="1"/>
  <c r="N146" i="56"/>
  <c r="K96" i="47" s="1"/>
  <c r="R120" i="56"/>
  <c r="O146" i="56" s="1"/>
  <c r="L96" i="47" s="1"/>
  <c r="N143" i="56"/>
  <c r="K93" i="47" s="1"/>
  <c r="R117" i="56"/>
  <c r="O143" i="56" s="1"/>
  <c r="L93" i="47" s="1"/>
  <c r="K22" i="29"/>
  <c r="G59" i="56"/>
  <c r="G86" i="56" s="1"/>
  <c r="G53" i="56"/>
  <c r="N180" i="56" s="1"/>
  <c r="L74" i="58"/>
  <c r="L166" i="58" s="1"/>
  <c r="L73" i="58"/>
  <c r="L165" i="58" s="1"/>
  <c r="L75" i="58"/>
  <c r="L167" i="58" s="1"/>
  <c r="H74" i="58"/>
  <c r="P74" i="58"/>
  <c r="Q74" i="58" s="1"/>
  <c r="R74" i="58"/>
  <c r="L78" i="58"/>
  <c r="F100" i="58"/>
  <c r="G89" i="58"/>
  <c r="K89" i="58"/>
  <c r="O89" i="58"/>
  <c r="L71" i="58"/>
  <c r="L72" i="58"/>
  <c r="O82" i="58"/>
  <c r="F93" i="58"/>
  <c r="G82" i="58"/>
  <c r="K82" i="58"/>
  <c r="H78" i="58"/>
  <c r="P78" i="58"/>
  <c r="Q78" i="58" s="1"/>
  <c r="R78" i="58"/>
  <c r="P31" i="58"/>
  <c r="P34" i="58" s="1"/>
  <c r="P35" i="58" s="1"/>
  <c r="P36" i="58" s="1"/>
  <c r="P24" i="58"/>
  <c r="L70" i="58"/>
  <c r="F94" i="58"/>
  <c r="G83" i="58"/>
  <c r="K83" i="58"/>
  <c r="O83" i="58"/>
  <c r="H71" i="58"/>
  <c r="P71" i="58"/>
  <c r="Q71" i="58" s="1"/>
  <c r="R71" i="58"/>
  <c r="H75" i="58"/>
  <c r="P75" i="58"/>
  <c r="Q75" i="58" s="1"/>
  <c r="R75" i="58"/>
  <c r="F97" i="58"/>
  <c r="G86" i="58"/>
  <c r="K86" i="58"/>
  <c r="O86" i="58"/>
  <c r="H72" i="58"/>
  <c r="P72" i="58"/>
  <c r="Q72" i="58" s="1"/>
  <c r="R72" i="58"/>
  <c r="G84" i="58"/>
  <c r="F95" i="58"/>
  <c r="K84" i="58"/>
  <c r="O84" i="58"/>
  <c r="Q23" i="58"/>
  <c r="Q31" i="58" s="1"/>
  <c r="Q34" i="58" s="1"/>
  <c r="Q35" i="58" s="1"/>
  <c r="Q14" i="58"/>
  <c r="G81" i="58"/>
  <c r="F92" i="58"/>
  <c r="O81" i="58"/>
  <c r="K81" i="58"/>
  <c r="H73" i="58"/>
  <c r="P73" i="58"/>
  <c r="Q73" i="58" s="1"/>
  <c r="R73" i="58"/>
  <c r="G85" i="58"/>
  <c r="F96" i="58"/>
  <c r="O85" i="58"/>
  <c r="K85" i="58"/>
  <c r="H70" i="58"/>
  <c r="P70" i="58"/>
  <c r="Q70" i="58" s="1"/>
  <c r="R70" i="58"/>
  <c r="O35" i="58"/>
  <c r="F98" i="58"/>
  <c r="F99" i="58"/>
  <c r="P59" i="56"/>
  <c r="G52" i="56"/>
  <c r="L179" i="56" s="1"/>
  <c r="M179" i="56" s="1"/>
  <c r="G56" i="56"/>
  <c r="L183" i="56" s="1"/>
  <c r="M183" i="56" s="1"/>
  <c r="G58" i="56"/>
  <c r="L185" i="56" s="1"/>
  <c r="M185" i="56" s="1"/>
  <c r="G54" i="56"/>
  <c r="N181" i="56" s="1"/>
  <c r="G57" i="56"/>
  <c r="N184" i="56" s="1"/>
  <c r="G55" i="56"/>
  <c r="N182" i="56" s="1"/>
  <c r="N83" i="47"/>
  <c r="O83" i="47"/>
  <c r="E123" i="57"/>
  <c r="N3" i="29"/>
  <c r="K35" i="44"/>
  <c r="S6" i="35"/>
  <c r="R10" i="58"/>
  <c r="J25" i="44"/>
  <c r="J26" i="44" s="1"/>
  <c r="E120" i="57"/>
  <c r="O11" i="55"/>
  <c r="O10" i="55"/>
  <c r="O22" i="55"/>
  <c r="X16" i="57"/>
  <c r="H8" i="56"/>
  <c r="O93" i="57"/>
  <c r="E58" i="57"/>
  <c r="E61" i="57" s="1"/>
  <c r="E163" i="57"/>
  <c r="E162" i="57"/>
  <c r="J234" i="57" s="1"/>
  <c r="E45" i="57"/>
  <c r="E117" i="57"/>
  <c r="E116" i="57"/>
  <c r="E115" i="57"/>
  <c r="O55" i="57"/>
  <c r="F55" i="57" s="1"/>
  <c r="O108" i="57"/>
  <c r="O97" i="57"/>
  <c r="O81" i="57"/>
  <c r="E111" i="57"/>
  <c r="E151" i="57" s="1"/>
  <c r="X55" i="57"/>
  <c r="L12" i="55"/>
  <c r="L14" i="55"/>
  <c r="O14" i="55"/>
  <c r="X56" i="57"/>
  <c r="O56" i="57"/>
  <c r="F56" i="57" s="1"/>
  <c r="O101" i="57"/>
  <c r="O109" i="57"/>
  <c r="F109" i="57" s="1"/>
  <c r="E124" i="57"/>
  <c r="E125" i="57"/>
  <c r="E121" i="57"/>
  <c r="E119" i="57"/>
  <c r="L13" i="55"/>
  <c r="L5" i="29"/>
  <c r="L18" i="29" s="1"/>
  <c r="O176" i="56"/>
  <c r="P176" i="56" s="1"/>
  <c r="X76" i="56"/>
  <c r="O20" i="55"/>
  <c r="O21" i="55"/>
  <c r="H9" i="56"/>
  <c r="O12" i="55"/>
  <c r="L38" i="55"/>
  <c r="M38" i="55" s="1"/>
  <c r="N38" i="55" s="1"/>
  <c r="L15" i="55"/>
  <c r="L16" i="55"/>
  <c r="L18" i="55"/>
  <c r="L17" i="55"/>
  <c r="K26" i="55"/>
  <c r="L35" i="55"/>
  <c r="M35" i="55" s="1"/>
  <c r="N35" i="55" s="1"/>
  <c r="O35" i="55" s="1"/>
  <c r="L10" i="55"/>
  <c r="L11" i="55"/>
  <c r="N178" i="56"/>
  <c r="L178" i="56"/>
  <c r="M178" i="56" s="1"/>
  <c r="H60" i="56"/>
  <c r="I60" i="56" s="1"/>
  <c r="I55" i="56" s="1"/>
  <c r="I98" i="56" s="1"/>
  <c r="I82" i="56" s="1"/>
  <c r="H48" i="56"/>
  <c r="O16" i="55"/>
  <c r="O17" i="55"/>
  <c r="O18" i="55"/>
  <c r="O15" i="55"/>
  <c r="L21" i="55"/>
  <c r="L20" i="55"/>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P13" i="55"/>
  <c r="P6" i="35"/>
  <c r="P19" i="55"/>
  <c r="K23" i="35"/>
  <c r="H8" i="47" s="1"/>
  <c r="K25" i="35"/>
  <c r="H6" i="47" s="1"/>
  <c r="K26" i="35"/>
  <c r="H7" i="47" s="1"/>
  <c r="K24" i="35"/>
  <c r="H9" i="47" s="1"/>
  <c r="K22" i="35"/>
  <c r="H5" i="47" s="1"/>
  <c r="R83" i="47"/>
  <c r="AE47" i="29"/>
  <c r="S83" i="47"/>
  <c r="W47" i="29"/>
  <c r="L16" i="29" l="1"/>
  <c r="M16" i="29" s="1"/>
  <c r="E34" i="60"/>
  <c r="E37" i="60" s="1"/>
  <c r="E25" i="60"/>
  <c r="E17" i="60"/>
  <c r="E35" i="60"/>
  <c r="E38" i="60" s="1"/>
  <c r="E18" i="60"/>
  <c r="K43" i="56"/>
  <c r="K92" i="56" s="1"/>
  <c r="K76" i="56" s="1"/>
  <c r="F49" i="57"/>
  <c r="P49" i="57" s="1"/>
  <c r="O50" i="57"/>
  <c r="X49" i="57"/>
  <c r="X57" i="57" s="1"/>
  <c r="Y107" i="57"/>
  <c r="G107" i="57"/>
  <c r="P86" i="56"/>
  <c r="AJ78" i="56" s="1"/>
  <c r="X59" i="56"/>
  <c r="X86" i="56" s="1"/>
  <c r="X60" i="56"/>
  <c r="Q60" i="56"/>
  <c r="P51" i="56"/>
  <c r="X51" i="56" s="1"/>
  <c r="X78" i="56" s="1"/>
  <c r="I92" i="56"/>
  <c r="I76" i="56" s="1"/>
  <c r="Q43" i="56"/>
  <c r="Y101" i="57"/>
  <c r="Y86" i="57"/>
  <c r="F101" i="57"/>
  <c r="X101" i="57"/>
  <c r="Y75" i="57"/>
  <c r="Y93" i="57"/>
  <c r="X109" i="57"/>
  <c r="Y109" i="57"/>
  <c r="F93" i="57"/>
  <c r="X93" i="57"/>
  <c r="Y97" i="57"/>
  <c r="Y81" i="57"/>
  <c r="F81" i="57"/>
  <c r="X81" i="57"/>
  <c r="F108" i="57"/>
  <c r="X108" i="57"/>
  <c r="F97" i="57"/>
  <c r="X97" i="57"/>
  <c r="Y108" i="57"/>
  <c r="L180" i="56"/>
  <c r="M180" i="56" s="1"/>
  <c r="L182" i="56"/>
  <c r="M182" i="56" s="1"/>
  <c r="G102" i="56"/>
  <c r="N121" i="56" s="1"/>
  <c r="K147" i="56" s="1"/>
  <c r="H97" i="47" s="1"/>
  <c r="K60" i="56"/>
  <c r="I48" i="56"/>
  <c r="Q48" i="56" s="1"/>
  <c r="K48" i="56"/>
  <c r="P188" i="56"/>
  <c r="L99" i="47"/>
  <c r="O188" i="56"/>
  <c r="K99" i="47"/>
  <c r="L184" i="56"/>
  <c r="M184" i="56" s="1"/>
  <c r="M73" i="58"/>
  <c r="M165" i="58" s="1"/>
  <c r="L24" i="29"/>
  <c r="M18" i="29"/>
  <c r="N16" i="29"/>
  <c r="O16" i="29" s="1"/>
  <c r="O22" i="29" s="1"/>
  <c r="M22" i="29"/>
  <c r="M75" i="58"/>
  <c r="M167" i="58" s="1"/>
  <c r="P54" i="56"/>
  <c r="X54" i="56" s="1"/>
  <c r="X81" i="56" s="1"/>
  <c r="N179" i="56"/>
  <c r="M74" i="58"/>
  <c r="L181" i="56"/>
  <c r="M181" i="56" s="1"/>
  <c r="P57" i="56"/>
  <c r="P52" i="56"/>
  <c r="X52" i="56" s="1"/>
  <c r="P53" i="56"/>
  <c r="X53" i="56" s="1"/>
  <c r="P56" i="56"/>
  <c r="X56" i="56" s="1"/>
  <c r="P58" i="56"/>
  <c r="P55" i="56"/>
  <c r="I70" i="58"/>
  <c r="S70" i="58"/>
  <c r="T70" i="58" s="1"/>
  <c r="AB70" i="58"/>
  <c r="L163" i="58"/>
  <c r="M71" i="58"/>
  <c r="I72" i="58"/>
  <c r="S72" i="58"/>
  <c r="T72" i="58" s="1"/>
  <c r="AB72" i="58"/>
  <c r="L84" i="58"/>
  <c r="K189" i="58"/>
  <c r="K177" i="58"/>
  <c r="K200" i="58"/>
  <c r="K211" i="58"/>
  <c r="L85" i="58"/>
  <c r="K201" i="58"/>
  <c r="K212" i="58"/>
  <c r="K178" i="58"/>
  <c r="K190" i="58"/>
  <c r="G95" i="58"/>
  <c r="K95" i="58"/>
  <c r="K154" i="58" s="1"/>
  <c r="O95" i="58"/>
  <c r="O154" i="58" s="1"/>
  <c r="H83" i="58"/>
  <c r="P83" i="58"/>
  <c r="Q83" i="58" s="1"/>
  <c r="R83" i="58"/>
  <c r="L89" i="58"/>
  <c r="K205" i="58"/>
  <c r="K194" i="58"/>
  <c r="K182" i="58"/>
  <c r="K216" i="58"/>
  <c r="L170" i="58"/>
  <c r="M78" i="58"/>
  <c r="H84" i="58"/>
  <c r="P84" i="58"/>
  <c r="Q84" i="58" s="1"/>
  <c r="R84" i="58"/>
  <c r="G94" i="58"/>
  <c r="K94" i="58"/>
  <c r="K153" i="58" s="1"/>
  <c r="O94" i="58"/>
  <c r="O153" i="58" s="1"/>
  <c r="L82" i="58"/>
  <c r="K187" i="58"/>
  <c r="K175" i="58"/>
  <c r="K198" i="58"/>
  <c r="K209" i="58"/>
  <c r="H89" i="58"/>
  <c r="P89" i="58"/>
  <c r="Q89" i="58" s="1"/>
  <c r="R89" i="58"/>
  <c r="G96" i="58"/>
  <c r="K96" i="58"/>
  <c r="K155" i="58" s="1"/>
  <c r="O96" i="58"/>
  <c r="O155" i="58" s="1"/>
  <c r="L86" i="58"/>
  <c r="K179" i="58"/>
  <c r="K213" i="58"/>
  <c r="K202" i="58"/>
  <c r="K191" i="58"/>
  <c r="L162" i="58"/>
  <c r="M70" i="58"/>
  <c r="H82" i="58"/>
  <c r="P82" i="58"/>
  <c r="Q82" i="58" s="1"/>
  <c r="R82" i="58"/>
  <c r="K100" i="58"/>
  <c r="K159" i="58" s="1"/>
  <c r="G100" i="58"/>
  <c r="O100" i="58"/>
  <c r="O159" i="58" s="1"/>
  <c r="I74" i="58"/>
  <c r="S74" i="58"/>
  <c r="T74" i="58" s="1"/>
  <c r="AB74" i="58"/>
  <c r="N183" i="56"/>
  <c r="H85" i="58"/>
  <c r="P85" i="58"/>
  <c r="Q85" i="58" s="1"/>
  <c r="R85" i="58"/>
  <c r="H86" i="58"/>
  <c r="P86" i="58"/>
  <c r="Q86" i="58" s="1"/>
  <c r="R86" i="58"/>
  <c r="O93" i="58"/>
  <c r="O152" i="58" s="1"/>
  <c r="G93" i="58"/>
  <c r="K93" i="58"/>
  <c r="K152" i="58" s="1"/>
  <c r="G99" i="58"/>
  <c r="K99" i="58"/>
  <c r="K158" i="58" s="1"/>
  <c r="K240" i="58" s="1"/>
  <c r="K255" i="58" s="1"/>
  <c r="H116" i="47" s="1"/>
  <c r="O99" i="58"/>
  <c r="O158" i="58" s="1"/>
  <c r="L81" i="58"/>
  <c r="K208" i="58"/>
  <c r="K197" i="58"/>
  <c r="K186" i="58"/>
  <c r="K174" i="58"/>
  <c r="O97" i="58"/>
  <c r="O156" i="58" s="1"/>
  <c r="G97" i="58"/>
  <c r="K97" i="58"/>
  <c r="K156" i="58" s="1"/>
  <c r="I75" i="58"/>
  <c r="S75" i="58"/>
  <c r="T75" i="58" s="1"/>
  <c r="AB75" i="58"/>
  <c r="I78" i="58"/>
  <c r="S78" i="58"/>
  <c r="T78" i="58" s="1"/>
  <c r="AB78" i="58"/>
  <c r="K98" i="58"/>
  <c r="K157" i="58" s="1"/>
  <c r="K239" i="58" s="1"/>
  <c r="K254" i="58" s="1"/>
  <c r="H110" i="47" s="1"/>
  <c r="G98" i="58"/>
  <c r="O98" i="58"/>
  <c r="O157" i="58" s="1"/>
  <c r="Q24" i="58"/>
  <c r="L164" i="58"/>
  <c r="M72" i="58"/>
  <c r="L83" i="58"/>
  <c r="K188" i="58"/>
  <c r="K210" i="58"/>
  <c r="K199" i="58"/>
  <c r="K176" i="58"/>
  <c r="O168" i="58"/>
  <c r="O164" i="58"/>
  <c r="O162" i="58"/>
  <c r="O166" i="58"/>
  <c r="O165" i="58"/>
  <c r="O167" i="58"/>
  <c r="O163" i="58"/>
  <c r="O170" i="58"/>
  <c r="O169" i="58"/>
  <c r="O36" i="58"/>
  <c r="O41" i="58" s="1"/>
  <c r="I73" i="58"/>
  <c r="S73" i="58"/>
  <c r="T73" i="58" s="1"/>
  <c r="AB73" i="58"/>
  <c r="G92" i="58"/>
  <c r="K92" i="58"/>
  <c r="K151" i="58" s="1"/>
  <c r="O92" i="58"/>
  <c r="O151" i="58" s="1"/>
  <c r="P167" i="58"/>
  <c r="P163" i="58"/>
  <c r="P162" i="58"/>
  <c r="P165" i="58"/>
  <c r="P168" i="58"/>
  <c r="P164" i="58"/>
  <c r="P166" i="58"/>
  <c r="P170" i="58"/>
  <c r="P169" i="58"/>
  <c r="Q36" i="58"/>
  <c r="Q41" i="58" s="1"/>
  <c r="Q167" i="58"/>
  <c r="Q166" i="58"/>
  <c r="Q168" i="58"/>
  <c r="Q170" i="58"/>
  <c r="Q165" i="58"/>
  <c r="Q162" i="58"/>
  <c r="Q164" i="58"/>
  <c r="Q163" i="58"/>
  <c r="Q169" i="58"/>
  <c r="H81" i="58"/>
  <c r="P81" i="58"/>
  <c r="Q81" i="58" s="1"/>
  <c r="R81" i="58"/>
  <c r="I71" i="58"/>
  <c r="S71" i="58"/>
  <c r="T71" i="58" s="1"/>
  <c r="AB71" i="58"/>
  <c r="R14" i="58"/>
  <c r="R23" i="58"/>
  <c r="N185" i="56"/>
  <c r="O57" i="57"/>
  <c r="F57" i="57" s="1"/>
  <c r="D255" i="57"/>
  <c r="J262" i="57" s="1"/>
  <c r="E149" i="57"/>
  <c r="E188" i="57"/>
  <c r="W188" i="57" s="1"/>
  <c r="E150" i="57"/>
  <c r="E187" i="57" s="1"/>
  <c r="W187" i="57" s="1"/>
  <c r="L35" i="44"/>
  <c r="S10" i="58"/>
  <c r="K25" i="44"/>
  <c r="K26" i="44" s="1"/>
  <c r="O38" i="55"/>
  <c r="P12" i="55"/>
  <c r="D254" i="57"/>
  <c r="J261" i="57" s="1"/>
  <c r="P14" i="55"/>
  <c r="L30" i="55"/>
  <c r="M30" i="55" s="1"/>
  <c r="N30" i="55" s="1"/>
  <c r="O30" i="55" s="1"/>
  <c r="D253" i="57"/>
  <c r="J260" i="57" s="1"/>
  <c r="E129" i="57"/>
  <c r="E155" i="57" s="1"/>
  <c r="E128" i="57"/>
  <c r="E156" i="57" s="1"/>
  <c r="E193" i="57" s="1"/>
  <c r="W193" i="57" s="1"/>
  <c r="E59" i="57"/>
  <c r="E60" i="57" s="1"/>
  <c r="P11" i="55"/>
  <c r="E127" i="57"/>
  <c r="E154" i="57" s="1"/>
  <c r="P10" i="55"/>
  <c r="J233" i="57"/>
  <c r="L17" i="29"/>
  <c r="M17" i="29" s="1"/>
  <c r="L26" i="55"/>
  <c r="M26" i="55" s="1"/>
  <c r="N26" i="55" s="1"/>
  <c r="O26" i="55" s="1"/>
  <c r="L29" i="55"/>
  <c r="M29" i="55" s="1"/>
  <c r="N29" i="55" s="1"/>
  <c r="O29" i="55" s="1"/>
  <c r="P29" i="55" s="1"/>
  <c r="P22" i="55"/>
  <c r="J235" i="57"/>
  <c r="H51" i="56"/>
  <c r="H59" i="56"/>
  <c r="H56" i="56"/>
  <c r="H55" i="56"/>
  <c r="H58" i="56"/>
  <c r="H57" i="56"/>
  <c r="H54" i="56"/>
  <c r="H53" i="56"/>
  <c r="H52" i="56"/>
  <c r="O110" i="57"/>
  <c r="F110" i="57" s="1"/>
  <c r="P20" i="55"/>
  <c r="P21" i="55"/>
  <c r="P37" i="55" s="1"/>
  <c r="P16" i="55"/>
  <c r="P32" i="55" s="1"/>
  <c r="P15" i="55"/>
  <c r="P17" i="55"/>
  <c r="P33" i="55" s="1"/>
  <c r="P18" i="55"/>
  <c r="P34" i="55" s="1"/>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K50" i="29"/>
  <c r="M50" i="29"/>
  <c r="K49" i="29"/>
  <c r="M49" i="29"/>
  <c r="R32" i="57"/>
  <c r="N36" i="29"/>
  <c r="R51" i="29" s="1"/>
  <c r="T6" i="35"/>
  <c r="L51" i="29"/>
  <c r="H108" i="47"/>
  <c r="L25" i="35"/>
  <c r="I6" i="47" s="1"/>
  <c r="L23" i="35"/>
  <c r="L24" i="35"/>
  <c r="R6" i="35"/>
  <c r="Q6" i="35"/>
  <c r="L22" i="35"/>
  <c r="L26" i="35"/>
  <c r="K48" i="29"/>
  <c r="H84" i="47" s="1"/>
  <c r="M48" i="29"/>
  <c r="AB83" i="47"/>
  <c r="AF47" i="29"/>
  <c r="T83" i="47"/>
  <c r="X47" i="29"/>
  <c r="S43" i="56" l="1"/>
  <c r="E31" i="60"/>
  <c r="E19" i="60"/>
  <c r="X50" i="57"/>
  <c r="O51" i="57"/>
  <c r="F50" i="57"/>
  <c r="Y49" i="57"/>
  <c r="Y57" i="57" s="1"/>
  <c r="P50" i="57"/>
  <c r="G49" i="57"/>
  <c r="Q49" i="57" s="1"/>
  <c r="N75" i="58"/>
  <c r="N167" i="58" s="1"/>
  <c r="P78" i="56"/>
  <c r="P94" i="56" s="1"/>
  <c r="X94" i="56" s="1"/>
  <c r="N73" i="58"/>
  <c r="N165" i="58" s="1"/>
  <c r="P84" i="56"/>
  <c r="P100" i="56" s="1"/>
  <c r="X100" i="56" s="1"/>
  <c r="X57" i="56"/>
  <c r="Q59" i="56"/>
  <c r="S60" i="56"/>
  <c r="Y60" i="56"/>
  <c r="Q56" i="56"/>
  <c r="Q51" i="56"/>
  <c r="Q54" i="56"/>
  <c r="Q57" i="56"/>
  <c r="Q58" i="56"/>
  <c r="Q52" i="56"/>
  <c r="Q53" i="56"/>
  <c r="Q55" i="56"/>
  <c r="AA32" i="57"/>
  <c r="AA56" i="57" s="1"/>
  <c r="I32" i="57"/>
  <c r="X55" i="56"/>
  <c r="X82" i="56" s="1"/>
  <c r="P82" i="56"/>
  <c r="P98" i="56" s="1"/>
  <c r="X98" i="56" s="1"/>
  <c r="P85" i="56"/>
  <c r="P101" i="56" s="1"/>
  <c r="X101" i="56" s="1"/>
  <c r="X58" i="56"/>
  <c r="X85" i="56" s="1"/>
  <c r="Y43" i="56"/>
  <c r="Q76" i="56"/>
  <c r="Q92" i="56" s="1"/>
  <c r="Y92" i="56" s="1"/>
  <c r="S76" i="56"/>
  <c r="S92" i="56" s="1"/>
  <c r="AA92" i="56" s="1"/>
  <c r="AA43" i="56"/>
  <c r="AA76" i="56" s="1"/>
  <c r="S48" i="56"/>
  <c r="Y48" i="56"/>
  <c r="P79" i="56"/>
  <c r="P95" i="56" s="1"/>
  <c r="X95" i="56" s="1"/>
  <c r="X110" i="57"/>
  <c r="P81" i="56"/>
  <c r="P97" i="56" s="1"/>
  <c r="X97" i="56" s="1"/>
  <c r="R87" i="57"/>
  <c r="I87" i="57" s="1"/>
  <c r="I90" i="57" s="1"/>
  <c r="R56" i="57"/>
  <c r="I56" i="57" s="1"/>
  <c r="R109" i="57"/>
  <c r="X83" i="56"/>
  <c r="P57" i="57"/>
  <c r="I51" i="56"/>
  <c r="I94" i="56" s="1"/>
  <c r="I78" i="56" s="1"/>
  <c r="I57" i="56"/>
  <c r="I100" i="56" s="1"/>
  <c r="I84" i="56" s="1"/>
  <c r="I54" i="56"/>
  <c r="I97" i="56" s="1"/>
  <c r="I81" i="56" s="1"/>
  <c r="I53" i="56"/>
  <c r="I96" i="56" s="1"/>
  <c r="I80" i="56" s="1"/>
  <c r="I52" i="56"/>
  <c r="I95" i="56" s="1"/>
  <c r="I79" i="56" s="1"/>
  <c r="I56" i="56"/>
  <c r="I99" i="56" s="1"/>
  <c r="I83" i="56" s="1"/>
  <c r="I58" i="56"/>
  <c r="I101" i="56" s="1"/>
  <c r="I85" i="56" s="1"/>
  <c r="I59" i="56"/>
  <c r="K58" i="56"/>
  <c r="K101" i="56" s="1"/>
  <c r="K85" i="56" s="1"/>
  <c r="K57" i="56"/>
  <c r="K100" i="56" s="1"/>
  <c r="K84" i="56" s="1"/>
  <c r="K53" i="56"/>
  <c r="K96" i="56" s="1"/>
  <c r="K80" i="56" s="1"/>
  <c r="K54" i="56"/>
  <c r="K97" i="56" s="1"/>
  <c r="K81" i="56" s="1"/>
  <c r="K55" i="56"/>
  <c r="K98" i="56" s="1"/>
  <c r="K82" i="56" s="1"/>
  <c r="K51" i="56"/>
  <c r="K94" i="56" s="1"/>
  <c r="K78" i="56" s="1"/>
  <c r="K52" i="56"/>
  <c r="K95" i="56" s="1"/>
  <c r="K79" i="56" s="1"/>
  <c r="K56" i="56"/>
  <c r="K99" i="56" s="1"/>
  <c r="K83" i="56" s="1"/>
  <c r="K59" i="56"/>
  <c r="X79" i="56"/>
  <c r="H21" i="57"/>
  <c r="N17" i="29"/>
  <c r="O17" i="29" s="1"/>
  <c r="O23" i="29" s="1"/>
  <c r="M23" i="29"/>
  <c r="M24" i="29"/>
  <c r="N18" i="29"/>
  <c r="O18" i="29" s="1"/>
  <c r="O24" i="29" s="1"/>
  <c r="P80" i="56"/>
  <c r="P96" i="56" s="1"/>
  <c r="X96" i="56" s="1"/>
  <c r="P83" i="56"/>
  <c r="P99" i="56" s="1"/>
  <c r="X99" i="56" s="1"/>
  <c r="K235" i="58"/>
  <c r="K250" i="58" s="1"/>
  <c r="H112" i="47" s="1"/>
  <c r="M166" i="58"/>
  <c r="N74" i="58"/>
  <c r="N166" i="58" s="1"/>
  <c r="X80" i="56"/>
  <c r="X84" i="56"/>
  <c r="L94" i="58"/>
  <c r="U72" i="58"/>
  <c r="V72" i="58" s="1"/>
  <c r="L100" i="58"/>
  <c r="L159" i="58" s="1"/>
  <c r="U73" i="58"/>
  <c r="U75" i="58"/>
  <c r="U74" i="58"/>
  <c r="AC72" i="58"/>
  <c r="AV72" i="58"/>
  <c r="L186" i="58"/>
  <c r="L208" i="58"/>
  <c r="L197" i="58"/>
  <c r="L174" i="58"/>
  <c r="M81" i="58"/>
  <c r="AC75" i="58"/>
  <c r="AV75" i="58"/>
  <c r="I82" i="58"/>
  <c r="S82" i="58"/>
  <c r="T82" i="58" s="1"/>
  <c r="U82" i="58" s="1"/>
  <c r="V82" i="58" s="1"/>
  <c r="W82" i="58" s="1"/>
  <c r="X82" i="58" s="1"/>
  <c r="Y82" i="58" s="1"/>
  <c r="Z82" i="58" s="1"/>
  <c r="AA82" i="58" s="1"/>
  <c r="AB82" i="58"/>
  <c r="L212" i="58"/>
  <c r="L201" i="58"/>
  <c r="L178" i="58"/>
  <c r="L190" i="58"/>
  <c r="M85" i="58"/>
  <c r="K236" i="58"/>
  <c r="K251" i="58" s="1"/>
  <c r="H113" i="47" s="1"/>
  <c r="M163" i="58"/>
  <c r="N71" i="58"/>
  <c r="N163" i="58" s="1"/>
  <c r="R31" i="58"/>
  <c r="R34" i="58" s="1"/>
  <c r="R35" i="58" s="1"/>
  <c r="R36" i="58" s="1"/>
  <c r="R41" i="58" s="1"/>
  <c r="AC71" i="58"/>
  <c r="AV71" i="58"/>
  <c r="L98" i="58"/>
  <c r="AC78" i="58"/>
  <c r="AV78" i="58"/>
  <c r="M162" i="58"/>
  <c r="N70" i="58"/>
  <c r="N162" i="58" s="1"/>
  <c r="P96" i="58"/>
  <c r="P155" i="58" s="1"/>
  <c r="H96" i="58"/>
  <c r="R96" i="58"/>
  <c r="I83" i="58"/>
  <c r="S83" i="58"/>
  <c r="T83" i="58" s="1"/>
  <c r="U83" i="58" s="1"/>
  <c r="V83" i="58" s="1"/>
  <c r="W83" i="58" s="1"/>
  <c r="X83" i="58" s="1"/>
  <c r="Y83" i="58" s="1"/>
  <c r="Z83" i="58" s="1"/>
  <c r="AA83" i="58" s="1"/>
  <c r="AB83" i="58"/>
  <c r="K223" i="58"/>
  <c r="K261" i="58" s="1"/>
  <c r="H122" i="47" s="1"/>
  <c r="Q43" i="58"/>
  <c r="Q45" i="58"/>
  <c r="Q44" i="58"/>
  <c r="Q46" i="58"/>
  <c r="L92" i="58"/>
  <c r="AC73" i="58"/>
  <c r="AV73" i="58"/>
  <c r="L99" i="58"/>
  <c r="I86" i="58"/>
  <c r="S86" i="58"/>
  <c r="T86" i="58" s="1"/>
  <c r="U86" i="58" s="1"/>
  <c r="V86" i="58" s="1"/>
  <c r="W86" i="58" s="1"/>
  <c r="X86" i="58" s="1"/>
  <c r="Y86" i="58" s="1"/>
  <c r="Z86" i="58" s="1"/>
  <c r="AA86" i="58" s="1"/>
  <c r="AB86" i="58"/>
  <c r="L189" i="58"/>
  <c r="L211" i="58"/>
  <c r="L177" i="58"/>
  <c r="L200" i="58"/>
  <c r="M84" i="58"/>
  <c r="O45" i="58"/>
  <c r="O51" i="58" s="1"/>
  <c r="O46" i="58"/>
  <c r="O52" i="58" s="1"/>
  <c r="O44" i="58"/>
  <c r="O50" i="58" s="1"/>
  <c r="O43" i="58"/>
  <c r="O49" i="58" s="1"/>
  <c r="R98" i="58"/>
  <c r="H98" i="58"/>
  <c r="P98" i="58"/>
  <c r="P157" i="58" s="1"/>
  <c r="P41" i="58"/>
  <c r="L97" i="58"/>
  <c r="AC74" i="58"/>
  <c r="AV74" i="58"/>
  <c r="K225" i="58"/>
  <c r="K263" i="58" s="1"/>
  <c r="H126" i="47" s="1"/>
  <c r="R94" i="58"/>
  <c r="H94" i="58"/>
  <c r="P94" i="58"/>
  <c r="P153" i="58" s="1"/>
  <c r="I81" i="58"/>
  <c r="S81" i="58"/>
  <c r="T81" i="58" s="1"/>
  <c r="U81" i="58" s="1"/>
  <c r="V81" i="58" s="1"/>
  <c r="W81" i="58" s="1"/>
  <c r="X81" i="58" s="1"/>
  <c r="Y81" i="58" s="1"/>
  <c r="Z81" i="58" s="1"/>
  <c r="AA81" i="58" s="1"/>
  <c r="AB81" i="58"/>
  <c r="I89" i="58"/>
  <c r="S89" i="58"/>
  <c r="T89" i="58" s="1"/>
  <c r="U89" i="58" s="1"/>
  <c r="V89" i="58" s="1"/>
  <c r="W89" i="58" s="1"/>
  <c r="X89" i="58" s="1"/>
  <c r="Y89" i="58" s="1"/>
  <c r="Z89" i="58" s="1"/>
  <c r="AA89" i="58" s="1"/>
  <c r="AB89" i="58"/>
  <c r="M170" i="58"/>
  <c r="N78" i="58"/>
  <c r="N170" i="58" s="1"/>
  <c r="L95" i="58"/>
  <c r="H92" i="58"/>
  <c r="P92" i="58"/>
  <c r="P151" i="58" s="1"/>
  <c r="R92" i="58"/>
  <c r="R97" i="58"/>
  <c r="H97" i="58"/>
  <c r="P97" i="58"/>
  <c r="P156" i="58" s="1"/>
  <c r="R99" i="58"/>
  <c r="H99" i="58"/>
  <c r="P99" i="58"/>
  <c r="P158" i="58" s="1"/>
  <c r="I85" i="58"/>
  <c r="S85" i="58"/>
  <c r="T85" i="58" s="1"/>
  <c r="U85" i="58" s="1"/>
  <c r="V85" i="58" s="1"/>
  <c r="W85" i="58" s="1"/>
  <c r="X85" i="58" s="1"/>
  <c r="Y85" i="58" s="1"/>
  <c r="Z85" i="58" s="1"/>
  <c r="AA85" i="58" s="1"/>
  <c r="AB85" i="58"/>
  <c r="S14" i="58"/>
  <c r="S23" i="58"/>
  <c r="K222" i="58"/>
  <c r="K260" i="58" s="1"/>
  <c r="H121" i="47" s="1"/>
  <c r="K238" i="58"/>
  <c r="K253" i="58" s="1"/>
  <c r="H117" i="47" s="1"/>
  <c r="I84" i="58"/>
  <c r="S84" i="58"/>
  <c r="T84" i="58" s="1"/>
  <c r="U84" i="58" s="1"/>
  <c r="V84" i="58" s="1"/>
  <c r="W84" i="58" s="1"/>
  <c r="X84" i="58" s="1"/>
  <c r="Y84" i="58" s="1"/>
  <c r="Z84" i="58" s="1"/>
  <c r="AA84" i="58" s="1"/>
  <c r="AB84" i="58"/>
  <c r="L176" i="58"/>
  <c r="L210" i="58"/>
  <c r="L199" i="58"/>
  <c r="L188" i="58"/>
  <c r="M83" i="58"/>
  <c r="K233" i="58"/>
  <c r="K248" i="58" s="1"/>
  <c r="H109" i="47" s="1"/>
  <c r="M86" i="58"/>
  <c r="L179" i="58"/>
  <c r="L202" i="58"/>
  <c r="L213" i="58"/>
  <c r="L191" i="58"/>
  <c r="K234" i="58"/>
  <c r="K249" i="58" s="1"/>
  <c r="H111" i="47" s="1"/>
  <c r="K241" i="58"/>
  <c r="K256" i="58" s="1"/>
  <c r="H114" i="47" s="1"/>
  <c r="H95" i="58"/>
  <c r="P95" i="58"/>
  <c r="P154" i="58" s="1"/>
  <c r="R95" i="58"/>
  <c r="U70" i="58"/>
  <c r="M164" i="58"/>
  <c r="N72" i="58"/>
  <c r="N164" i="58" s="1"/>
  <c r="K220" i="58"/>
  <c r="L93" i="58"/>
  <c r="H100" i="58"/>
  <c r="P100" i="58"/>
  <c r="P159" i="58" s="1"/>
  <c r="R100" i="58"/>
  <c r="K221" i="58"/>
  <c r="K259" i="58" s="1"/>
  <c r="H120" i="47" s="1"/>
  <c r="K228" i="58"/>
  <c r="K266" i="58" s="1"/>
  <c r="H123" i="47" s="1"/>
  <c r="K224" i="58"/>
  <c r="K262" i="58" s="1"/>
  <c r="H124" i="47" s="1"/>
  <c r="M82" i="58"/>
  <c r="L198" i="58"/>
  <c r="L175" i="58"/>
  <c r="L187" i="58"/>
  <c r="L209" i="58"/>
  <c r="K237" i="58"/>
  <c r="K252" i="58" s="1"/>
  <c r="H115" i="47" s="1"/>
  <c r="U71" i="58"/>
  <c r="R24" i="58"/>
  <c r="U78" i="58"/>
  <c r="H93" i="58"/>
  <c r="P93" i="58"/>
  <c r="P152" i="58" s="1"/>
  <c r="R93" i="58"/>
  <c r="L96" i="58"/>
  <c r="M89" i="58"/>
  <c r="L194" i="58"/>
  <c r="L205" i="58"/>
  <c r="L182" i="58"/>
  <c r="L216" i="58"/>
  <c r="AC70" i="58"/>
  <c r="AV70" i="58"/>
  <c r="P27" i="55"/>
  <c r="M135" i="47" s="1"/>
  <c r="J108" i="47"/>
  <c r="BH201" i="57"/>
  <c r="BE220" i="57"/>
  <c r="J220" i="57"/>
  <c r="G102" i="47" s="1"/>
  <c r="M201" i="57"/>
  <c r="BE221" i="57"/>
  <c r="BH202" i="57"/>
  <c r="J221" i="57"/>
  <c r="G101" i="47" s="1"/>
  <c r="M202" i="57"/>
  <c r="E112" i="57"/>
  <c r="E186" i="57"/>
  <c r="W186" i="57" s="1"/>
  <c r="P30" i="55"/>
  <c r="M35" i="44"/>
  <c r="U6" i="35"/>
  <c r="T10" i="58"/>
  <c r="L25" i="44"/>
  <c r="L26" i="44" s="1"/>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O178" i="56"/>
  <c r="P178" i="56" s="1"/>
  <c r="H86" i="56"/>
  <c r="AP78" i="56" s="1"/>
  <c r="AP80" i="56" s="1"/>
  <c r="AP81" i="56" s="1"/>
  <c r="H102" i="56"/>
  <c r="M131" i="47"/>
  <c r="L186" i="56"/>
  <c r="M130" i="47"/>
  <c r="M127" i="47"/>
  <c r="G21" i="57"/>
  <c r="M134" i="47"/>
  <c r="O179" i="56"/>
  <c r="P179" i="56" s="1"/>
  <c r="P36" i="55"/>
  <c r="O180" i="56"/>
  <c r="P180" i="56" s="1"/>
  <c r="O181" i="56"/>
  <c r="P181" i="56" s="1"/>
  <c r="O184" i="56"/>
  <c r="P184" i="56" s="1"/>
  <c r="O185" i="56"/>
  <c r="P185" i="56" s="1"/>
  <c r="O182" i="56"/>
  <c r="P182" i="56" s="1"/>
  <c r="O121" i="56"/>
  <c r="M128" i="47"/>
  <c r="O183" i="56"/>
  <c r="P183" i="56" s="1"/>
  <c r="N49" i="29"/>
  <c r="L49" i="29"/>
  <c r="I85" i="47" s="1"/>
  <c r="H85" i="47"/>
  <c r="N50" i="29"/>
  <c r="L50" i="29"/>
  <c r="I86" i="47" s="1"/>
  <c r="H86" i="47"/>
  <c r="N23" i="29"/>
  <c r="N22" i="29"/>
  <c r="M25" i="35"/>
  <c r="N25" i="35" s="1"/>
  <c r="N51" i="29"/>
  <c r="K108" i="47" s="1"/>
  <c r="L48" i="29"/>
  <c r="I84" i="47" s="1"/>
  <c r="I8" i="47"/>
  <c r="M23" i="35"/>
  <c r="M26" i="35"/>
  <c r="I7" i="47"/>
  <c r="M22" i="35"/>
  <c r="I5" i="47"/>
  <c r="M24" i="35"/>
  <c r="I9" i="47"/>
  <c r="AC83" i="47"/>
  <c r="AG47" i="29"/>
  <c r="U83" i="47"/>
  <c r="Y47" i="29"/>
  <c r="R151" i="58" l="1"/>
  <c r="Q50" i="57"/>
  <c r="Z49" i="57"/>
  <c r="Z57" i="57" s="1"/>
  <c r="P51" i="57"/>
  <c r="Y51" i="57" s="1"/>
  <c r="G51" i="57" s="1"/>
  <c r="P110" i="57"/>
  <c r="Y50" i="57"/>
  <c r="G50" i="57" s="1"/>
  <c r="Y58" i="57"/>
  <c r="Y59" i="57" s="1"/>
  <c r="Y60" i="57" s="1"/>
  <c r="H49" i="57"/>
  <c r="F51" i="57"/>
  <c r="X51" i="57"/>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c r="AA60" i="56"/>
  <c r="S52" i="56"/>
  <c r="S54" i="56"/>
  <c r="S56" i="56"/>
  <c r="S58" i="56"/>
  <c r="S53" i="56"/>
  <c r="S51" i="56"/>
  <c r="S57" i="56"/>
  <c r="S55" i="56"/>
  <c r="S59" i="56"/>
  <c r="Q86" i="56"/>
  <c r="Y59" i="56"/>
  <c r="Y86" i="56" s="1"/>
  <c r="Y55" i="56"/>
  <c r="Y82" i="56" s="1"/>
  <c r="Q82" i="56"/>
  <c r="Q98" i="56" s="1"/>
  <c r="Y98" i="56" s="1"/>
  <c r="Y76" i="56"/>
  <c r="S46" i="56"/>
  <c r="S77" i="56" s="1"/>
  <c r="S93" i="56" s="1"/>
  <c r="AA93" i="56" s="1"/>
  <c r="AA48" i="56"/>
  <c r="S47" i="56"/>
  <c r="S87" i="56" s="1"/>
  <c r="P58" i="57"/>
  <c r="G58" i="57" s="1"/>
  <c r="G57" i="57"/>
  <c r="AA87" i="57"/>
  <c r="R152" i="58"/>
  <c r="R49" i="29"/>
  <c r="Q57" i="57"/>
  <c r="H57" i="57" s="1"/>
  <c r="K86" i="56"/>
  <c r="K102" i="56"/>
  <c r="I86" i="56"/>
  <c r="I102" i="56"/>
  <c r="L147" i="56"/>
  <c r="I97" i="47" s="1"/>
  <c r="P121" i="56"/>
  <c r="M147" i="56" s="1"/>
  <c r="AJ77" i="56"/>
  <c r="AJ80" i="56" s="1"/>
  <c r="AJ81" i="56" s="1"/>
  <c r="R153" i="58"/>
  <c r="R154" i="58"/>
  <c r="R159" i="58"/>
  <c r="R158" i="58"/>
  <c r="R157" i="58"/>
  <c r="R156" i="58"/>
  <c r="L241" i="58"/>
  <c r="L256" i="58" s="1"/>
  <c r="I114" i="47" s="1"/>
  <c r="AD71" i="58"/>
  <c r="AE71" i="58" s="1"/>
  <c r="M100" i="58"/>
  <c r="M159" i="58" s="1"/>
  <c r="Q94" i="58"/>
  <c r="Q153" i="58" s="1"/>
  <c r="Q95" i="58"/>
  <c r="Q154" i="58" s="1"/>
  <c r="S24" i="58"/>
  <c r="L225" i="58"/>
  <c r="L263" i="58" s="1"/>
  <c r="I126" i="47" s="1"/>
  <c r="AD75" i="58"/>
  <c r="AE75" i="58" s="1"/>
  <c r="L221" i="58"/>
  <c r="L259" i="58" s="1"/>
  <c r="I120" i="47" s="1"/>
  <c r="AD72" i="58"/>
  <c r="AE72" i="58" s="1"/>
  <c r="L222" i="58"/>
  <c r="L260" i="58" s="1"/>
  <c r="I121" i="47" s="1"/>
  <c r="Q100" i="58"/>
  <c r="Q159" i="58" s="1"/>
  <c r="L153" i="58"/>
  <c r="L235" i="58" s="1"/>
  <c r="L250" i="58" s="1"/>
  <c r="I112" i="47" s="1"/>
  <c r="M94" i="58"/>
  <c r="AD73" i="58"/>
  <c r="AE73" i="58" s="1"/>
  <c r="AD74" i="58"/>
  <c r="AE74" i="58" s="1"/>
  <c r="Q92" i="58"/>
  <c r="Q151" i="58" s="1"/>
  <c r="L223" i="58"/>
  <c r="L261" i="58" s="1"/>
  <c r="I122" i="47" s="1"/>
  <c r="Q96" i="58"/>
  <c r="Q155" i="58" s="1"/>
  <c r="Q97" i="58"/>
  <c r="Q156" i="58" s="1"/>
  <c r="R46" i="58"/>
  <c r="R43" i="58"/>
  <c r="R44" i="58"/>
  <c r="R45" i="58"/>
  <c r="L228" i="58"/>
  <c r="L266" i="58" s="1"/>
  <c r="I123" i="47" s="1"/>
  <c r="S31" i="58"/>
  <c r="S34" i="58" s="1"/>
  <c r="S35" i="58" s="1"/>
  <c r="S36" i="58" s="1"/>
  <c r="S41" i="58" s="1"/>
  <c r="Q99" i="58"/>
  <c r="Q158" i="58" s="1"/>
  <c r="L154" i="58"/>
  <c r="L236" i="58" s="1"/>
  <c r="L251" i="58" s="1"/>
  <c r="I113" i="47" s="1"/>
  <c r="M95" i="58"/>
  <c r="O213" i="58"/>
  <c r="O216" i="58"/>
  <c r="O212" i="58"/>
  <c r="O215" i="58"/>
  <c r="O210" i="58"/>
  <c r="O214" i="58"/>
  <c r="O211" i="58"/>
  <c r="O209" i="58"/>
  <c r="O208" i="58"/>
  <c r="AC83" i="58"/>
  <c r="AD83" i="58" s="1"/>
  <c r="AE83" i="58" s="1"/>
  <c r="AF83" i="58" s="1"/>
  <c r="AG83" i="58" s="1"/>
  <c r="AH83" i="58" s="1"/>
  <c r="AI83" i="58" s="1"/>
  <c r="AJ83" i="58" s="1"/>
  <c r="AK83" i="58" s="1"/>
  <c r="AL83" i="58" s="1"/>
  <c r="AM83" i="58" s="1"/>
  <c r="AN83" i="58" s="1"/>
  <c r="AO83" i="58" s="1"/>
  <c r="AP83" i="58" s="1"/>
  <c r="AQ83" i="58" s="1"/>
  <c r="AR83" i="58" s="1"/>
  <c r="AS83" i="58" s="1"/>
  <c r="AT83" i="58" s="1"/>
  <c r="AU83" i="58" s="1"/>
  <c r="AV83" i="58"/>
  <c r="M216" i="58"/>
  <c r="M182" i="58"/>
  <c r="M205" i="58"/>
  <c r="M194" i="58"/>
  <c r="N89" i="58"/>
  <c r="I100" i="58"/>
  <c r="S100" i="58"/>
  <c r="AB100" i="58"/>
  <c r="O200" i="58"/>
  <c r="O204" i="58"/>
  <c r="O203" i="58"/>
  <c r="O197" i="58"/>
  <c r="O205" i="58"/>
  <c r="O201" i="58"/>
  <c r="O202" i="58"/>
  <c r="O199" i="58"/>
  <c r="O198" i="58"/>
  <c r="R162" i="58"/>
  <c r="R170" i="58"/>
  <c r="R166" i="58"/>
  <c r="R168" i="58"/>
  <c r="R165" i="58"/>
  <c r="R167" i="58"/>
  <c r="R169" i="58"/>
  <c r="R163" i="58"/>
  <c r="R164" i="58"/>
  <c r="L152" i="58"/>
  <c r="L234" i="58" s="1"/>
  <c r="L249" i="58" s="1"/>
  <c r="I111" i="47" s="1"/>
  <c r="M93" i="58"/>
  <c r="I99" i="58"/>
  <c r="S99" i="58"/>
  <c r="AB99" i="58"/>
  <c r="M211" i="58"/>
  <c r="M177" i="58"/>
  <c r="M189" i="58"/>
  <c r="M200" i="58"/>
  <c r="N84" i="58"/>
  <c r="R155" i="58"/>
  <c r="L220" i="58"/>
  <c r="L155" i="58"/>
  <c r="L237" i="58" s="1"/>
  <c r="L252" i="58" s="1"/>
  <c r="I115" i="47" s="1"/>
  <c r="M96" i="58"/>
  <c r="K245" i="58"/>
  <c r="K258" i="58"/>
  <c r="H118" i="47" s="1"/>
  <c r="AC86" i="58"/>
  <c r="AD86" i="58" s="1"/>
  <c r="AE86" i="58" s="1"/>
  <c r="AF86" i="58" s="1"/>
  <c r="AG86" i="58" s="1"/>
  <c r="AH86" i="58" s="1"/>
  <c r="AI86" i="58" s="1"/>
  <c r="AJ86" i="58" s="1"/>
  <c r="AK86" i="58" s="1"/>
  <c r="AL86" i="58" s="1"/>
  <c r="AM86" i="58" s="1"/>
  <c r="AN86" i="58" s="1"/>
  <c r="AO86" i="58" s="1"/>
  <c r="AP86" i="58" s="1"/>
  <c r="AQ86" i="58" s="1"/>
  <c r="AR86" i="58" s="1"/>
  <c r="AS86" i="58" s="1"/>
  <c r="AT86" i="58" s="1"/>
  <c r="AU86" i="58" s="1"/>
  <c r="AV86" i="58"/>
  <c r="I96" i="58"/>
  <c r="S96" i="58"/>
  <c r="AB96" i="58"/>
  <c r="Q93" i="58"/>
  <c r="Q152" i="58" s="1"/>
  <c r="M209" i="58"/>
  <c r="M187" i="58"/>
  <c r="M198" i="58"/>
  <c r="M175" i="58"/>
  <c r="N82" i="58"/>
  <c r="L156" i="58"/>
  <c r="L238" i="58" s="1"/>
  <c r="L253" i="58" s="1"/>
  <c r="I117" i="47" s="1"/>
  <c r="M97" i="58"/>
  <c r="L158" i="58"/>
  <c r="L240" i="58" s="1"/>
  <c r="L255" i="58" s="1"/>
  <c r="I116" i="47" s="1"/>
  <c r="M99" i="58"/>
  <c r="M191" i="58"/>
  <c r="M202" i="58"/>
  <c r="M179" i="58"/>
  <c r="M213" i="58"/>
  <c r="N86" i="58"/>
  <c r="P46" i="58"/>
  <c r="P52" i="58" s="1"/>
  <c r="Q52" i="58" s="1"/>
  <c r="P43" i="58"/>
  <c r="P49" i="58" s="1"/>
  <c r="P45" i="58"/>
  <c r="P51" i="58" s="1"/>
  <c r="Q51" i="58" s="1"/>
  <c r="P44" i="58"/>
  <c r="P50" i="58" s="1"/>
  <c r="Q50" i="58" s="1"/>
  <c r="M201" i="58"/>
  <c r="M178" i="58"/>
  <c r="M190" i="58"/>
  <c r="M212" i="58"/>
  <c r="N85" i="58"/>
  <c r="W72" i="58"/>
  <c r="V70" i="58"/>
  <c r="I97" i="58"/>
  <c r="S97" i="58"/>
  <c r="AB97" i="58"/>
  <c r="Q98" i="58"/>
  <c r="Q157" i="58" s="1"/>
  <c r="L224" i="58"/>
  <c r="L262" i="58" s="1"/>
  <c r="I124" i="47" s="1"/>
  <c r="V74" i="58"/>
  <c r="AD70" i="58"/>
  <c r="I93" i="58"/>
  <c r="S93" i="58"/>
  <c r="AB93" i="58"/>
  <c r="M188" i="58"/>
  <c r="M199" i="58"/>
  <c r="M210" i="58"/>
  <c r="M176" i="58"/>
  <c r="N83" i="58"/>
  <c r="AD78" i="58"/>
  <c r="AC82" i="58"/>
  <c r="AD82" i="58" s="1"/>
  <c r="AE82" i="58" s="1"/>
  <c r="AF82" i="58" s="1"/>
  <c r="AG82" i="58" s="1"/>
  <c r="AH82" i="58" s="1"/>
  <c r="AI82" i="58" s="1"/>
  <c r="AJ82" i="58" s="1"/>
  <c r="AK82" i="58" s="1"/>
  <c r="AL82" i="58" s="1"/>
  <c r="AM82" i="58" s="1"/>
  <c r="AN82" i="58" s="1"/>
  <c r="AO82" i="58" s="1"/>
  <c r="AP82" i="58" s="1"/>
  <c r="AQ82" i="58" s="1"/>
  <c r="AR82" i="58" s="1"/>
  <c r="AS82" i="58" s="1"/>
  <c r="AT82" i="58" s="1"/>
  <c r="AU82" i="58" s="1"/>
  <c r="AV82" i="58"/>
  <c r="V78" i="58"/>
  <c r="AC84" i="58"/>
  <c r="AD84" i="58" s="1"/>
  <c r="AE84" i="58" s="1"/>
  <c r="AF84" i="58" s="1"/>
  <c r="AG84" i="58" s="1"/>
  <c r="AH84" i="58" s="1"/>
  <c r="AI84" i="58" s="1"/>
  <c r="AJ84" i="58" s="1"/>
  <c r="AK84" i="58" s="1"/>
  <c r="AL84" i="58" s="1"/>
  <c r="AM84" i="58" s="1"/>
  <c r="AN84" i="58" s="1"/>
  <c r="AO84" i="58" s="1"/>
  <c r="AP84" i="58" s="1"/>
  <c r="AQ84" i="58" s="1"/>
  <c r="AR84" i="58" s="1"/>
  <c r="AS84" i="58" s="1"/>
  <c r="AT84" i="58" s="1"/>
  <c r="AU84" i="58" s="1"/>
  <c r="AV84" i="58"/>
  <c r="AC81" i="58"/>
  <c r="AD81" i="58" s="1"/>
  <c r="AE81" i="58" s="1"/>
  <c r="AF81" i="58" s="1"/>
  <c r="AG81" i="58" s="1"/>
  <c r="AH81" i="58" s="1"/>
  <c r="AI81" i="58" s="1"/>
  <c r="AJ81" i="58" s="1"/>
  <c r="AK81" i="58" s="1"/>
  <c r="AL81" i="58" s="1"/>
  <c r="AM81" i="58" s="1"/>
  <c r="AN81" i="58" s="1"/>
  <c r="AO81" i="58" s="1"/>
  <c r="AP81" i="58" s="1"/>
  <c r="AQ81" i="58" s="1"/>
  <c r="AR81" i="58" s="1"/>
  <c r="AS81" i="58" s="1"/>
  <c r="AT81" i="58" s="1"/>
  <c r="AU81" i="58" s="1"/>
  <c r="AV81" i="58"/>
  <c r="I98" i="58"/>
  <c r="S98" i="58"/>
  <c r="AB98" i="58"/>
  <c r="L151" i="58"/>
  <c r="L233" i="58" s="1"/>
  <c r="L248" i="58" s="1"/>
  <c r="I109" i="47" s="1"/>
  <c r="M92" i="58"/>
  <c r="V75" i="58"/>
  <c r="L157" i="58"/>
  <c r="L239" i="58" s="1"/>
  <c r="L254" i="58" s="1"/>
  <c r="I110" i="47" s="1"/>
  <c r="M98" i="58"/>
  <c r="V71" i="58"/>
  <c r="I95" i="58"/>
  <c r="S95" i="58"/>
  <c r="AB95" i="58"/>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81" i="58"/>
  <c r="O240" i="58" s="1"/>
  <c r="O255" i="58" s="1"/>
  <c r="L116" i="47" s="1"/>
  <c r="O179" i="58"/>
  <c r="O238" i="58" s="1"/>
  <c r="O253" i="58" s="1"/>
  <c r="L117" i="47" s="1"/>
  <c r="O53" i="58"/>
  <c r="O174" i="58"/>
  <c r="O233" i="58" s="1"/>
  <c r="O248" i="58" s="1"/>
  <c r="L109" i="47" s="1"/>
  <c r="M186" i="58"/>
  <c r="M197" i="58"/>
  <c r="M174" i="58"/>
  <c r="M208" i="58"/>
  <c r="N81" i="58"/>
  <c r="V73" i="58"/>
  <c r="T14" i="58"/>
  <c r="T23" i="58"/>
  <c r="AC85" i="58"/>
  <c r="AD85" i="58" s="1"/>
  <c r="AE85" i="58" s="1"/>
  <c r="AF85" i="58" s="1"/>
  <c r="AG85" i="58" s="1"/>
  <c r="AH85" i="58" s="1"/>
  <c r="AI85" i="58" s="1"/>
  <c r="AJ85" i="58" s="1"/>
  <c r="AK85" i="58" s="1"/>
  <c r="AL85" i="58" s="1"/>
  <c r="AM85" i="58" s="1"/>
  <c r="AN85" i="58" s="1"/>
  <c r="AO85" i="58" s="1"/>
  <c r="AP85" i="58" s="1"/>
  <c r="AQ85" i="58" s="1"/>
  <c r="AR85" i="58" s="1"/>
  <c r="AS85" i="58" s="1"/>
  <c r="AT85" i="58" s="1"/>
  <c r="AU85" i="58" s="1"/>
  <c r="AV85" i="58"/>
  <c r="I92" i="58"/>
  <c r="S92" i="58"/>
  <c r="AB92" i="58"/>
  <c r="AC89" i="58"/>
  <c r="AD89" i="58" s="1"/>
  <c r="AE89" i="58" s="1"/>
  <c r="AF89" i="58" s="1"/>
  <c r="AG89" i="58" s="1"/>
  <c r="AH89" i="58" s="1"/>
  <c r="AI89" i="58" s="1"/>
  <c r="AJ89" i="58" s="1"/>
  <c r="AK89" i="58" s="1"/>
  <c r="AL89" i="58" s="1"/>
  <c r="AM89" i="58" s="1"/>
  <c r="AN89" i="58" s="1"/>
  <c r="AO89" i="58" s="1"/>
  <c r="AP89" i="58" s="1"/>
  <c r="AQ89" i="58" s="1"/>
  <c r="AR89" i="58" s="1"/>
  <c r="AS89" i="58" s="1"/>
  <c r="AT89" i="58" s="1"/>
  <c r="AU89" i="58" s="1"/>
  <c r="AV89" i="58"/>
  <c r="I94" i="58"/>
  <c r="S94" i="58"/>
  <c r="AB94" i="58"/>
  <c r="O193" i="58"/>
  <c r="O189" i="58"/>
  <c r="O192" i="58"/>
  <c r="O186" i="58"/>
  <c r="O194" i="58"/>
  <c r="O190" i="58"/>
  <c r="O187" i="58"/>
  <c r="O191" i="58"/>
  <c r="O188" i="58"/>
  <c r="E190" i="57"/>
  <c r="AC32" i="57"/>
  <c r="BI202" i="57"/>
  <c r="BF220" i="57"/>
  <c r="J84" i="47"/>
  <c r="J86" i="47"/>
  <c r="J85" i="47"/>
  <c r="BE219" i="57"/>
  <c r="BH200" i="57"/>
  <c r="J219" i="57"/>
  <c r="G100" i="47" s="1"/>
  <c r="M200" i="57"/>
  <c r="BF221" i="57"/>
  <c r="BI201" i="57"/>
  <c r="N35" i="44"/>
  <c r="V6" i="35"/>
  <c r="U10" i="58"/>
  <c r="M25" i="44"/>
  <c r="M26" i="44" s="1"/>
  <c r="J238" i="57"/>
  <c r="J237" i="57"/>
  <c r="E169" i="57"/>
  <c r="E176" i="57" s="1"/>
  <c r="BE224" i="57"/>
  <c r="BF224" i="57" s="1"/>
  <c r="BH205" i="57"/>
  <c r="BI205" i="57" s="1"/>
  <c r="J239" i="57"/>
  <c r="BE225" i="57"/>
  <c r="BF225" i="57" s="1"/>
  <c r="BH206" i="57"/>
  <c r="BI206" i="57" s="1"/>
  <c r="M129" i="47"/>
  <c r="M133" i="47"/>
  <c r="N127" i="47"/>
  <c r="I108" i="47"/>
  <c r="O49" i="29"/>
  <c r="K85" i="47"/>
  <c r="O50" i="29"/>
  <c r="K86" i="47"/>
  <c r="N24" i="29"/>
  <c r="R50" i="29" s="1"/>
  <c r="J6" i="47"/>
  <c r="O51" i="29"/>
  <c r="P51" i="29" s="1"/>
  <c r="N23" i="35"/>
  <c r="J8" i="47"/>
  <c r="N22" i="35"/>
  <c r="J5" i="47"/>
  <c r="O25" i="35"/>
  <c r="K6" i="47"/>
  <c r="N24" i="35"/>
  <c r="J9" i="47"/>
  <c r="J7" i="47"/>
  <c r="N26" i="35"/>
  <c r="AD83" i="47"/>
  <c r="AH47" i="29"/>
  <c r="V83" i="47"/>
  <c r="Z47" i="29"/>
  <c r="Y61" i="57" l="1"/>
  <c r="Y110" i="57"/>
  <c r="G110" i="57" s="1"/>
  <c r="P111" i="57"/>
  <c r="Y111" i="57" s="1"/>
  <c r="G111" i="57" s="1"/>
  <c r="Z58" i="57"/>
  <c r="Z59" i="57" s="1"/>
  <c r="Z60" i="57" s="1"/>
  <c r="Q51" i="57"/>
  <c r="Z51" i="57" s="1"/>
  <c r="H51" i="57" s="1"/>
  <c r="Q110" i="57"/>
  <c r="Z50" i="57"/>
  <c r="H50" i="57" s="1"/>
  <c r="O225" i="58"/>
  <c r="O263" i="58" s="1"/>
  <c r="L126" i="4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Q58" i="57"/>
  <c r="Q121" i="56"/>
  <c r="N147" i="56" s="1"/>
  <c r="K97" i="47" s="1"/>
  <c r="M186" i="56"/>
  <c r="J97" i="47"/>
  <c r="N186" i="56"/>
  <c r="BH204" i="57"/>
  <c r="BI204" i="57" s="1"/>
  <c r="N100" i="58"/>
  <c r="N159" i="58" s="1"/>
  <c r="S151" i="58"/>
  <c r="O222" i="58"/>
  <c r="O260" i="58" s="1"/>
  <c r="L121" i="47" s="1"/>
  <c r="O221" i="58"/>
  <c r="O259" i="58" s="1"/>
  <c r="L120" i="47" s="1"/>
  <c r="O226" i="58"/>
  <c r="O264" i="58" s="1"/>
  <c r="L119" i="47" s="1"/>
  <c r="S158" i="58"/>
  <c r="O220" i="58"/>
  <c r="O258" i="58" s="1"/>
  <c r="L118" i="47" s="1"/>
  <c r="S159" i="58"/>
  <c r="S154" i="58"/>
  <c r="O223" i="58"/>
  <c r="O261" i="58" s="1"/>
  <c r="L122" i="47" s="1"/>
  <c r="S157" i="58"/>
  <c r="S155" i="58"/>
  <c r="S156" i="58"/>
  <c r="S153" i="58"/>
  <c r="S152" i="58"/>
  <c r="T100" i="58"/>
  <c r="O224" i="58"/>
  <c r="O262" i="58" s="1"/>
  <c r="L124" i="47" s="1"/>
  <c r="O228" i="58"/>
  <c r="O266" i="58" s="1"/>
  <c r="L123" i="47" s="1"/>
  <c r="M153" i="58"/>
  <c r="M235" i="58" s="1"/>
  <c r="M250" i="58" s="1"/>
  <c r="J112" i="47" s="1"/>
  <c r="N94" i="58"/>
  <c r="N153" i="58" s="1"/>
  <c r="O227" i="58"/>
  <c r="O265" i="58" s="1"/>
  <c r="L125" i="47" s="1"/>
  <c r="M225" i="58"/>
  <c r="M263" i="58" s="1"/>
  <c r="J126" i="47" s="1"/>
  <c r="M241" i="58"/>
  <c r="M256" i="58" s="1"/>
  <c r="J114" i="47" s="1"/>
  <c r="T95" i="58"/>
  <c r="S46" i="58"/>
  <c r="S44" i="58"/>
  <c r="S43" i="58"/>
  <c r="S45" i="58"/>
  <c r="Q199" i="58"/>
  <c r="Q201" i="58"/>
  <c r="Q200" i="58"/>
  <c r="Q203" i="58"/>
  <c r="Q204" i="58"/>
  <c r="Q205" i="58"/>
  <c r="Q197" i="58"/>
  <c r="Q198" i="58"/>
  <c r="Q202" i="58"/>
  <c r="Q191" i="58"/>
  <c r="Q193" i="58"/>
  <c r="Q188" i="58"/>
  <c r="Q194" i="58"/>
  <c r="Q189" i="58"/>
  <c r="Q192" i="58"/>
  <c r="Q190" i="58"/>
  <c r="Q187" i="58"/>
  <c r="Q186" i="58"/>
  <c r="P204" i="58"/>
  <c r="P200" i="58"/>
  <c r="P198" i="58"/>
  <c r="P197" i="58"/>
  <c r="P205" i="58"/>
  <c r="P201" i="58"/>
  <c r="P199" i="58"/>
  <c r="P202" i="58"/>
  <c r="P203" i="58"/>
  <c r="M157" i="58"/>
  <c r="M239" i="58" s="1"/>
  <c r="M254" i="58" s="1"/>
  <c r="J110" i="47" s="1"/>
  <c r="N98" i="58"/>
  <c r="N157" i="58" s="1"/>
  <c r="N239" i="58" s="1"/>
  <c r="N254" i="58" s="1"/>
  <c r="K110" i="47" s="1"/>
  <c r="W78" i="58"/>
  <c r="AF73" i="58"/>
  <c r="AC97" i="58"/>
  <c r="AV97" i="58"/>
  <c r="P176" i="58"/>
  <c r="P235" i="58" s="1"/>
  <c r="P250" i="58" s="1"/>
  <c r="M112" i="47" s="1"/>
  <c r="P179" i="58"/>
  <c r="P238" i="58" s="1"/>
  <c r="P253" i="58" s="1"/>
  <c r="M117" i="47" s="1"/>
  <c r="P175" i="58"/>
  <c r="P234" i="58" s="1"/>
  <c r="P249" i="58" s="1"/>
  <c r="M111" i="47" s="1"/>
  <c r="P181" i="58"/>
  <c r="P240" i="58" s="1"/>
  <c r="P255" i="58" s="1"/>
  <c r="M116" i="47" s="1"/>
  <c r="P182" i="58"/>
  <c r="P241" i="58" s="1"/>
  <c r="P256" i="58" s="1"/>
  <c r="M114" i="47" s="1"/>
  <c r="P53" i="58"/>
  <c r="Q49" i="58"/>
  <c r="R49" i="58" s="1"/>
  <c r="P174" i="58"/>
  <c r="P233" i="58" s="1"/>
  <c r="P248" i="58" s="1"/>
  <c r="M109" i="47" s="1"/>
  <c r="P180" i="58"/>
  <c r="P239" i="58" s="1"/>
  <c r="P254" i="58" s="1"/>
  <c r="M110" i="47" s="1"/>
  <c r="P178" i="58"/>
  <c r="P237" i="58" s="1"/>
  <c r="P252" i="58" s="1"/>
  <c r="M115" i="47" s="1"/>
  <c r="P177" i="58"/>
  <c r="P236" i="58" s="1"/>
  <c r="P251" i="58" s="1"/>
  <c r="M113" i="47" s="1"/>
  <c r="M156" i="58"/>
  <c r="M238" i="58" s="1"/>
  <c r="M253" i="58" s="1"/>
  <c r="J117" i="47" s="1"/>
  <c r="N97" i="58"/>
  <c r="N156" i="58" s="1"/>
  <c r="M155" i="58"/>
  <c r="M237" i="58" s="1"/>
  <c r="M252" i="58" s="1"/>
  <c r="J115" i="47" s="1"/>
  <c r="N96" i="58"/>
  <c r="N155" i="58" s="1"/>
  <c r="M152" i="58"/>
  <c r="M234" i="58" s="1"/>
  <c r="M249" i="58" s="1"/>
  <c r="J111" i="47" s="1"/>
  <c r="N93" i="58"/>
  <c r="N152" i="58" s="1"/>
  <c r="M154" i="58"/>
  <c r="M236" i="58" s="1"/>
  <c r="M251" i="58" s="1"/>
  <c r="J113" i="47" s="1"/>
  <c r="N95" i="58"/>
  <c r="N154" i="58" s="1"/>
  <c r="P216" i="58"/>
  <c r="P209" i="58"/>
  <c r="P212" i="58"/>
  <c r="P208" i="58"/>
  <c r="P211" i="58"/>
  <c r="P215" i="58"/>
  <c r="P214" i="58"/>
  <c r="P210" i="58"/>
  <c r="P213" i="58"/>
  <c r="Q215" i="58"/>
  <c r="Q211" i="58"/>
  <c r="Q214" i="58"/>
  <c r="Q208" i="58"/>
  <c r="Q210" i="58"/>
  <c r="Q213" i="58"/>
  <c r="Q209" i="58"/>
  <c r="Q216" i="58"/>
  <c r="Q212" i="58"/>
  <c r="W70" i="58"/>
  <c r="N213" i="58"/>
  <c r="N202" i="58"/>
  <c r="N191" i="58"/>
  <c r="N179" i="58"/>
  <c r="N175" i="58"/>
  <c r="N187" i="58"/>
  <c r="N209" i="58"/>
  <c r="N198" i="58"/>
  <c r="L258" i="58"/>
  <c r="I118" i="47" s="1"/>
  <c r="L245" i="58"/>
  <c r="W73" i="58"/>
  <c r="AE78" i="58"/>
  <c r="X72" i="58"/>
  <c r="N197" i="58"/>
  <c r="N186" i="58"/>
  <c r="N208" i="58"/>
  <c r="N174" i="58"/>
  <c r="T98" i="58"/>
  <c r="N176" i="58"/>
  <c r="N210" i="58"/>
  <c r="N188" i="58"/>
  <c r="N199" i="58"/>
  <c r="T93" i="58"/>
  <c r="N200" i="58"/>
  <c r="N177" i="58"/>
  <c r="N189" i="58"/>
  <c r="N211" i="58"/>
  <c r="S170" i="58"/>
  <c r="S166" i="58"/>
  <c r="S165" i="58"/>
  <c r="S162" i="58"/>
  <c r="S167" i="58"/>
  <c r="S168" i="58"/>
  <c r="S169" i="58"/>
  <c r="S164" i="58"/>
  <c r="S163" i="58"/>
  <c r="T94" i="58"/>
  <c r="T92" i="58"/>
  <c r="W75" i="58"/>
  <c r="N201" i="58"/>
  <c r="N212" i="58"/>
  <c r="N190" i="58"/>
  <c r="N178" i="58"/>
  <c r="M221" i="58"/>
  <c r="M259" i="58" s="1"/>
  <c r="J120" i="47" s="1"/>
  <c r="T96" i="58"/>
  <c r="AC98" i="58"/>
  <c r="AV98" i="58"/>
  <c r="AC93" i="58"/>
  <c r="AV93" i="58"/>
  <c r="M223" i="58"/>
  <c r="M261" i="58" s="1"/>
  <c r="J122" i="47" s="1"/>
  <c r="R51" i="58"/>
  <c r="AC94" i="58"/>
  <c r="AV94" i="58"/>
  <c r="AC92" i="58"/>
  <c r="AV92" i="58"/>
  <c r="AF75" i="58"/>
  <c r="AE70" i="58"/>
  <c r="M224" i="58"/>
  <c r="M262" i="58" s="1"/>
  <c r="J124" i="47" s="1"/>
  <c r="AC96" i="58"/>
  <c r="AV96" i="58"/>
  <c r="T99" i="58"/>
  <c r="AC100" i="58"/>
  <c r="AV100" i="58"/>
  <c r="R50" i="58"/>
  <c r="M220" i="58"/>
  <c r="AC95" i="58"/>
  <c r="AV95" i="58"/>
  <c r="M151" i="58"/>
  <c r="M233" i="58" s="1"/>
  <c r="M248" i="58" s="1"/>
  <c r="J109" i="47" s="1"/>
  <c r="N92" i="58"/>
  <c r="N151" i="58" s="1"/>
  <c r="M222" i="58"/>
  <c r="M260" i="58" s="1"/>
  <c r="J121" i="47" s="1"/>
  <c r="N216" i="58"/>
  <c r="N182" i="58"/>
  <c r="N241" i="58" s="1"/>
  <c r="N256" i="58" s="1"/>
  <c r="K114" i="47" s="1"/>
  <c r="N194" i="58"/>
  <c r="N205" i="58"/>
  <c r="W74" i="58"/>
  <c r="AF72" i="58"/>
  <c r="AC99" i="58"/>
  <c r="AV99" i="58"/>
  <c r="M228" i="58"/>
  <c r="M266" i="58" s="1"/>
  <c r="J123" i="47" s="1"/>
  <c r="R52" i="58"/>
  <c r="U23" i="58"/>
  <c r="T31" i="58"/>
  <c r="T34" i="58" s="1"/>
  <c r="T35" i="58" s="1"/>
  <c r="T36" i="58" s="1"/>
  <c r="T41" i="58" s="1"/>
  <c r="AF71" i="58"/>
  <c r="W71" i="58"/>
  <c r="T97" i="58"/>
  <c r="P189" i="58"/>
  <c r="P192" i="58"/>
  <c r="P191" i="58"/>
  <c r="P190" i="58"/>
  <c r="P188" i="58"/>
  <c r="P186" i="58"/>
  <c r="P187" i="58"/>
  <c r="P221" i="58" s="1"/>
  <c r="P259" i="58" s="1"/>
  <c r="M120" i="47" s="1"/>
  <c r="P194" i="58"/>
  <c r="P193" i="58"/>
  <c r="M158" i="58"/>
  <c r="M240" i="58" s="1"/>
  <c r="M255" i="58" s="1"/>
  <c r="J116" i="47" s="1"/>
  <c r="N99" i="58"/>
  <c r="N158" i="58" s="1"/>
  <c r="N240" i="58" s="1"/>
  <c r="N255" i="58" s="1"/>
  <c r="K116" i="47" s="1"/>
  <c r="AF74" i="58"/>
  <c r="BI200" i="57"/>
  <c r="BF219" i="57"/>
  <c r="O35" i="44"/>
  <c r="V10" i="58"/>
  <c r="N25" i="44"/>
  <c r="N26" i="44" s="1"/>
  <c r="E177" i="57"/>
  <c r="E178" i="57"/>
  <c r="E173" i="57"/>
  <c r="E175" i="57"/>
  <c r="E174" i="57"/>
  <c r="E172" i="57"/>
  <c r="E179" i="57"/>
  <c r="R121" i="56"/>
  <c r="O147" i="56" s="1"/>
  <c r="O127" i="47"/>
  <c r="P49" i="29"/>
  <c r="L85" i="47"/>
  <c r="P50" i="29"/>
  <c r="L86" i="47"/>
  <c r="L108" i="47"/>
  <c r="W6" i="35"/>
  <c r="R48" i="29"/>
  <c r="S48" i="29" s="1"/>
  <c r="N48" i="29"/>
  <c r="M108" i="47"/>
  <c r="Q51" i="29"/>
  <c r="O108" i="47" s="1"/>
  <c r="O23" i="35"/>
  <c r="K8" i="47"/>
  <c r="O26" i="35"/>
  <c r="K7" i="47"/>
  <c r="K9" i="47"/>
  <c r="O24" i="35"/>
  <c r="P25" i="35"/>
  <c r="L6" i="47"/>
  <c r="O22" i="35"/>
  <c r="K5" i="47"/>
  <c r="AE83" i="47"/>
  <c r="AI47" i="29"/>
  <c r="W83" i="47"/>
  <c r="AA47" i="29"/>
  <c r="Z61" i="57" l="1"/>
  <c r="Z110" i="57"/>
  <c r="H110" i="57" s="1"/>
  <c r="Q111" i="57"/>
  <c r="Z111" i="57" s="1"/>
  <c r="H111" i="57" s="1"/>
  <c r="P220" i="58"/>
  <c r="V23" i="58"/>
  <c r="S89" i="56"/>
  <c r="Q59" i="57"/>
  <c r="H58" i="57"/>
  <c r="P60" i="57"/>
  <c r="G59" i="57"/>
  <c r="G60" i="57" s="1"/>
  <c r="Q61" i="57"/>
  <c r="O186" i="56"/>
  <c r="P186" i="56"/>
  <c r="L97" i="47"/>
  <c r="N235" i="58"/>
  <c r="N250" i="58" s="1"/>
  <c r="K112" i="47" s="1"/>
  <c r="P224" i="58"/>
  <c r="P262" i="58" s="1"/>
  <c r="M124" i="47" s="1"/>
  <c r="O245" i="58"/>
  <c r="T168" i="58"/>
  <c r="T169" i="58"/>
  <c r="T163" i="58"/>
  <c r="T167" i="58"/>
  <c r="T162" i="58"/>
  <c r="T166" i="58"/>
  <c r="T170" i="58"/>
  <c r="T164" i="58"/>
  <c r="T165" i="58"/>
  <c r="T159" i="58"/>
  <c r="T154" i="58"/>
  <c r="P222" i="58"/>
  <c r="P260" i="58" s="1"/>
  <c r="M121" i="47" s="1"/>
  <c r="P225" i="58"/>
  <c r="P263" i="58" s="1"/>
  <c r="M126" i="47" s="1"/>
  <c r="N233" i="58"/>
  <c r="N248" i="58" s="1"/>
  <c r="K109" i="47" s="1"/>
  <c r="P226" i="58"/>
  <c r="P264" i="58" s="1"/>
  <c r="M119" i="47" s="1"/>
  <c r="P227" i="58"/>
  <c r="P265" i="58" s="1"/>
  <c r="M125" i="47" s="1"/>
  <c r="P228" i="58"/>
  <c r="P266" i="58" s="1"/>
  <c r="M123" i="47" s="1"/>
  <c r="U95" i="58"/>
  <c r="V95" i="58" s="1"/>
  <c r="U100" i="58"/>
  <c r="V100" i="58" s="1"/>
  <c r="AD92" i="58"/>
  <c r="AE92" i="58" s="1"/>
  <c r="AD96" i="58"/>
  <c r="AD94" i="58"/>
  <c r="AE94" i="58" s="1"/>
  <c r="AD99" i="58"/>
  <c r="P223" i="58"/>
  <c r="P261" i="58" s="1"/>
  <c r="M122" i="47" s="1"/>
  <c r="AD93" i="58"/>
  <c r="AD98" i="58"/>
  <c r="AD97" i="58"/>
  <c r="AD100" i="58"/>
  <c r="AD95" i="58"/>
  <c r="N222" i="58"/>
  <c r="N260" i="58" s="1"/>
  <c r="K121" i="47" s="1"/>
  <c r="X73" i="58"/>
  <c r="X70" i="58"/>
  <c r="N237" i="58"/>
  <c r="N252" i="58" s="1"/>
  <c r="K115" i="47" s="1"/>
  <c r="P258" i="58"/>
  <c r="M118" i="47" s="1"/>
  <c r="X75" i="58"/>
  <c r="Q220" i="58"/>
  <c r="X74" i="58"/>
  <c r="U31" i="58"/>
  <c r="U34" i="58" s="1"/>
  <c r="U35" i="58" s="1"/>
  <c r="U36" i="58" s="1"/>
  <c r="U41" i="58" s="1"/>
  <c r="R175" i="58"/>
  <c r="R234" i="58" s="1"/>
  <c r="R249" i="58" s="1"/>
  <c r="O111" i="47" s="1"/>
  <c r="R178" i="58"/>
  <c r="R237" i="58" s="1"/>
  <c r="R252" i="58" s="1"/>
  <c r="O115" i="47" s="1"/>
  <c r="R176" i="58"/>
  <c r="R235" i="58" s="1"/>
  <c r="R250" i="58" s="1"/>
  <c r="O112" i="47" s="1"/>
  <c r="R179" i="58"/>
  <c r="R238" i="58" s="1"/>
  <c r="R253" i="58" s="1"/>
  <c r="O117" i="47" s="1"/>
  <c r="R180" i="58"/>
  <c r="R239" i="58" s="1"/>
  <c r="R254" i="58" s="1"/>
  <c r="O110" i="47" s="1"/>
  <c r="R177" i="58"/>
  <c r="R236" i="58" s="1"/>
  <c r="R251" i="58" s="1"/>
  <c r="O113" i="47" s="1"/>
  <c r="R181" i="58"/>
  <c r="R240" i="58" s="1"/>
  <c r="R255" i="58" s="1"/>
  <c r="O116" i="47" s="1"/>
  <c r="R53" i="58"/>
  <c r="R174" i="58"/>
  <c r="R233" i="58" s="1"/>
  <c r="R248" i="58" s="1"/>
  <c r="O109" i="47" s="1"/>
  <c r="R182" i="58"/>
  <c r="R241" i="58" s="1"/>
  <c r="R256" i="58" s="1"/>
  <c r="O114" i="47" s="1"/>
  <c r="M258" i="58"/>
  <c r="J118" i="47" s="1"/>
  <c r="M245" i="58"/>
  <c r="N238" i="58"/>
  <c r="N253" i="58" s="1"/>
  <c r="K117" i="47" s="1"/>
  <c r="Q221" i="58"/>
  <c r="Q259" i="58" s="1"/>
  <c r="N120" i="47" s="1"/>
  <c r="R210" i="58"/>
  <c r="R212" i="58"/>
  <c r="R213" i="58"/>
  <c r="R209" i="58"/>
  <c r="R211" i="58"/>
  <c r="R215" i="58"/>
  <c r="R214" i="58"/>
  <c r="R208" i="58"/>
  <c r="R216" i="58"/>
  <c r="R194" i="58"/>
  <c r="R191" i="58"/>
  <c r="R187" i="58"/>
  <c r="R188" i="58"/>
  <c r="R190" i="58"/>
  <c r="R186" i="58"/>
  <c r="R189" i="58"/>
  <c r="R192" i="58"/>
  <c r="R193" i="58"/>
  <c r="T157" i="58"/>
  <c r="U98" i="58"/>
  <c r="Q224" i="58"/>
  <c r="Q262" i="58" s="1"/>
  <c r="N124" i="47" s="1"/>
  <c r="N228" i="58"/>
  <c r="N266" i="58" s="1"/>
  <c r="K123" i="47" s="1"/>
  <c r="T151" i="58"/>
  <c r="U92" i="58"/>
  <c r="Q226" i="58"/>
  <c r="Q264" i="58" s="1"/>
  <c r="N119" i="47" s="1"/>
  <c r="T153" i="58"/>
  <c r="U94" i="58"/>
  <c r="Q223" i="58"/>
  <c r="Q261" i="58" s="1"/>
  <c r="N122" i="47" s="1"/>
  <c r="V31" i="58"/>
  <c r="V34" i="58" s="1"/>
  <c r="V35" i="58" s="1"/>
  <c r="V36" i="58" s="1"/>
  <c r="AG74" i="58"/>
  <c r="AF70" i="58"/>
  <c r="N220" i="58"/>
  <c r="N221" i="58"/>
  <c r="N259" i="58" s="1"/>
  <c r="K120" i="47" s="1"/>
  <c r="Q228" i="58"/>
  <c r="Q266" i="58" s="1"/>
  <c r="N123" i="47" s="1"/>
  <c r="T156" i="58"/>
  <c r="U97" i="58"/>
  <c r="AG75" i="58"/>
  <c r="R201" i="58"/>
  <c r="R197" i="58"/>
  <c r="R198" i="58"/>
  <c r="R199" i="58"/>
  <c r="R200" i="58"/>
  <c r="R203" i="58"/>
  <c r="R204" i="58"/>
  <c r="R205" i="58"/>
  <c r="R202" i="58"/>
  <c r="T155" i="58"/>
  <c r="U96" i="58"/>
  <c r="N223" i="58"/>
  <c r="N261" i="58" s="1"/>
  <c r="K122" i="47" s="1"/>
  <c r="Q222" i="58"/>
  <c r="Q260" i="58" s="1"/>
  <c r="N121" i="47" s="1"/>
  <c r="S51" i="58"/>
  <c r="X71" i="58"/>
  <c r="T158" i="58"/>
  <c r="U99" i="58"/>
  <c r="N236" i="58"/>
  <c r="N251" i="58" s="1"/>
  <c r="K113" i="47" s="1"/>
  <c r="Q53" i="58"/>
  <c r="Q177" i="58"/>
  <c r="Q236" i="58" s="1"/>
  <c r="Q251" i="58" s="1"/>
  <c r="N113" i="47" s="1"/>
  <c r="Q175" i="58"/>
  <c r="Q234" i="58" s="1"/>
  <c r="Q249" i="58" s="1"/>
  <c r="N111" i="47" s="1"/>
  <c r="Q174" i="58"/>
  <c r="Q233" i="58" s="1"/>
  <c r="Q248" i="58" s="1"/>
  <c r="N109" i="47" s="1"/>
  <c r="Q179" i="58"/>
  <c r="Q238" i="58" s="1"/>
  <c r="Q253" i="58" s="1"/>
  <c r="N117" i="47" s="1"/>
  <c r="Q178" i="58"/>
  <c r="Q237" i="58" s="1"/>
  <c r="Q252" i="58" s="1"/>
  <c r="N115" i="47" s="1"/>
  <c r="Q180" i="58"/>
  <c r="Q239" i="58" s="1"/>
  <c r="Q254" i="58" s="1"/>
  <c r="N110" i="47" s="1"/>
  <c r="Q176" i="58"/>
  <c r="Q235" i="58" s="1"/>
  <c r="Q250" i="58" s="1"/>
  <c r="N112" i="47" s="1"/>
  <c r="Q182" i="58"/>
  <c r="Q241" i="58" s="1"/>
  <c r="Q256" i="58" s="1"/>
  <c r="N114" i="47" s="1"/>
  <c r="Q181" i="58"/>
  <c r="Q240" i="58" s="1"/>
  <c r="Q255" i="58" s="1"/>
  <c r="N116" i="47" s="1"/>
  <c r="AG73" i="58"/>
  <c r="Q227" i="58"/>
  <c r="Q265" i="58" s="1"/>
  <c r="N125" i="47" s="1"/>
  <c r="S49" i="58"/>
  <c r="Y72" i="58"/>
  <c r="N225" i="58"/>
  <c r="N263" i="58" s="1"/>
  <c r="K126" i="47" s="1"/>
  <c r="Q225" i="58"/>
  <c r="Q263" i="58" s="1"/>
  <c r="N126" i="47" s="1"/>
  <c r="S50" i="58"/>
  <c r="T43" i="58"/>
  <c r="T45" i="58"/>
  <c r="T46" i="58"/>
  <c r="T44" i="58"/>
  <c r="AG71" i="58"/>
  <c r="AG72" i="58"/>
  <c r="N224" i="58"/>
  <c r="N262" i="58" s="1"/>
  <c r="K124" i="47" s="1"/>
  <c r="T152" i="58"/>
  <c r="U93" i="58"/>
  <c r="N234" i="58"/>
  <c r="N249" i="58" s="1"/>
  <c r="K111" i="47" s="1"/>
  <c r="X78" i="58"/>
  <c r="S52" i="58"/>
  <c r="AF78" i="58"/>
  <c r="U24" i="58"/>
  <c r="V24" i="58" s="1"/>
  <c r="E181" i="57"/>
  <c r="E182" i="57" s="1"/>
  <c r="AE32" i="57"/>
  <c r="X83" i="47"/>
  <c r="Y83" i="47"/>
  <c r="O25" i="44"/>
  <c r="O26" i="44" s="1"/>
  <c r="P35" i="44"/>
  <c r="W10" i="58"/>
  <c r="W23" i="58" s="1"/>
  <c r="Q49" i="29"/>
  <c r="M85" i="47"/>
  <c r="Q50" i="29"/>
  <c r="O86" i="47" s="1"/>
  <c r="M86" i="47"/>
  <c r="K84" i="47"/>
  <c r="O48" i="29"/>
  <c r="P26" i="35"/>
  <c r="L7" i="47"/>
  <c r="Q25" i="35"/>
  <c r="M6" i="47"/>
  <c r="P24" i="35"/>
  <c r="L9" i="47"/>
  <c r="L8" i="47"/>
  <c r="P23" i="35"/>
  <c r="P22" i="35"/>
  <c r="L5" i="47"/>
  <c r="AF83" i="47"/>
  <c r="AJ47" i="29"/>
  <c r="Q60" i="57" l="1"/>
  <c r="H59" i="57"/>
  <c r="H60" i="57" s="1"/>
  <c r="U154" i="58"/>
  <c r="P245" i="58"/>
  <c r="U169" i="58"/>
  <c r="U168" i="58"/>
  <c r="U164" i="58"/>
  <c r="U163" i="58"/>
  <c r="U166" i="58"/>
  <c r="U170" i="58"/>
  <c r="U167" i="58"/>
  <c r="U165" i="58"/>
  <c r="U162" i="58"/>
  <c r="U159" i="58"/>
  <c r="V41" i="58"/>
  <c r="V44" i="58" s="1"/>
  <c r="V169" i="58"/>
  <c r="V168" i="58"/>
  <c r="V164" i="58"/>
  <c r="V170" i="58"/>
  <c r="V167" i="58"/>
  <c r="V166" i="58"/>
  <c r="V162" i="58"/>
  <c r="V165" i="58"/>
  <c r="V163" i="58"/>
  <c r="AE99" i="58"/>
  <c r="AF99" i="58" s="1"/>
  <c r="AE96" i="58"/>
  <c r="AE93" i="58"/>
  <c r="AF93" i="58" s="1"/>
  <c r="AE95" i="58"/>
  <c r="AF95" i="58" s="1"/>
  <c r="AE98" i="58"/>
  <c r="AF98" i="58" s="1"/>
  <c r="T51" i="58"/>
  <c r="T205" i="58" s="1"/>
  <c r="T50" i="58"/>
  <c r="T193" i="58" s="1"/>
  <c r="AE97" i="58"/>
  <c r="R224" i="58"/>
  <c r="R262" i="58" s="1"/>
  <c r="O124" i="47" s="1"/>
  <c r="AE100" i="58"/>
  <c r="AF92" i="58"/>
  <c r="AH75" i="58"/>
  <c r="V43" i="58"/>
  <c r="U151" i="58"/>
  <c r="V92" i="58"/>
  <c r="R227" i="58"/>
  <c r="R265" i="58" s="1"/>
  <c r="O125" i="47" s="1"/>
  <c r="AH71" i="58"/>
  <c r="U155" i="58"/>
  <c r="V96" i="58"/>
  <c r="R226" i="58"/>
  <c r="R264" i="58" s="1"/>
  <c r="O119" i="47" s="1"/>
  <c r="Y74" i="58"/>
  <c r="R223" i="58"/>
  <c r="R261" i="58" s="1"/>
  <c r="O122" i="47" s="1"/>
  <c r="Q258" i="58"/>
  <c r="N118" i="47" s="1"/>
  <c r="Q245" i="58"/>
  <c r="S211" i="58"/>
  <c r="S214" i="58"/>
  <c r="S216" i="58"/>
  <c r="S212" i="58"/>
  <c r="S215" i="58"/>
  <c r="S209" i="58"/>
  <c r="S213" i="58"/>
  <c r="S210" i="58"/>
  <c r="S208" i="58"/>
  <c r="S53" i="58"/>
  <c r="S177" i="58"/>
  <c r="S236" i="58" s="1"/>
  <c r="S251" i="58" s="1"/>
  <c r="P113" i="47" s="1"/>
  <c r="S174" i="58"/>
  <c r="S233" i="58" s="1"/>
  <c r="S248" i="58" s="1"/>
  <c r="P109" i="47" s="1"/>
  <c r="S178" i="58"/>
  <c r="S237" i="58" s="1"/>
  <c r="S252" i="58" s="1"/>
  <c r="P115" i="47" s="1"/>
  <c r="S179" i="58"/>
  <c r="S238" i="58" s="1"/>
  <c r="S253" i="58" s="1"/>
  <c r="P117" i="47" s="1"/>
  <c r="S176" i="58"/>
  <c r="S235" i="58" s="1"/>
  <c r="S250" i="58" s="1"/>
  <c r="P112" i="47" s="1"/>
  <c r="S175" i="58"/>
  <c r="S234" i="58" s="1"/>
  <c r="S249" i="58" s="1"/>
  <c r="P111" i="47" s="1"/>
  <c r="S180" i="58"/>
  <c r="S239" i="58" s="1"/>
  <c r="S254" i="58" s="1"/>
  <c r="P110" i="47" s="1"/>
  <c r="S181" i="58"/>
  <c r="S240" i="58" s="1"/>
  <c r="S255" i="58" s="1"/>
  <c r="P116" i="47" s="1"/>
  <c r="S182" i="58"/>
  <c r="S241" i="58" s="1"/>
  <c r="S256" i="58" s="1"/>
  <c r="P114" i="47" s="1"/>
  <c r="U156" i="58"/>
  <c r="V97" i="58"/>
  <c r="V159" i="58"/>
  <c r="W100" i="58"/>
  <c r="R220" i="58"/>
  <c r="T52" i="58"/>
  <c r="Y75" i="58"/>
  <c r="Y78" i="58"/>
  <c r="T204" i="58"/>
  <c r="T198" i="58"/>
  <c r="T197" i="58"/>
  <c r="AH73" i="58"/>
  <c r="U153" i="58"/>
  <c r="V94" i="58"/>
  <c r="R222" i="58"/>
  <c r="R260" i="58" s="1"/>
  <c r="O121" i="47" s="1"/>
  <c r="T49" i="58"/>
  <c r="U158" i="58"/>
  <c r="V99" i="58"/>
  <c r="R221" i="58"/>
  <c r="R259" i="58" s="1"/>
  <c r="O120" i="47" s="1"/>
  <c r="U152" i="58"/>
  <c r="V93" i="58"/>
  <c r="S187" i="58"/>
  <c r="S186" i="58"/>
  <c r="S190" i="58"/>
  <c r="S191" i="58"/>
  <c r="S188" i="58"/>
  <c r="S194" i="58"/>
  <c r="S192" i="58"/>
  <c r="S193" i="58"/>
  <c r="S189" i="58"/>
  <c r="N258" i="58"/>
  <c r="K118" i="47" s="1"/>
  <c r="N245" i="58"/>
  <c r="R225" i="58"/>
  <c r="R263" i="58" s="1"/>
  <c r="O126" i="47" s="1"/>
  <c r="W24" i="58"/>
  <c r="AG70" i="58"/>
  <c r="AF94" i="58"/>
  <c r="V98" i="58"/>
  <c r="U157" i="58"/>
  <c r="R228" i="58"/>
  <c r="R266" i="58" s="1"/>
  <c r="O123" i="47" s="1"/>
  <c r="AG78" i="58"/>
  <c r="Y71" i="58"/>
  <c r="Y70" i="58"/>
  <c r="Z72" i="58"/>
  <c r="S197" i="58"/>
  <c r="S204" i="58"/>
  <c r="S203" i="58"/>
  <c r="S200" i="58"/>
  <c r="S198" i="58"/>
  <c r="S202" i="58"/>
  <c r="S205" i="58"/>
  <c r="S199" i="58"/>
  <c r="S201" i="58"/>
  <c r="AH74" i="58"/>
  <c r="V154" i="58"/>
  <c r="W95" i="58"/>
  <c r="U44" i="58"/>
  <c r="U43" i="58"/>
  <c r="U45" i="58"/>
  <c r="U46" i="58"/>
  <c r="W31" i="58"/>
  <c r="W34" i="58" s="1"/>
  <c r="W35" i="58" s="1"/>
  <c r="AH72" i="58"/>
  <c r="Y73" i="58"/>
  <c r="N85" i="47"/>
  <c r="O85" i="47"/>
  <c r="P25" i="44"/>
  <c r="P26" i="44" s="1"/>
  <c r="Q35" i="44"/>
  <c r="X10" i="58"/>
  <c r="X23" i="58" s="1"/>
  <c r="X6" i="35"/>
  <c r="N86" i="47"/>
  <c r="N108" i="47"/>
  <c r="Y6" i="35"/>
  <c r="P48" i="29"/>
  <c r="L84" i="47"/>
  <c r="Q24" i="35"/>
  <c r="M9" i="47"/>
  <c r="R25" i="35"/>
  <c r="N6" i="47"/>
  <c r="Q22" i="35"/>
  <c r="M5" i="47"/>
  <c r="Q23" i="35"/>
  <c r="M8" i="47"/>
  <c r="Q26" i="35"/>
  <c r="M7" i="47"/>
  <c r="AG83" i="47"/>
  <c r="AK47" i="29"/>
  <c r="T199" i="58" l="1"/>
  <c r="T201" i="58"/>
  <c r="T203" i="58"/>
  <c r="T200" i="58"/>
  <c r="T202" i="58"/>
  <c r="U51" i="58"/>
  <c r="U49" i="58"/>
  <c r="U182" i="58" s="1"/>
  <c r="U241" i="58" s="1"/>
  <c r="U256" i="58" s="1"/>
  <c r="R114" i="47" s="1"/>
  <c r="V45" i="58"/>
  <c r="V51" i="58" s="1"/>
  <c r="V46" i="58"/>
  <c r="W169" i="58"/>
  <c r="W168" i="58"/>
  <c r="W164" i="58"/>
  <c r="W166" i="58"/>
  <c r="W165" i="58"/>
  <c r="W163" i="58"/>
  <c r="W170" i="58"/>
  <c r="W162" i="58"/>
  <c r="W167" i="58"/>
  <c r="W36" i="58"/>
  <c r="W41" i="58" s="1"/>
  <c r="W44" i="58" s="1"/>
  <c r="T187" i="58"/>
  <c r="AF96" i="58"/>
  <c r="T186" i="58"/>
  <c r="T189" i="58"/>
  <c r="U50" i="58"/>
  <c r="U192" i="58" s="1"/>
  <c r="T192" i="58"/>
  <c r="T194" i="58"/>
  <c r="T191" i="58"/>
  <c r="T190" i="58"/>
  <c r="T188" i="58"/>
  <c r="AF97" i="58"/>
  <c r="S221" i="58"/>
  <c r="S259" i="58" s="1"/>
  <c r="P120" i="47" s="1"/>
  <c r="AF100" i="58"/>
  <c r="S228" i="58"/>
  <c r="S266" i="58" s="1"/>
  <c r="P123" i="47" s="1"/>
  <c r="S225" i="58"/>
  <c r="S263" i="58" s="1"/>
  <c r="P126" i="47" s="1"/>
  <c r="Z73" i="58"/>
  <c r="U177" i="58"/>
  <c r="U236" i="58" s="1"/>
  <c r="U251" i="58" s="1"/>
  <c r="R113" i="47" s="1"/>
  <c r="S226" i="58"/>
  <c r="S264" i="58" s="1"/>
  <c r="P119" i="47" s="1"/>
  <c r="T182" i="58"/>
  <c r="T241" i="58" s="1"/>
  <c r="T256" i="58" s="1"/>
  <c r="Q114" i="47" s="1"/>
  <c r="T174" i="58"/>
  <c r="T233" i="58" s="1"/>
  <c r="T248" i="58" s="1"/>
  <c r="Q109" i="47" s="1"/>
  <c r="T179" i="58"/>
  <c r="T238" i="58" s="1"/>
  <c r="T253" i="58" s="1"/>
  <c r="Q117" i="47" s="1"/>
  <c r="T181" i="58"/>
  <c r="T240" i="58" s="1"/>
  <c r="T255" i="58" s="1"/>
  <c r="Q116" i="47" s="1"/>
  <c r="T180" i="58"/>
  <c r="T239" i="58" s="1"/>
  <c r="T254" i="58" s="1"/>
  <c r="Q110" i="47" s="1"/>
  <c r="T176" i="58"/>
  <c r="T235" i="58" s="1"/>
  <c r="T250" i="58" s="1"/>
  <c r="Q112" i="47" s="1"/>
  <c r="T177" i="58"/>
  <c r="T236" i="58" s="1"/>
  <c r="T251" i="58" s="1"/>
  <c r="Q113" i="47" s="1"/>
  <c r="T178" i="58"/>
  <c r="T237" i="58" s="1"/>
  <c r="T252" i="58" s="1"/>
  <c r="Q115" i="47" s="1"/>
  <c r="T53" i="58"/>
  <c r="T175" i="58"/>
  <c r="T234" i="58" s="1"/>
  <c r="T249" i="58" s="1"/>
  <c r="Q111" i="47" s="1"/>
  <c r="AG99" i="58"/>
  <c r="V157" i="58"/>
  <c r="W98" i="58"/>
  <c r="V156" i="58"/>
  <c r="W97" i="58"/>
  <c r="W154" i="58"/>
  <c r="X95" i="58"/>
  <c r="AG94" i="58"/>
  <c r="S222" i="58"/>
  <c r="S260" i="58" s="1"/>
  <c r="P121" i="47" s="1"/>
  <c r="V153" i="58"/>
  <c r="W94" i="58"/>
  <c r="AG95" i="58"/>
  <c r="V151" i="58"/>
  <c r="W92" i="58"/>
  <c r="AA72" i="58"/>
  <c r="Z78" i="58"/>
  <c r="AI72" i="58"/>
  <c r="AJ72" i="58" s="1"/>
  <c r="AI74" i="58"/>
  <c r="AJ74" i="58" s="1"/>
  <c r="AH70" i="58"/>
  <c r="S224" i="58"/>
  <c r="S262" i="58" s="1"/>
  <c r="P124" i="47" s="1"/>
  <c r="AI73" i="58"/>
  <c r="AJ73" i="58" s="1"/>
  <c r="Z74" i="58"/>
  <c r="Z70" i="58"/>
  <c r="S220" i="58"/>
  <c r="Z75" i="58"/>
  <c r="AG93" i="58"/>
  <c r="X24" i="58"/>
  <c r="V152" i="58"/>
  <c r="W93" i="58"/>
  <c r="T215" i="58"/>
  <c r="T227" i="58" s="1"/>
  <c r="T265" i="58" s="1"/>
  <c r="Q125" i="47" s="1"/>
  <c r="T211" i="58"/>
  <c r="T214" i="58"/>
  <c r="T226" i="58" s="1"/>
  <c r="T264" i="58" s="1"/>
  <c r="Q119" i="47" s="1"/>
  <c r="T208" i="58"/>
  <c r="T216" i="58"/>
  <c r="T228" i="58" s="1"/>
  <c r="T266" i="58" s="1"/>
  <c r="Q123" i="47" s="1"/>
  <c r="T213" i="58"/>
  <c r="T212" i="58"/>
  <c r="T210" i="58"/>
  <c r="T209" i="58"/>
  <c r="V155" i="58"/>
  <c r="W96" i="58"/>
  <c r="X31" i="58"/>
  <c r="X34" i="58" s="1"/>
  <c r="X35" i="58" s="1"/>
  <c r="Z71" i="58"/>
  <c r="R245" i="58"/>
  <c r="R258" i="58"/>
  <c r="O118" i="47" s="1"/>
  <c r="AI75" i="58"/>
  <c r="AJ75" i="58" s="1"/>
  <c r="AH78" i="58"/>
  <c r="AI71" i="58"/>
  <c r="AJ71" i="58" s="1"/>
  <c r="U52" i="58"/>
  <c r="S223" i="58"/>
  <c r="S261" i="58" s="1"/>
  <c r="P122" i="47" s="1"/>
  <c r="V158" i="58"/>
  <c r="W99" i="58"/>
  <c r="AG98" i="58"/>
  <c r="AG92" i="58"/>
  <c r="U201" i="58"/>
  <c r="U205" i="58"/>
  <c r="U197" i="58"/>
  <c r="U199" i="58"/>
  <c r="U203" i="58"/>
  <c r="U200" i="58"/>
  <c r="U204" i="58"/>
  <c r="U198" i="58"/>
  <c r="U202" i="58"/>
  <c r="S227" i="58"/>
  <c r="S265" i="58" s="1"/>
  <c r="P125" i="47" s="1"/>
  <c r="W159" i="58"/>
  <c r="X100" i="58"/>
  <c r="AH83" i="47"/>
  <c r="AI83" i="47"/>
  <c r="R35" i="44"/>
  <c r="Y10" i="58"/>
  <c r="Y23" i="58" s="1"/>
  <c r="Z6" i="35"/>
  <c r="Q25" i="44"/>
  <c r="Q26" i="44" s="1"/>
  <c r="M84" i="47"/>
  <c r="Q48" i="29"/>
  <c r="S25" i="35"/>
  <c r="O6" i="47"/>
  <c r="R24" i="35"/>
  <c r="N9" i="47"/>
  <c r="N7" i="47"/>
  <c r="R26" i="35"/>
  <c r="N8" i="47"/>
  <c r="R23" i="35"/>
  <c r="N5" i="47"/>
  <c r="R22" i="35"/>
  <c r="T223" i="58" l="1"/>
  <c r="T261" i="58" s="1"/>
  <c r="Q122" i="47" s="1"/>
  <c r="V50" i="58"/>
  <c r="U191" i="58"/>
  <c r="U190" i="58"/>
  <c r="U188" i="58"/>
  <c r="U187" i="58"/>
  <c r="T221" i="58"/>
  <c r="T259" i="58" s="1"/>
  <c r="Q120" i="47" s="1"/>
  <c r="V52" i="58"/>
  <c r="V213" i="58" s="1"/>
  <c r="U175" i="58"/>
  <c r="U234" i="58" s="1"/>
  <c r="U249" i="58" s="1"/>
  <c r="R111" i="47" s="1"/>
  <c r="U178" i="58"/>
  <c r="U237" i="58" s="1"/>
  <c r="U252" i="58" s="1"/>
  <c r="R115" i="47" s="1"/>
  <c r="U181" i="58"/>
  <c r="U240" i="58" s="1"/>
  <c r="U255" i="58" s="1"/>
  <c r="R116" i="47" s="1"/>
  <c r="U194" i="58"/>
  <c r="U179" i="58"/>
  <c r="U238" i="58" s="1"/>
  <c r="U253" i="58" s="1"/>
  <c r="R117" i="47" s="1"/>
  <c r="U186" i="58"/>
  <c r="U174" i="58"/>
  <c r="U233" i="58" s="1"/>
  <c r="U248" i="58" s="1"/>
  <c r="R109" i="47" s="1"/>
  <c r="U189" i="58"/>
  <c r="U176" i="58"/>
  <c r="U235" i="58" s="1"/>
  <c r="U250" i="58" s="1"/>
  <c r="R112" i="47" s="1"/>
  <c r="U193" i="58"/>
  <c r="V49" i="58"/>
  <c r="V182" i="58" s="1"/>
  <c r="V241" i="58" s="1"/>
  <c r="V256" i="58" s="1"/>
  <c r="S114" i="47" s="1"/>
  <c r="U180" i="58"/>
  <c r="U239" i="58" s="1"/>
  <c r="U254" i="58" s="1"/>
  <c r="R110" i="47" s="1"/>
  <c r="W45" i="58"/>
  <c r="W51" i="58" s="1"/>
  <c r="W46" i="58"/>
  <c r="W52" i="58" s="1"/>
  <c r="W43" i="58"/>
  <c r="X169" i="58"/>
  <c r="X168" i="58"/>
  <c r="X164" i="58"/>
  <c r="X165" i="58"/>
  <c r="X163" i="58"/>
  <c r="X166" i="58"/>
  <c r="X167" i="58"/>
  <c r="X162" i="58"/>
  <c r="X170" i="58"/>
  <c r="X36" i="58"/>
  <c r="X41" i="58" s="1"/>
  <c r="X45" i="58" s="1"/>
  <c r="U53" i="58"/>
  <c r="T224" i="58"/>
  <c r="T262" i="58" s="1"/>
  <c r="Q124" i="47" s="1"/>
  <c r="T220" i="58"/>
  <c r="T222" i="58"/>
  <c r="T260" i="58" s="1"/>
  <c r="Q121" i="47" s="1"/>
  <c r="T225" i="58"/>
  <c r="T263" i="58" s="1"/>
  <c r="Q126" i="47" s="1"/>
  <c r="AG96" i="58"/>
  <c r="AG97" i="58"/>
  <c r="AG100" i="58"/>
  <c r="U210" i="58"/>
  <c r="U222" i="58" s="1"/>
  <c r="U260" i="58" s="1"/>
  <c r="R121" i="47" s="1"/>
  <c r="U212" i="58"/>
  <c r="U224" i="58" s="1"/>
  <c r="U262" i="58" s="1"/>
  <c r="R124" i="47" s="1"/>
  <c r="U216" i="58"/>
  <c r="U213" i="58"/>
  <c r="U225" i="58" s="1"/>
  <c r="U263" i="58" s="1"/>
  <c r="R126" i="47" s="1"/>
  <c r="U209" i="58"/>
  <c r="U221" i="58" s="1"/>
  <c r="U259" i="58" s="1"/>
  <c r="R120" i="47" s="1"/>
  <c r="U208" i="58"/>
  <c r="U211" i="58"/>
  <c r="U223" i="58" s="1"/>
  <c r="U261" i="58" s="1"/>
  <c r="R122" i="47" s="1"/>
  <c r="U215" i="58"/>
  <c r="U214" i="58"/>
  <c r="W153" i="58"/>
  <c r="X94" i="58"/>
  <c r="X98" i="58"/>
  <c r="W157" i="58"/>
  <c r="AK75" i="58"/>
  <c r="V210" i="58"/>
  <c r="V212" i="58"/>
  <c r="V216" i="58"/>
  <c r="V215" i="58"/>
  <c r="V211" i="58"/>
  <c r="V214" i="58"/>
  <c r="V209" i="58"/>
  <c r="V208" i="58"/>
  <c r="AK72" i="58"/>
  <c r="AK71" i="58"/>
  <c r="AA74" i="58"/>
  <c r="Y24" i="58"/>
  <c r="AA78" i="58"/>
  <c r="AH94" i="58"/>
  <c r="AH93" i="58"/>
  <c r="X159" i="58"/>
  <c r="Y100" i="58"/>
  <c r="AH92" i="58"/>
  <c r="X154" i="58"/>
  <c r="Y95" i="58"/>
  <c r="AI78" i="58"/>
  <c r="AJ78" i="58" s="1"/>
  <c r="AA71" i="58"/>
  <c r="V193" i="58"/>
  <c r="V192" i="58"/>
  <c r="V187" i="58"/>
  <c r="V189" i="58"/>
  <c r="V188" i="58"/>
  <c r="V191" i="58"/>
  <c r="V186" i="58"/>
  <c r="V190" i="58"/>
  <c r="V194" i="58"/>
  <c r="AK73" i="58"/>
  <c r="X92" i="58"/>
  <c r="W151" i="58"/>
  <c r="Y31" i="58"/>
  <c r="Y34" i="58" s="1"/>
  <c r="Y35" i="58" s="1"/>
  <c r="W50" i="58"/>
  <c r="AA75" i="58"/>
  <c r="AI70" i="58"/>
  <c r="AJ70" i="58" s="1"/>
  <c r="W158" i="58"/>
  <c r="X99" i="58"/>
  <c r="AH95" i="58"/>
  <c r="AH98" i="58"/>
  <c r="V202" i="58"/>
  <c r="V201" i="58"/>
  <c r="V200" i="58"/>
  <c r="V205" i="58"/>
  <c r="V197" i="58"/>
  <c r="V199" i="58"/>
  <c r="V198" i="58"/>
  <c r="V203" i="58"/>
  <c r="V204" i="58"/>
  <c r="S245" i="58"/>
  <c r="S258" i="58"/>
  <c r="P118" i="47" s="1"/>
  <c r="W156" i="58"/>
  <c r="X97" i="58"/>
  <c r="U226" i="58"/>
  <c r="U264" i="58" s="1"/>
  <c r="R119" i="47" s="1"/>
  <c r="AA73" i="58"/>
  <c r="X96" i="58"/>
  <c r="W155" i="58"/>
  <c r="X93" i="58"/>
  <c r="W152" i="58"/>
  <c r="AA70" i="58"/>
  <c r="AK74" i="58"/>
  <c r="AH99" i="58"/>
  <c r="N84" i="47"/>
  <c r="O84" i="47"/>
  <c r="S35" i="44"/>
  <c r="Z10" i="58"/>
  <c r="Z23" i="58" s="1"/>
  <c r="AA6" i="35"/>
  <c r="R25" i="44"/>
  <c r="R26" i="44" s="1"/>
  <c r="O5" i="47"/>
  <c r="S22" i="35"/>
  <c r="S24" i="35"/>
  <c r="O9" i="47"/>
  <c r="S23" i="35"/>
  <c r="O8" i="47"/>
  <c r="P6" i="47"/>
  <c r="T25" i="35"/>
  <c r="S26" i="35"/>
  <c r="O7" i="47"/>
  <c r="U228" i="58" l="1"/>
  <c r="U266" i="58" s="1"/>
  <c r="R123" i="47" s="1"/>
  <c r="U220" i="58"/>
  <c r="W49" i="58"/>
  <c r="W53" i="58" s="1"/>
  <c r="V53" i="58"/>
  <c r="V174" i="58"/>
  <c r="V233" i="58" s="1"/>
  <c r="V248" i="58" s="1"/>
  <c r="S109" i="47" s="1"/>
  <c r="V180" i="58"/>
  <c r="V239" i="58" s="1"/>
  <c r="V254" i="58" s="1"/>
  <c r="S110" i="47" s="1"/>
  <c r="V176" i="58"/>
  <c r="V235" i="58" s="1"/>
  <c r="V250" i="58" s="1"/>
  <c r="S112" i="47" s="1"/>
  <c r="V177" i="58"/>
  <c r="V236" i="58" s="1"/>
  <c r="V251" i="58" s="1"/>
  <c r="S113" i="47" s="1"/>
  <c r="V178" i="58"/>
  <c r="V237" i="58" s="1"/>
  <c r="V252" i="58" s="1"/>
  <c r="S115" i="47" s="1"/>
  <c r="V175" i="58"/>
  <c r="V234" i="58" s="1"/>
  <c r="V249" i="58" s="1"/>
  <c r="S111" i="47" s="1"/>
  <c r="V181" i="58"/>
  <c r="V240" i="58" s="1"/>
  <c r="V255" i="58" s="1"/>
  <c r="S116" i="47" s="1"/>
  <c r="V179" i="58"/>
  <c r="V238" i="58" s="1"/>
  <c r="V253" i="58" s="1"/>
  <c r="S117" i="47" s="1"/>
  <c r="U227" i="58"/>
  <c r="U265" i="58" s="1"/>
  <c r="R125" i="47" s="1"/>
  <c r="W199" i="58"/>
  <c r="W197" i="58"/>
  <c r="W204" i="58"/>
  <c r="W203" i="58"/>
  <c r="W202" i="58"/>
  <c r="W201" i="58"/>
  <c r="W198" i="58"/>
  <c r="W200" i="58"/>
  <c r="W205" i="58"/>
  <c r="X51" i="58"/>
  <c r="X198" i="58" s="1"/>
  <c r="T245" i="58"/>
  <c r="T258" i="58"/>
  <c r="Q118" i="47" s="1"/>
  <c r="X46" i="58"/>
  <c r="X52" i="58" s="1"/>
  <c r="X44" i="58"/>
  <c r="X50" i="58" s="1"/>
  <c r="X43" i="58"/>
  <c r="Y169" i="58"/>
  <c r="Y168" i="58"/>
  <c r="Y164" i="58"/>
  <c r="Y163" i="58"/>
  <c r="Y167" i="58"/>
  <c r="Y165" i="58"/>
  <c r="Y170" i="58"/>
  <c r="Y166" i="58"/>
  <c r="Y162" i="58"/>
  <c r="Y36" i="58"/>
  <c r="Y41" i="58" s="1"/>
  <c r="Y44" i="58" s="1"/>
  <c r="AH96" i="58"/>
  <c r="AH97" i="58"/>
  <c r="V228" i="58"/>
  <c r="V266" i="58" s="1"/>
  <c r="S123" i="47" s="1"/>
  <c r="V222" i="58"/>
  <c r="V260" i="58" s="1"/>
  <c r="S121" i="47" s="1"/>
  <c r="AH100" i="58"/>
  <c r="V223" i="58"/>
  <c r="V261" i="58" s="1"/>
  <c r="S122" i="47" s="1"/>
  <c r="AI92" i="58"/>
  <c r="V221" i="58"/>
  <c r="V259" i="58" s="1"/>
  <c r="S120" i="47" s="1"/>
  <c r="W181" i="58"/>
  <c r="W240" i="58" s="1"/>
  <c r="W255" i="58" s="1"/>
  <c r="T116" i="47" s="1"/>
  <c r="W177" i="58"/>
  <c r="W236" i="58" s="1"/>
  <c r="W251" i="58" s="1"/>
  <c r="T113" i="47" s="1"/>
  <c r="X158" i="58"/>
  <c r="Y99" i="58"/>
  <c r="Y159" i="58"/>
  <c r="Z100" i="58"/>
  <c r="Z24" i="58"/>
  <c r="X155" i="58"/>
  <c r="Y96" i="58"/>
  <c r="V226" i="58"/>
  <c r="V264" i="58" s="1"/>
  <c r="S119" i="47" s="1"/>
  <c r="AI99" i="58"/>
  <c r="X151" i="58"/>
  <c r="Y92" i="58"/>
  <c r="V227" i="58"/>
  <c r="V265" i="58" s="1"/>
  <c r="S125" i="47" s="1"/>
  <c r="AK70" i="58"/>
  <c r="U258" i="58"/>
  <c r="R118" i="47" s="1"/>
  <c r="AI93" i="58"/>
  <c r="AL74" i="58"/>
  <c r="AL73" i="58"/>
  <c r="X156" i="58"/>
  <c r="Y97" i="58"/>
  <c r="W212" i="58"/>
  <c r="W213" i="58"/>
  <c r="W209" i="58"/>
  <c r="W208" i="58"/>
  <c r="W210" i="58"/>
  <c r="W211" i="58"/>
  <c r="W215" i="58"/>
  <c r="W214" i="58"/>
  <c r="W216" i="58"/>
  <c r="AL75" i="58"/>
  <c r="AI98" i="58"/>
  <c r="AK78" i="58"/>
  <c r="AL71" i="58"/>
  <c r="Z31" i="58"/>
  <c r="Z34" i="58" s="1"/>
  <c r="Z35" i="58" s="1"/>
  <c r="W193" i="58"/>
  <c r="W189" i="58"/>
  <c r="W192" i="58"/>
  <c r="W190" i="58"/>
  <c r="W187" i="58"/>
  <c r="W186" i="58"/>
  <c r="W191" i="58"/>
  <c r="W194" i="58"/>
  <c r="W188" i="58"/>
  <c r="V224" i="58"/>
  <c r="V262" i="58" s="1"/>
  <c r="S124" i="47" s="1"/>
  <c r="V220" i="58"/>
  <c r="Y154" i="58"/>
  <c r="Z95" i="58"/>
  <c r="AI94" i="58"/>
  <c r="AL72" i="58"/>
  <c r="X157" i="58"/>
  <c r="Y98" i="58"/>
  <c r="X152" i="58"/>
  <c r="Y93" i="58"/>
  <c r="AI95" i="58"/>
  <c r="V225" i="58"/>
  <c r="V263" i="58" s="1"/>
  <c r="S126" i="47" s="1"/>
  <c r="X153" i="58"/>
  <c r="Y94" i="58"/>
  <c r="T35" i="44"/>
  <c r="AA10" i="58"/>
  <c r="AA23" i="58" s="1"/>
  <c r="S25" i="44"/>
  <c r="S26" i="44" s="1"/>
  <c r="P9" i="47"/>
  <c r="T24" i="35"/>
  <c r="T26" i="35"/>
  <c r="P7" i="47"/>
  <c r="T23" i="35"/>
  <c r="P8" i="47"/>
  <c r="T22" i="35"/>
  <c r="P5" i="47"/>
  <c r="U25" i="35"/>
  <c r="Q6" i="47"/>
  <c r="U245" i="58" l="1"/>
  <c r="W182" i="58"/>
  <c r="W241" i="58" s="1"/>
  <c r="W256" i="58" s="1"/>
  <c r="T114" i="47" s="1"/>
  <c r="W176" i="58"/>
  <c r="W235" i="58" s="1"/>
  <c r="W250" i="58" s="1"/>
  <c r="T112" i="47" s="1"/>
  <c r="W178" i="58"/>
  <c r="W237" i="58" s="1"/>
  <c r="W252" i="58" s="1"/>
  <c r="T115" i="47" s="1"/>
  <c r="W175" i="58"/>
  <c r="W234" i="58" s="1"/>
  <c r="W249" i="58" s="1"/>
  <c r="T111" i="47" s="1"/>
  <c r="W179" i="58"/>
  <c r="W238" i="58" s="1"/>
  <c r="W253" i="58" s="1"/>
  <c r="T117" i="47" s="1"/>
  <c r="W180" i="58"/>
  <c r="W239" i="58" s="1"/>
  <c r="W254" i="58" s="1"/>
  <c r="T110" i="47" s="1"/>
  <c r="X49" i="58"/>
  <c r="W174" i="58"/>
  <c r="W233" i="58" s="1"/>
  <c r="W248" i="58" s="1"/>
  <c r="T109" i="47" s="1"/>
  <c r="Y43" i="58"/>
  <c r="Y49" i="58" s="1"/>
  <c r="Y175" i="58" s="1"/>
  <c r="Y45" i="58"/>
  <c r="Y51" i="58" s="1"/>
  <c r="X204" i="58"/>
  <c r="Y46" i="58"/>
  <c r="X201" i="58"/>
  <c r="X202" i="58"/>
  <c r="X197" i="58"/>
  <c r="X205" i="58"/>
  <c r="X203" i="58"/>
  <c r="X200" i="58"/>
  <c r="X199" i="58"/>
  <c r="X188" i="58"/>
  <c r="X191" i="58"/>
  <c r="X186" i="58"/>
  <c r="Y50" i="58"/>
  <c r="Y190" i="58" s="1"/>
  <c r="X214" i="58"/>
  <c r="X211" i="58"/>
  <c r="X216" i="58"/>
  <c r="X209" i="58"/>
  <c r="X210" i="58"/>
  <c r="X208" i="58"/>
  <c r="X215" i="58"/>
  <c r="X212" i="58"/>
  <c r="X213" i="58"/>
  <c r="Y52" i="58"/>
  <c r="Y216" i="58" s="1"/>
  <c r="X53" i="58"/>
  <c r="Z168" i="58"/>
  <c r="Z169" i="58"/>
  <c r="Z164" i="58"/>
  <c r="Z162" i="58"/>
  <c r="Z166" i="58"/>
  <c r="Z167" i="58"/>
  <c r="Z170" i="58"/>
  <c r="Z165" i="58"/>
  <c r="Z163" i="58"/>
  <c r="Z36" i="58"/>
  <c r="Z41" i="58" s="1"/>
  <c r="Z44" i="58" s="1"/>
  <c r="X193" i="58"/>
  <c r="X194" i="58"/>
  <c r="X187" i="58"/>
  <c r="X190" i="58"/>
  <c r="X192" i="58"/>
  <c r="X189" i="58"/>
  <c r="W227" i="58"/>
  <c r="W265" i="58" s="1"/>
  <c r="T125" i="47" s="1"/>
  <c r="AI96" i="58"/>
  <c r="AJ96" i="58" s="1"/>
  <c r="AK96" i="58" s="1"/>
  <c r="W222" i="58"/>
  <c r="W260" i="58" s="1"/>
  <c r="T121" i="47" s="1"/>
  <c r="W221" i="58"/>
  <c r="W259" i="58" s="1"/>
  <c r="T120" i="47" s="1"/>
  <c r="W228" i="58"/>
  <c r="W266" i="58" s="1"/>
  <c r="T123" i="47" s="1"/>
  <c r="W224" i="58"/>
  <c r="W262" i="58" s="1"/>
  <c r="T124" i="47" s="1"/>
  <c r="AI97" i="58"/>
  <c r="AJ97" i="58" s="1"/>
  <c r="AK97" i="58" s="1"/>
  <c r="W226" i="58"/>
  <c r="W264" i="58" s="1"/>
  <c r="T119" i="47" s="1"/>
  <c r="AI100" i="58"/>
  <c r="AJ100" i="58" s="1"/>
  <c r="AK100" i="58" s="1"/>
  <c r="W220" i="58"/>
  <c r="Y158" i="58"/>
  <c r="Z99" i="58"/>
  <c r="AJ98" i="58"/>
  <c r="Y156" i="58"/>
  <c r="Z97" i="58"/>
  <c r="AJ94" i="58"/>
  <c r="W223" i="58"/>
  <c r="W261" i="58" s="1"/>
  <c r="T122" i="47" s="1"/>
  <c r="AM75" i="58"/>
  <c r="AN75" i="58" s="1"/>
  <c r="AO75" i="58" s="1"/>
  <c r="AP75" i="58" s="1"/>
  <c r="AQ75" i="58" s="1"/>
  <c r="AR75" i="58" s="1"/>
  <c r="AS75" i="58" s="1"/>
  <c r="AT75" i="58" s="1"/>
  <c r="AU75" i="58" s="1"/>
  <c r="Y178" i="58"/>
  <c r="Y174" i="58"/>
  <c r="Z154" i="58"/>
  <c r="AA95" i="58"/>
  <c r="AM73" i="58"/>
  <c r="AN73" i="58" s="1"/>
  <c r="AO73" i="58" s="1"/>
  <c r="AP73" i="58" s="1"/>
  <c r="AQ73" i="58" s="1"/>
  <c r="AR73" i="58" s="1"/>
  <c r="AS73" i="58" s="1"/>
  <c r="AT73" i="58" s="1"/>
  <c r="AU73" i="58" s="1"/>
  <c r="AA31" i="58"/>
  <c r="AA34" i="58" s="1"/>
  <c r="AA35" i="58" s="1"/>
  <c r="AA36" i="58" s="1"/>
  <c r="Y151" i="58"/>
  <c r="Z92" i="58"/>
  <c r="AJ99" i="58"/>
  <c r="V245" i="58"/>
  <c r="V258" i="58"/>
  <c r="S118" i="47" s="1"/>
  <c r="AM74" i="58"/>
  <c r="AN74" i="58" s="1"/>
  <c r="AO74" i="58" s="1"/>
  <c r="AP74" i="58" s="1"/>
  <c r="AQ74" i="58" s="1"/>
  <c r="AR74" i="58" s="1"/>
  <c r="AS74" i="58" s="1"/>
  <c r="AT74" i="58" s="1"/>
  <c r="AU74" i="58" s="1"/>
  <c r="Y155" i="58"/>
  <c r="Z96" i="58"/>
  <c r="AJ95" i="58"/>
  <c r="AM71" i="58"/>
  <c r="AN71" i="58" s="1"/>
  <c r="AO71" i="58" s="1"/>
  <c r="AP71" i="58" s="1"/>
  <c r="AQ71" i="58" s="1"/>
  <c r="AR71" i="58" s="1"/>
  <c r="AS71" i="58" s="1"/>
  <c r="AT71" i="58" s="1"/>
  <c r="AU71" i="58" s="1"/>
  <c r="X179" i="58"/>
  <c r="X238" i="58" s="1"/>
  <c r="X253" i="58" s="1"/>
  <c r="U117" i="47" s="1"/>
  <c r="X175" i="58"/>
  <c r="X234" i="58" s="1"/>
  <c r="X249" i="58" s="1"/>
  <c r="U111" i="47" s="1"/>
  <c r="X176" i="58"/>
  <c r="X235" i="58" s="1"/>
  <c r="X250" i="58" s="1"/>
  <c r="U112" i="47" s="1"/>
  <c r="X180" i="58"/>
  <c r="X239" i="58" s="1"/>
  <c r="X254" i="58" s="1"/>
  <c r="U110" i="47" s="1"/>
  <c r="X182" i="58"/>
  <c r="X241" i="58" s="1"/>
  <c r="X256" i="58" s="1"/>
  <c r="U114" i="47" s="1"/>
  <c r="X177" i="58"/>
  <c r="X236" i="58" s="1"/>
  <c r="X251" i="58" s="1"/>
  <c r="U113" i="47" s="1"/>
  <c r="X174" i="58"/>
  <c r="X233" i="58" s="1"/>
  <c r="X248" i="58" s="1"/>
  <c r="U109" i="47" s="1"/>
  <c r="X181" i="58"/>
  <c r="X240" i="58" s="1"/>
  <c r="X255" i="58" s="1"/>
  <c r="U116" i="47" s="1"/>
  <c r="X178" i="58"/>
  <c r="X237" i="58" s="1"/>
  <c r="X252" i="58" s="1"/>
  <c r="U115" i="47" s="1"/>
  <c r="AA24" i="58"/>
  <c r="AJ93" i="58"/>
  <c r="Z159" i="58"/>
  <c r="AA100" i="58"/>
  <c r="Y157" i="58"/>
  <c r="Z98" i="58"/>
  <c r="W225" i="58"/>
  <c r="W263" i="58" s="1"/>
  <c r="T126" i="47" s="1"/>
  <c r="Y152" i="58"/>
  <c r="Z93" i="58"/>
  <c r="Y153" i="58"/>
  <c r="Z94" i="58"/>
  <c r="AL78" i="58"/>
  <c r="AM72" i="58"/>
  <c r="AN72" i="58" s="1"/>
  <c r="AO72" i="58" s="1"/>
  <c r="AP72" i="58" s="1"/>
  <c r="AQ72" i="58" s="1"/>
  <c r="AR72" i="58" s="1"/>
  <c r="AS72" i="58" s="1"/>
  <c r="AT72" i="58" s="1"/>
  <c r="AU72" i="58" s="1"/>
  <c r="AL70" i="58"/>
  <c r="AJ92" i="58"/>
  <c r="U35" i="44"/>
  <c r="AB10" i="58"/>
  <c r="AB23" i="58" s="1"/>
  <c r="T25" i="44"/>
  <c r="T26" i="44" s="1"/>
  <c r="AB6" i="35"/>
  <c r="U23" i="35"/>
  <c r="Q8" i="47"/>
  <c r="Q9" i="47"/>
  <c r="U24" i="35"/>
  <c r="V25" i="35"/>
  <c r="R6" i="47"/>
  <c r="U22" i="35"/>
  <c r="Q5" i="47"/>
  <c r="U26" i="35"/>
  <c r="Q7" i="47"/>
  <c r="Y180" i="58" l="1"/>
  <c r="Y181" i="58"/>
  <c r="Y177" i="58"/>
  <c r="Y236" i="58" s="1"/>
  <c r="Y251" i="58" s="1"/>
  <c r="V113" i="47" s="1"/>
  <c r="Y182" i="58"/>
  <c r="Y241" i="58" s="1"/>
  <c r="Y256" i="58" s="1"/>
  <c r="V114" i="47" s="1"/>
  <c r="Y176" i="58"/>
  <c r="Y179" i="58"/>
  <c r="Y191" i="58"/>
  <c r="Y194" i="58"/>
  <c r="Z50" i="58"/>
  <c r="Z193" i="58" s="1"/>
  <c r="Y188" i="58"/>
  <c r="Y193" i="58"/>
  <c r="Y205" i="58"/>
  <c r="Y228" i="58" s="1"/>
  <c r="Y266" i="58" s="1"/>
  <c r="V123" i="47" s="1"/>
  <c r="Y202" i="58"/>
  <c r="Y199" i="58"/>
  <c r="Y200" i="58"/>
  <c r="Y201" i="58"/>
  <c r="Y203" i="58"/>
  <c r="Y204" i="58"/>
  <c r="Y197" i="58"/>
  <c r="Y198" i="58"/>
  <c r="X221" i="58"/>
  <c r="X259" i="58" s="1"/>
  <c r="U120" i="47" s="1"/>
  <c r="Z43" i="58"/>
  <c r="Z49" i="58" s="1"/>
  <c r="Z179" i="58" s="1"/>
  <c r="Y186" i="58"/>
  <c r="Y187" i="58"/>
  <c r="Y189" i="58"/>
  <c r="X220" i="58"/>
  <c r="Y192" i="58"/>
  <c r="X225" i="58"/>
  <c r="X263" i="58" s="1"/>
  <c r="U126" i="47" s="1"/>
  <c r="X226" i="58"/>
  <c r="X264" i="58" s="1"/>
  <c r="U119" i="47" s="1"/>
  <c r="X222" i="58"/>
  <c r="X260" i="58" s="1"/>
  <c r="U121" i="47" s="1"/>
  <c r="X223" i="58"/>
  <c r="X261" i="58" s="1"/>
  <c r="U122" i="47" s="1"/>
  <c r="X227" i="58"/>
  <c r="X265" i="58" s="1"/>
  <c r="U125" i="47" s="1"/>
  <c r="X224" i="58"/>
  <c r="X262" i="58" s="1"/>
  <c r="U124" i="47" s="1"/>
  <c r="X228" i="58"/>
  <c r="X266" i="58" s="1"/>
  <c r="U123" i="47" s="1"/>
  <c r="Z45" i="58"/>
  <c r="Z51" i="58" s="1"/>
  <c r="Z198" i="58" s="1"/>
  <c r="Y210" i="58"/>
  <c r="Y212" i="58"/>
  <c r="Y211" i="58"/>
  <c r="Y209" i="58"/>
  <c r="Y215" i="58"/>
  <c r="Y214" i="58"/>
  <c r="Y213" i="58"/>
  <c r="Y225" i="58" s="1"/>
  <c r="Y263" i="58" s="1"/>
  <c r="V126" i="47" s="1"/>
  <c r="Y208" i="58"/>
  <c r="Y53" i="58"/>
  <c r="Z46" i="58"/>
  <c r="Z52" i="58" s="1"/>
  <c r="Z212" i="58" s="1"/>
  <c r="W245" i="58"/>
  <c r="AA41" i="58"/>
  <c r="AA45" i="58" s="1"/>
  <c r="Y238" i="58"/>
  <c r="Y253" i="58" s="1"/>
  <c r="V117" i="47" s="1"/>
  <c r="Y240" i="58"/>
  <c r="Y255" i="58" s="1"/>
  <c r="V116" i="47" s="1"/>
  <c r="AB24" i="58"/>
  <c r="W258" i="58"/>
  <c r="T118" i="47" s="1"/>
  <c r="AA154" i="58"/>
  <c r="AA159" i="58"/>
  <c r="Y237" i="58"/>
  <c r="Y252" i="58" s="1"/>
  <c r="V115" i="47" s="1"/>
  <c r="Z152" i="58"/>
  <c r="AA93" i="58"/>
  <c r="AA152" i="58" s="1"/>
  <c r="Y233" i="58"/>
  <c r="Y248" i="58" s="1"/>
  <c r="V109" i="47" s="1"/>
  <c r="AK92" i="58"/>
  <c r="AK93" i="58"/>
  <c r="AM78" i="58"/>
  <c r="AN78" i="58" s="1"/>
  <c r="AO78" i="58" s="1"/>
  <c r="AP78" i="58" s="1"/>
  <c r="AQ78" i="58" s="1"/>
  <c r="AR78" i="58" s="1"/>
  <c r="AS78" i="58" s="1"/>
  <c r="AT78" i="58" s="1"/>
  <c r="AU78" i="58" s="1"/>
  <c r="Z153" i="58"/>
  <c r="AA94" i="58"/>
  <c r="AA153" i="58" s="1"/>
  <c r="Z194" i="58"/>
  <c r="Z189" i="58"/>
  <c r="Z188" i="58"/>
  <c r="Z186" i="58"/>
  <c r="Z187" i="58"/>
  <c r="AK94" i="58"/>
  <c r="AL96" i="58"/>
  <c r="AM70" i="58"/>
  <c r="AN70" i="58" s="1"/>
  <c r="AO70" i="58" s="1"/>
  <c r="AP70" i="58" s="1"/>
  <c r="AQ70" i="58" s="1"/>
  <c r="AR70" i="58" s="1"/>
  <c r="AS70" i="58" s="1"/>
  <c r="AT70" i="58" s="1"/>
  <c r="AU70" i="58" s="1"/>
  <c r="AL100" i="58"/>
  <c r="AB31" i="58"/>
  <c r="AB34" i="58" s="1"/>
  <c r="Z156" i="58"/>
  <c r="AA97" i="58"/>
  <c r="AA156" i="58" s="1"/>
  <c r="AK95" i="58"/>
  <c r="AK99" i="58"/>
  <c r="Y235" i="58"/>
  <c r="Y250" i="58" s="1"/>
  <c r="V112" i="47" s="1"/>
  <c r="AK98" i="58"/>
  <c r="Z158" i="58"/>
  <c r="AA99" i="58"/>
  <c r="AA158" i="58" s="1"/>
  <c r="AL97" i="58"/>
  <c r="Z155" i="58"/>
  <c r="AA96" i="58"/>
  <c r="AA155" i="58" s="1"/>
  <c r="Z151" i="58"/>
  <c r="AA92" i="58"/>
  <c r="AA151" i="58" s="1"/>
  <c r="AA167" i="58"/>
  <c r="AA165" i="58"/>
  <c r="AA162" i="58"/>
  <c r="AA166" i="58"/>
  <c r="AA163" i="58"/>
  <c r="AA164" i="58"/>
  <c r="AA168" i="58"/>
  <c r="AA169" i="58"/>
  <c r="AA170" i="58"/>
  <c r="Y234" i="58"/>
  <c r="Y249" i="58" s="1"/>
  <c r="V111" i="47" s="1"/>
  <c r="Z157" i="58"/>
  <c r="AA98" i="58"/>
  <c r="AA157" i="58" s="1"/>
  <c r="X258" i="58"/>
  <c r="U118" i="47" s="1"/>
  <c r="Y239" i="58"/>
  <c r="Y254" i="58" s="1"/>
  <c r="V110" i="47" s="1"/>
  <c r="V35" i="44"/>
  <c r="AC10" i="58"/>
  <c r="AC23" i="58" s="1"/>
  <c r="U25" i="44"/>
  <c r="U26" i="44" s="1"/>
  <c r="P3" i="29"/>
  <c r="AC6" i="35"/>
  <c r="AD6" i="35"/>
  <c r="V26" i="35"/>
  <c r="R7" i="47"/>
  <c r="V24" i="35"/>
  <c r="R9" i="47"/>
  <c r="R5" i="47"/>
  <c r="V22" i="35"/>
  <c r="R8" i="47"/>
  <c r="V23" i="35"/>
  <c r="W25" i="35"/>
  <c r="S6" i="47"/>
  <c r="AA51" i="58" l="1"/>
  <c r="Y226" i="58"/>
  <c r="Y264" i="58" s="1"/>
  <c r="V119" i="47" s="1"/>
  <c r="Y222" i="58"/>
  <c r="Y260" i="58" s="1"/>
  <c r="V121" i="47" s="1"/>
  <c r="Z190" i="58"/>
  <c r="Z191" i="58"/>
  <c r="Z192" i="58"/>
  <c r="Y227" i="58"/>
  <c r="Y265" i="58" s="1"/>
  <c r="V125" i="47" s="1"/>
  <c r="Y221" i="58"/>
  <c r="Y259" i="58" s="1"/>
  <c r="V120" i="47" s="1"/>
  <c r="Y224" i="58"/>
  <c r="Y262" i="58" s="1"/>
  <c r="V124" i="47" s="1"/>
  <c r="Z178" i="58"/>
  <c r="Z205" i="58"/>
  <c r="Z174" i="58"/>
  <c r="Z197" i="58"/>
  <c r="Y220" i="58"/>
  <c r="Y258" i="58" s="1"/>
  <c r="V118" i="47" s="1"/>
  <c r="AA43" i="58"/>
  <c r="AA49" i="58" s="1"/>
  <c r="AA176" i="58" s="1"/>
  <c r="AA235" i="58" s="1"/>
  <c r="AA250" i="58" s="1"/>
  <c r="X112" i="47" s="1"/>
  <c r="Z181" i="58"/>
  <c r="Z199" i="58"/>
  <c r="Z182" i="58"/>
  <c r="Z241" i="58" s="1"/>
  <c r="Z256" i="58" s="1"/>
  <c r="W114" i="47" s="1"/>
  <c r="Z201" i="58"/>
  <c r="Z224" i="58" s="1"/>
  <c r="Z262" i="58" s="1"/>
  <c r="W124" i="47" s="1"/>
  <c r="Z176" i="58"/>
  <c r="Z235" i="58" s="1"/>
  <c r="Z250" i="58" s="1"/>
  <c r="W112" i="47" s="1"/>
  <c r="Z177" i="58"/>
  <c r="Z236" i="58" s="1"/>
  <c r="Z251" i="58" s="1"/>
  <c r="W113" i="47" s="1"/>
  <c r="Z202" i="58"/>
  <c r="Z203" i="58"/>
  <c r="Z175" i="58"/>
  <c r="Z234" i="58" s="1"/>
  <c r="Z249" i="58" s="1"/>
  <c r="W111" i="47" s="1"/>
  <c r="Z200" i="58"/>
  <c r="Z180" i="58"/>
  <c r="Z239" i="58" s="1"/>
  <c r="Z254" i="58" s="1"/>
  <c r="W110" i="47" s="1"/>
  <c r="Z204" i="58"/>
  <c r="Y223" i="58"/>
  <c r="Y261" i="58" s="1"/>
  <c r="V122" i="47" s="1"/>
  <c r="X245" i="58"/>
  <c r="AC24" i="58"/>
  <c r="Z213" i="58"/>
  <c r="Z225" i="58" s="1"/>
  <c r="Z263" i="58" s="1"/>
  <c r="W126" i="47" s="1"/>
  <c r="Z211" i="58"/>
  <c r="Z210" i="58"/>
  <c r="Z222" i="58" s="1"/>
  <c r="Z260" i="58" s="1"/>
  <c r="W121" i="47" s="1"/>
  <c r="Z53" i="58"/>
  <c r="Z209" i="58"/>
  <c r="Z221" i="58" s="1"/>
  <c r="Z259" i="58" s="1"/>
  <c r="W120" i="47" s="1"/>
  <c r="Z215" i="58"/>
  <c r="Z214" i="58"/>
  <c r="Z216" i="58"/>
  <c r="AA46" i="58"/>
  <c r="AA52" i="58" s="1"/>
  <c r="AA214" i="58" s="1"/>
  <c r="Z208" i="58"/>
  <c r="AA44" i="58"/>
  <c r="AA50" i="58" s="1"/>
  <c r="AA189" i="58" s="1"/>
  <c r="AB35" i="58"/>
  <c r="AB156" i="58"/>
  <c r="AB158" i="58"/>
  <c r="AB153" i="58"/>
  <c r="AB152" i="58"/>
  <c r="AB154" i="58"/>
  <c r="AB159" i="58"/>
  <c r="AB151" i="58"/>
  <c r="AB155" i="58"/>
  <c r="AB157" i="58"/>
  <c r="Z238" i="58"/>
  <c r="Z253" i="58" s="1"/>
  <c r="W117" i="47" s="1"/>
  <c r="AG60" i="58"/>
  <c r="AB60" i="58"/>
  <c r="AM100" i="58"/>
  <c r="AM97" i="58"/>
  <c r="AM96" i="58"/>
  <c r="AC31" i="58"/>
  <c r="AC34" i="58" s="1"/>
  <c r="AL99" i="58"/>
  <c r="Z237" i="58"/>
  <c r="Z252" i="58" s="1"/>
  <c r="W115" i="47" s="1"/>
  <c r="AL94" i="58"/>
  <c r="AL98" i="58"/>
  <c r="AL95" i="58"/>
  <c r="Z233" i="58"/>
  <c r="Z248" i="58" s="1"/>
  <c r="W109" i="47" s="1"/>
  <c r="AL93" i="58"/>
  <c r="AL92" i="58"/>
  <c r="AA205" i="58"/>
  <c r="AA199" i="58"/>
  <c r="AA198" i="58"/>
  <c r="AA200" i="58"/>
  <c r="AA203" i="58"/>
  <c r="AA197" i="58"/>
  <c r="AA204" i="58"/>
  <c r="AA201" i="58"/>
  <c r="AA202" i="58"/>
  <c r="AA175" i="58"/>
  <c r="AA234" i="58" s="1"/>
  <c r="AA249" i="58" s="1"/>
  <c r="X111" i="47" s="1"/>
  <c r="Z240" i="58"/>
  <c r="Z255" i="58" s="1"/>
  <c r="W116" i="47" s="1"/>
  <c r="V25" i="44"/>
  <c r="V26" i="44" s="1"/>
  <c r="W35" i="44"/>
  <c r="AD10" i="58"/>
  <c r="AD23" i="58" s="1"/>
  <c r="P5" i="29"/>
  <c r="P18" i="29" s="1"/>
  <c r="P28" i="29"/>
  <c r="P36" i="29" s="1"/>
  <c r="W26" i="35"/>
  <c r="S7" i="47"/>
  <c r="W24" i="35"/>
  <c r="S9" i="47"/>
  <c r="X25" i="35"/>
  <c r="T6" i="47"/>
  <c r="S5" i="47"/>
  <c r="W22" i="35"/>
  <c r="W23" i="35"/>
  <c r="S8" i="47"/>
  <c r="AA174" i="58" l="1"/>
  <c r="AA233" i="58" s="1"/>
  <c r="AA248" i="58" s="1"/>
  <c r="X109" i="47" s="1"/>
  <c r="AA177" i="58"/>
  <c r="AA236" i="58" s="1"/>
  <c r="AA251" i="58" s="1"/>
  <c r="X113" i="47" s="1"/>
  <c r="AA178" i="58"/>
  <c r="AA237" i="58" s="1"/>
  <c r="AA252" i="58" s="1"/>
  <c r="X115" i="47" s="1"/>
  <c r="AA179" i="58"/>
  <c r="AA238" i="58" s="1"/>
  <c r="AA253" i="58" s="1"/>
  <c r="X117" i="47" s="1"/>
  <c r="AA180" i="58"/>
  <c r="AA239" i="58" s="1"/>
  <c r="AA254" i="58" s="1"/>
  <c r="X110" i="47" s="1"/>
  <c r="AA182" i="58"/>
  <c r="AA241" i="58" s="1"/>
  <c r="AA256" i="58" s="1"/>
  <c r="X114" i="47" s="1"/>
  <c r="Y245" i="58"/>
  <c r="AA181" i="58"/>
  <c r="AA240" i="58" s="1"/>
  <c r="AA255" i="58" s="1"/>
  <c r="X116" i="47" s="1"/>
  <c r="Z220" i="58"/>
  <c r="Z258" i="58" s="1"/>
  <c r="W118" i="47" s="1"/>
  <c r="Z223" i="58"/>
  <c r="Z261" i="58" s="1"/>
  <c r="W122" i="47" s="1"/>
  <c r="Z228" i="58"/>
  <c r="Z266" i="58" s="1"/>
  <c r="W123" i="47" s="1"/>
  <c r="Z226" i="58"/>
  <c r="Z264" i="58" s="1"/>
  <c r="W119" i="47" s="1"/>
  <c r="Z227" i="58"/>
  <c r="Z265" i="58" s="1"/>
  <c r="W125" i="47" s="1"/>
  <c r="AA209" i="58"/>
  <c r="AA212" i="58"/>
  <c r="J21" i="57"/>
  <c r="S32" i="57" s="1"/>
  <c r="AA216" i="58"/>
  <c r="AA208" i="58"/>
  <c r="AA210" i="58"/>
  <c r="AA213" i="58"/>
  <c r="AA211" i="58"/>
  <c r="AA223" i="58" s="1"/>
  <c r="AA261" i="58" s="1"/>
  <c r="X122" i="47" s="1"/>
  <c r="AA215" i="58"/>
  <c r="AA192" i="58"/>
  <c r="AA226" i="58" s="1"/>
  <c r="AA264" i="58" s="1"/>
  <c r="X119" i="47" s="1"/>
  <c r="AA190" i="58"/>
  <c r="AA188" i="58"/>
  <c r="AA222" i="58" s="1"/>
  <c r="AA260" i="58" s="1"/>
  <c r="X121" i="47" s="1"/>
  <c r="AA193" i="58"/>
  <c r="AA53" i="58"/>
  <c r="AA191" i="58"/>
  <c r="AA194" i="58"/>
  <c r="AA187" i="58"/>
  <c r="AA186" i="58"/>
  <c r="AC35" i="58"/>
  <c r="AC159" i="58"/>
  <c r="AC155" i="58"/>
  <c r="AC153" i="58"/>
  <c r="AC156" i="58"/>
  <c r="AC151" i="58"/>
  <c r="AC152" i="58"/>
  <c r="AC158" i="58"/>
  <c r="AC157" i="58"/>
  <c r="AC154" i="58"/>
  <c r="AB169" i="58"/>
  <c r="AB168" i="58"/>
  <c r="AB163" i="58"/>
  <c r="AB162" i="58"/>
  <c r="AB165" i="58"/>
  <c r="AB170" i="58"/>
  <c r="AB167" i="58"/>
  <c r="AB164" i="58"/>
  <c r="AB166" i="58"/>
  <c r="AB36" i="58"/>
  <c r="AB41" i="58" s="1"/>
  <c r="AN96" i="58"/>
  <c r="AD31" i="58"/>
  <c r="AD34" i="58" s="1"/>
  <c r="AM98" i="58"/>
  <c r="AM92" i="58"/>
  <c r="AM94" i="58"/>
  <c r="AN97" i="58"/>
  <c r="AM93" i="58"/>
  <c r="AM99" i="58"/>
  <c r="AN100" i="58"/>
  <c r="AM95" i="58"/>
  <c r="AD24" i="58"/>
  <c r="X35" i="44"/>
  <c r="AE10" i="58"/>
  <c r="AE23" i="58" s="1"/>
  <c r="W25" i="44"/>
  <c r="W26" i="44" s="1"/>
  <c r="AE6" i="35"/>
  <c r="P24" i="29"/>
  <c r="P17" i="29"/>
  <c r="P23" i="29" s="1"/>
  <c r="P16" i="29"/>
  <c r="AB51" i="29"/>
  <c r="S51" i="29"/>
  <c r="P108" i="47" s="1"/>
  <c r="Y25" i="35"/>
  <c r="U6" i="47"/>
  <c r="X26" i="35"/>
  <c r="T7" i="47"/>
  <c r="X24" i="35"/>
  <c r="T9" i="47"/>
  <c r="T5" i="47"/>
  <c r="X22" i="35"/>
  <c r="X23" i="35"/>
  <c r="T8" i="47"/>
  <c r="AA228" i="58" l="1"/>
  <c r="AA266" i="58" s="1"/>
  <c r="X123" i="47" s="1"/>
  <c r="AA220" i="58"/>
  <c r="AA258" i="58" s="1"/>
  <c r="X118" i="47" s="1"/>
  <c r="Z245" i="58"/>
  <c r="AA224" i="58"/>
  <c r="AA262" i="58" s="1"/>
  <c r="X124" i="47" s="1"/>
  <c r="AB32" i="57"/>
  <c r="AB56" i="57" s="1"/>
  <c r="J32" i="57"/>
  <c r="T32" i="57"/>
  <c r="K32" i="57" s="1"/>
  <c r="S56" i="57"/>
  <c r="S109" i="57"/>
  <c r="S87" i="57"/>
  <c r="J87" i="57" s="1"/>
  <c r="J90" i="57" s="1"/>
  <c r="AA225" i="58"/>
  <c r="AA263" i="58" s="1"/>
  <c r="X126" i="47" s="1"/>
  <c r="AA221" i="58"/>
  <c r="AA259" i="58" s="1"/>
  <c r="X120" i="47" s="1"/>
  <c r="AA227" i="58"/>
  <c r="AA265" i="58" s="1"/>
  <c r="X125" i="47" s="1"/>
  <c r="AB43" i="58"/>
  <c r="AB49" i="58" s="1"/>
  <c r="AB46" i="58"/>
  <c r="AB52" i="58" s="1"/>
  <c r="AB44" i="58"/>
  <c r="AB50" i="58" s="1"/>
  <c r="AB45" i="58"/>
  <c r="AB51" i="58" s="1"/>
  <c r="AD35" i="58"/>
  <c r="AD152" i="58"/>
  <c r="AD158" i="58"/>
  <c r="AD154" i="58"/>
  <c r="AD155" i="58"/>
  <c r="AD159" i="58"/>
  <c r="AD157" i="58"/>
  <c r="AD151" i="58"/>
  <c r="AD153" i="58"/>
  <c r="AD156" i="58"/>
  <c r="AC168" i="58"/>
  <c r="AC169" i="58"/>
  <c r="AC165" i="58"/>
  <c r="AC166" i="58"/>
  <c r="AC170" i="58"/>
  <c r="AC164" i="58"/>
  <c r="AC162" i="58"/>
  <c r="AC163" i="58"/>
  <c r="AC167" i="58"/>
  <c r="AC36" i="58"/>
  <c r="AC41" i="58" s="1"/>
  <c r="AE24" i="58"/>
  <c r="AO97" i="58"/>
  <c r="AO100" i="58"/>
  <c r="AN94" i="58"/>
  <c r="AN99" i="58"/>
  <c r="AN92" i="58"/>
  <c r="AN98" i="58"/>
  <c r="AO96" i="58"/>
  <c r="AE31" i="58"/>
  <c r="AE34" i="58" s="1"/>
  <c r="AN95" i="58"/>
  <c r="AN93" i="58"/>
  <c r="S50" i="29"/>
  <c r="P86" i="47" s="1"/>
  <c r="AB50" i="29"/>
  <c r="Y86" i="47" s="1"/>
  <c r="S49" i="29"/>
  <c r="P85" i="47" s="1"/>
  <c r="AB49" i="29"/>
  <c r="Y85" i="47" s="1"/>
  <c r="X25" i="44"/>
  <c r="X26" i="44" s="1"/>
  <c r="AF6" i="35"/>
  <c r="Y35" i="44"/>
  <c r="AG6" i="35"/>
  <c r="AF10" i="58"/>
  <c r="AF23" i="58" s="1"/>
  <c r="P22" i="29"/>
  <c r="T51" i="29"/>
  <c r="Y26" i="35"/>
  <c r="U7" i="47"/>
  <c r="U5" i="47"/>
  <c r="Y22" i="35"/>
  <c r="Y23" i="35"/>
  <c r="U8" i="47"/>
  <c r="Z25" i="35"/>
  <c r="V6" i="47"/>
  <c r="Y24" i="35"/>
  <c r="U9" i="47"/>
  <c r="AB109" i="57" l="1"/>
  <c r="J109" i="57"/>
  <c r="J56" i="57"/>
  <c r="AB87" i="57"/>
  <c r="T87" i="57"/>
  <c r="AA245" i="58"/>
  <c r="AF24" i="58"/>
  <c r="AD168" i="58"/>
  <c r="AD169" i="58"/>
  <c r="AD163" i="58"/>
  <c r="AD166" i="58"/>
  <c r="AD167" i="58"/>
  <c r="AD164" i="58"/>
  <c r="AD162" i="58"/>
  <c r="AD165" i="58"/>
  <c r="AD170" i="58"/>
  <c r="AD36" i="58"/>
  <c r="AD41" i="58" s="1"/>
  <c r="AB202" i="58"/>
  <c r="AB197" i="58"/>
  <c r="AB198" i="58"/>
  <c r="AB199" i="58"/>
  <c r="AB205" i="58"/>
  <c r="AB203" i="58"/>
  <c r="AB200" i="58"/>
  <c r="AB204" i="58"/>
  <c r="AB201" i="58"/>
  <c r="AE35" i="58"/>
  <c r="AE153" i="58"/>
  <c r="AE151" i="58"/>
  <c r="AE152" i="58"/>
  <c r="AE154" i="58"/>
  <c r="AE156" i="58"/>
  <c r="AE158" i="58"/>
  <c r="AE157" i="58"/>
  <c r="AE155" i="58"/>
  <c r="AE159" i="58"/>
  <c r="AB189" i="58"/>
  <c r="AB188" i="58"/>
  <c r="AB193" i="58"/>
  <c r="AB186" i="58"/>
  <c r="AB194" i="58"/>
  <c r="AB191" i="58"/>
  <c r="AB187" i="58"/>
  <c r="AB190" i="58"/>
  <c r="AB192" i="58"/>
  <c r="AB215" i="58"/>
  <c r="AB214" i="58"/>
  <c r="AB211" i="58"/>
  <c r="AB216" i="58"/>
  <c r="AB208" i="58"/>
  <c r="AB209" i="58"/>
  <c r="AB213" i="58"/>
  <c r="AB212" i="58"/>
  <c r="AB210" i="58"/>
  <c r="AC46" i="58"/>
  <c r="AC52" i="58" s="1"/>
  <c r="AC44" i="58"/>
  <c r="AC50" i="58" s="1"/>
  <c r="AC45" i="58"/>
  <c r="AC51" i="58" s="1"/>
  <c r="AC43" i="58"/>
  <c r="AC49" i="58" s="1"/>
  <c r="AB175" i="58"/>
  <c r="AB234" i="58" s="1"/>
  <c r="AB249" i="58" s="1"/>
  <c r="Y111" i="47" s="1"/>
  <c r="AB180" i="58"/>
  <c r="AB239" i="58" s="1"/>
  <c r="AB254" i="58" s="1"/>
  <c r="Y110" i="47" s="1"/>
  <c r="AB174" i="58"/>
  <c r="AB233" i="58" s="1"/>
  <c r="AB248" i="58" s="1"/>
  <c r="Y109" i="47" s="1"/>
  <c r="AB53" i="58"/>
  <c r="AB177" i="58"/>
  <c r="AB236" i="58" s="1"/>
  <c r="AB251" i="58" s="1"/>
  <c r="Y113" i="47" s="1"/>
  <c r="AB182" i="58"/>
  <c r="AB241" i="58" s="1"/>
  <c r="AB256" i="58" s="1"/>
  <c r="Y114" i="47" s="1"/>
  <c r="AB176" i="58"/>
  <c r="AB235" i="58" s="1"/>
  <c r="AB250" i="58" s="1"/>
  <c r="Y112" i="47" s="1"/>
  <c r="AB179" i="58"/>
  <c r="AB238" i="58" s="1"/>
  <c r="AB253" i="58" s="1"/>
  <c r="Y117" i="47" s="1"/>
  <c r="AB181" i="58"/>
  <c r="AB240" i="58" s="1"/>
  <c r="AB255" i="58" s="1"/>
  <c r="Y116" i="47" s="1"/>
  <c r="AB178" i="58"/>
  <c r="AB237" i="58" s="1"/>
  <c r="AB252" i="58" s="1"/>
  <c r="Y115" i="47" s="1"/>
  <c r="AO93" i="58"/>
  <c r="AP100" i="58"/>
  <c r="AO98" i="58"/>
  <c r="AP97" i="58"/>
  <c r="AO95" i="58"/>
  <c r="AO92" i="58"/>
  <c r="AO99" i="58"/>
  <c r="AP96" i="58"/>
  <c r="AO94" i="58"/>
  <c r="AF31" i="58"/>
  <c r="AF34" i="58" s="1"/>
  <c r="T50" i="29"/>
  <c r="T49" i="29"/>
  <c r="Y25" i="44"/>
  <c r="Y26" i="44" s="1"/>
  <c r="Z35" i="44"/>
  <c r="AH6" i="35"/>
  <c r="AG10" i="58"/>
  <c r="AG23" i="58" s="1"/>
  <c r="AB48" i="29"/>
  <c r="P84" i="47"/>
  <c r="Q108" i="47"/>
  <c r="U51" i="29"/>
  <c r="Z23" i="35"/>
  <c r="V8" i="47"/>
  <c r="V5" i="47"/>
  <c r="Z22" i="35"/>
  <c r="V7" i="47"/>
  <c r="Z26" i="35"/>
  <c r="Z24" i="35"/>
  <c r="V9" i="47"/>
  <c r="W6" i="47"/>
  <c r="AA25" i="35"/>
  <c r="AG24" i="58" l="1"/>
  <c r="AB225" i="58"/>
  <c r="AB263" i="58" s="1"/>
  <c r="Y126" i="47" s="1"/>
  <c r="AB227" i="58"/>
  <c r="AB265" i="58" s="1"/>
  <c r="Y125" i="47" s="1"/>
  <c r="AB228" i="58"/>
  <c r="AB266" i="58" s="1"/>
  <c r="Y123" i="47" s="1"/>
  <c r="AB223" i="58"/>
  <c r="AB261" i="58" s="1"/>
  <c r="Y122" i="47" s="1"/>
  <c r="AB226" i="58"/>
  <c r="AB264" i="58" s="1"/>
  <c r="Y119" i="47" s="1"/>
  <c r="AC203" i="58"/>
  <c r="AC198" i="58"/>
  <c r="AC197" i="58"/>
  <c r="AC201" i="58"/>
  <c r="AC200" i="58"/>
  <c r="AC205" i="58"/>
  <c r="AC199" i="58"/>
  <c r="AC204" i="58"/>
  <c r="AC202" i="58"/>
  <c r="AC208" i="58"/>
  <c r="AC215" i="58"/>
  <c r="AC212" i="58"/>
  <c r="AC214" i="58"/>
  <c r="AC209" i="58"/>
  <c r="AC211" i="58"/>
  <c r="AC213" i="58"/>
  <c r="AC216" i="58"/>
  <c r="AC210" i="58"/>
  <c r="AB221" i="58"/>
  <c r="AB259" i="58" s="1"/>
  <c r="Y120" i="47" s="1"/>
  <c r="AD44" i="58"/>
  <c r="AD50" i="58" s="1"/>
  <c r="AD43" i="58"/>
  <c r="AD49" i="58" s="1"/>
  <c r="AD45" i="58"/>
  <c r="AD51" i="58" s="1"/>
  <c r="AD46" i="58"/>
  <c r="AD52" i="58" s="1"/>
  <c r="AB220" i="58"/>
  <c r="AE168" i="58"/>
  <c r="AE169" i="58"/>
  <c r="AE166" i="58"/>
  <c r="AE165" i="58"/>
  <c r="AE163" i="58"/>
  <c r="AE167" i="58"/>
  <c r="AE164" i="58"/>
  <c r="AE162" i="58"/>
  <c r="AE170" i="58"/>
  <c r="AE36" i="58"/>
  <c r="AE41" i="58" s="1"/>
  <c r="AB222" i="58"/>
  <c r="AB260" i="58" s="1"/>
  <c r="Y121" i="47" s="1"/>
  <c r="AC176" i="58"/>
  <c r="AC235" i="58" s="1"/>
  <c r="AC250" i="58" s="1"/>
  <c r="Z112" i="47" s="1"/>
  <c r="AC182" i="58"/>
  <c r="AC241" i="58" s="1"/>
  <c r="AC256" i="58" s="1"/>
  <c r="Z114" i="47" s="1"/>
  <c r="AC177" i="58"/>
  <c r="AC236" i="58" s="1"/>
  <c r="AC251" i="58" s="1"/>
  <c r="Z113" i="47" s="1"/>
  <c r="AC53" i="58"/>
  <c r="AC175" i="58"/>
  <c r="AC234" i="58" s="1"/>
  <c r="AC249" i="58" s="1"/>
  <c r="Z111" i="47" s="1"/>
  <c r="AC174" i="58"/>
  <c r="AC233" i="58" s="1"/>
  <c r="AC248" i="58" s="1"/>
  <c r="Z109" i="47" s="1"/>
  <c r="AC180" i="58"/>
  <c r="AC239" i="58" s="1"/>
  <c r="AC254" i="58" s="1"/>
  <c r="Z110" i="47" s="1"/>
  <c r="AC181" i="58"/>
  <c r="AC240" i="58" s="1"/>
  <c r="AC255" i="58" s="1"/>
  <c r="Z116" i="47" s="1"/>
  <c r="AC179" i="58"/>
  <c r="AC238" i="58" s="1"/>
  <c r="AC253" i="58" s="1"/>
  <c r="Z117" i="47" s="1"/>
  <c r="AC178" i="58"/>
  <c r="AC237" i="58" s="1"/>
  <c r="AC252" i="58" s="1"/>
  <c r="Z115" i="47" s="1"/>
  <c r="AF35" i="58"/>
  <c r="AF154" i="58"/>
  <c r="AF151" i="58"/>
  <c r="AF152" i="58"/>
  <c r="AF158" i="58"/>
  <c r="AF157" i="58"/>
  <c r="AF153" i="58"/>
  <c r="AF155" i="58"/>
  <c r="AF156" i="58"/>
  <c r="AF159" i="58"/>
  <c r="AC187" i="58"/>
  <c r="AC191" i="58"/>
  <c r="AC190" i="58"/>
  <c r="AC193" i="58"/>
  <c r="AC188" i="58"/>
  <c r="AC186" i="58"/>
  <c r="AC189" i="58"/>
  <c r="AC192" i="58"/>
  <c r="AC194" i="58"/>
  <c r="AB224" i="58"/>
  <c r="AB262" i="58" s="1"/>
  <c r="Y124" i="47" s="1"/>
  <c r="AP98" i="58"/>
  <c r="AQ100" i="58"/>
  <c r="AP94" i="58"/>
  <c r="AP92" i="58"/>
  <c r="AP93" i="58"/>
  <c r="AQ96" i="58"/>
  <c r="AG31" i="58"/>
  <c r="AG34" i="58" s="1"/>
  <c r="AP95" i="58"/>
  <c r="AP99" i="58"/>
  <c r="AQ97" i="58"/>
  <c r="Q86" i="47"/>
  <c r="U50" i="29"/>
  <c r="Q85" i="47"/>
  <c r="U49" i="29"/>
  <c r="AA35" i="44"/>
  <c r="AH10" i="58"/>
  <c r="AH23" i="58" s="1"/>
  <c r="AH24" i="58" s="1"/>
  <c r="Z25" i="44"/>
  <c r="Z26" i="44" s="1"/>
  <c r="R108" i="47"/>
  <c r="V51" i="29"/>
  <c r="T48" i="29"/>
  <c r="AA24" i="35"/>
  <c r="W9" i="47"/>
  <c r="AA22" i="35"/>
  <c r="W5" i="47"/>
  <c r="AA23" i="35"/>
  <c r="W8" i="47"/>
  <c r="AB25" i="35"/>
  <c r="X6" i="47"/>
  <c r="AA26" i="35"/>
  <c r="W7" i="47"/>
  <c r="AC226" i="58" l="1"/>
  <c r="AC264" i="58" s="1"/>
  <c r="Z119" i="47" s="1"/>
  <c r="AC224" i="58"/>
  <c r="AC262" i="58" s="1"/>
  <c r="Z124" i="47" s="1"/>
  <c r="AC225" i="58"/>
  <c r="AC263" i="58" s="1"/>
  <c r="Z126" i="47" s="1"/>
  <c r="AC221" i="58"/>
  <c r="AC259" i="58" s="1"/>
  <c r="Z120" i="47" s="1"/>
  <c r="AC222" i="58"/>
  <c r="AC260" i="58" s="1"/>
  <c r="Z121" i="47" s="1"/>
  <c r="AC228" i="58"/>
  <c r="AC266" i="58" s="1"/>
  <c r="Z123" i="47" s="1"/>
  <c r="AC223" i="58"/>
  <c r="AC261" i="58" s="1"/>
  <c r="Z122" i="47" s="1"/>
  <c r="AC227" i="58"/>
  <c r="AC265" i="58" s="1"/>
  <c r="Z125" i="47" s="1"/>
  <c r="AB245" i="58"/>
  <c r="AB258" i="58"/>
  <c r="Y118" i="47" s="1"/>
  <c r="AE46" i="58"/>
  <c r="AE52" i="58" s="1"/>
  <c r="AE44" i="58"/>
  <c r="AE50" i="58" s="1"/>
  <c r="AE45" i="58"/>
  <c r="AE51" i="58" s="1"/>
  <c r="AE43" i="58"/>
  <c r="AE49" i="58" s="1"/>
  <c r="AD179" i="58"/>
  <c r="AD238" i="58" s="1"/>
  <c r="AD253" i="58" s="1"/>
  <c r="AA117" i="47" s="1"/>
  <c r="AD175" i="58"/>
  <c r="AD234" i="58" s="1"/>
  <c r="AD249" i="58" s="1"/>
  <c r="AA111" i="47" s="1"/>
  <c r="AD180" i="58"/>
  <c r="AD239" i="58" s="1"/>
  <c r="AD254" i="58" s="1"/>
  <c r="AA110" i="47" s="1"/>
  <c r="AD174" i="58"/>
  <c r="AD233" i="58" s="1"/>
  <c r="AD248" i="58" s="1"/>
  <c r="AA109" i="47" s="1"/>
  <c r="AD181" i="58"/>
  <c r="AD240" i="58" s="1"/>
  <c r="AD255" i="58" s="1"/>
  <c r="AA116" i="47" s="1"/>
  <c r="AD182" i="58"/>
  <c r="AD241" i="58" s="1"/>
  <c r="AD256" i="58" s="1"/>
  <c r="AA114" i="47" s="1"/>
  <c r="AD176" i="58"/>
  <c r="AD235" i="58" s="1"/>
  <c r="AD250" i="58" s="1"/>
  <c r="AA112" i="47" s="1"/>
  <c r="AD53" i="58"/>
  <c r="AD177" i="58"/>
  <c r="AD236" i="58" s="1"/>
  <c r="AD251" i="58" s="1"/>
  <c r="AA113" i="47" s="1"/>
  <c r="AD178" i="58"/>
  <c r="AD237" i="58" s="1"/>
  <c r="AD252" i="58" s="1"/>
  <c r="AA115" i="47" s="1"/>
  <c r="AD187" i="58"/>
  <c r="AD189" i="58"/>
  <c r="AD190" i="58"/>
  <c r="AD191" i="58"/>
  <c r="AD192" i="58"/>
  <c r="AD194" i="58"/>
  <c r="AD193" i="58"/>
  <c r="AD188" i="58"/>
  <c r="AD186" i="58"/>
  <c r="AD197" i="58"/>
  <c r="AD205" i="58"/>
  <c r="AD198" i="58"/>
  <c r="AD199" i="58"/>
  <c r="AD201" i="58"/>
  <c r="AD200" i="58"/>
  <c r="AD204" i="58"/>
  <c r="AD203" i="58"/>
  <c r="AD202" i="58"/>
  <c r="AF169" i="58"/>
  <c r="AF168" i="58"/>
  <c r="AF167" i="58"/>
  <c r="AF166" i="58"/>
  <c r="AF163" i="58"/>
  <c r="AF164" i="58"/>
  <c r="AF165" i="58"/>
  <c r="AF170" i="58"/>
  <c r="AF162" i="58"/>
  <c r="AF36" i="58"/>
  <c r="AF41" i="58" s="1"/>
  <c r="AG35" i="58"/>
  <c r="AG157" i="58"/>
  <c r="AG151" i="58"/>
  <c r="AG152" i="58"/>
  <c r="AG158" i="58"/>
  <c r="AG154" i="58"/>
  <c r="AG153" i="58"/>
  <c r="AG156" i="58"/>
  <c r="AG155" i="58"/>
  <c r="AG159" i="58"/>
  <c r="AD214" i="58"/>
  <c r="AD213" i="58"/>
  <c r="AD208" i="58"/>
  <c r="AD212" i="58"/>
  <c r="AD215" i="58"/>
  <c r="AD216" i="58"/>
  <c r="AD210" i="58"/>
  <c r="AD209" i="58"/>
  <c r="AD211" i="58"/>
  <c r="AC220" i="58"/>
  <c r="AQ94" i="58"/>
  <c r="AR97" i="58"/>
  <c r="AR100" i="58"/>
  <c r="AR96" i="58"/>
  <c r="AQ99" i="58"/>
  <c r="AQ98" i="58"/>
  <c r="AQ93" i="58"/>
  <c r="AQ92" i="58"/>
  <c r="AQ95" i="58"/>
  <c r="AH31" i="58"/>
  <c r="AH34" i="58" s="1"/>
  <c r="R86" i="47"/>
  <c r="V50" i="29"/>
  <c r="R85" i="47"/>
  <c r="V49" i="29"/>
  <c r="AA25" i="44"/>
  <c r="AA26" i="44" s="1"/>
  <c r="AI6" i="35"/>
  <c r="AB35" i="44"/>
  <c r="AJ6" i="35"/>
  <c r="AI10" i="58"/>
  <c r="AI23" i="58" s="1"/>
  <c r="AI24" i="58" s="1"/>
  <c r="Q84" i="47"/>
  <c r="U48" i="29"/>
  <c r="S108" i="47"/>
  <c r="W51" i="29"/>
  <c r="AB23" i="35"/>
  <c r="X8" i="47"/>
  <c r="AB26" i="35"/>
  <c r="X7" i="47"/>
  <c r="AC25" i="35"/>
  <c r="Y6" i="47"/>
  <c r="AB22" i="35"/>
  <c r="X5" i="47"/>
  <c r="X9" i="47"/>
  <c r="AB24" i="35"/>
  <c r="AD226" i="58" l="1"/>
  <c r="AD264" i="58" s="1"/>
  <c r="AA119" i="47" s="1"/>
  <c r="AD222" i="58"/>
  <c r="AD260" i="58" s="1"/>
  <c r="AA121" i="47" s="1"/>
  <c r="AD227" i="58"/>
  <c r="AD265" i="58" s="1"/>
  <c r="AA125" i="47" s="1"/>
  <c r="AD228" i="58"/>
  <c r="AD266" i="58" s="1"/>
  <c r="AA123" i="47" s="1"/>
  <c r="AF45" i="58"/>
  <c r="AF51" i="58" s="1"/>
  <c r="AF46" i="58"/>
  <c r="AF52" i="58" s="1"/>
  <c r="AF43" i="58"/>
  <c r="AF49" i="58" s="1"/>
  <c r="AF44" i="58"/>
  <c r="AF50" i="58" s="1"/>
  <c r="AD225" i="58"/>
  <c r="AD263" i="58" s="1"/>
  <c r="AA126" i="47" s="1"/>
  <c r="AD224" i="58"/>
  <c r="AD262" i="58" s="1"/>
  <c r="AA124" i="47" s="1"/>
  <c r="AD223" i="58"/>
  <c r="AD261" i="58" s="1"/>
  <c r="AA122" i="47" s="1"/>
  <c r="AE176" i="58"/>
  <c r="AE235" i="58" s="1"/>
  <c r="AE250" i="58" s="1"/>
  <c r="AB112" i="47" s="1"/>
  <c r="AE178" i="58"/>
  <c r="AE237" i="58" s="1"/>
  <c r="AE252" i="58" s="1"/>
  <c r="AB115" i="47" s="1"/>
  <c r="AE174" i="58"/>
  <c r="AE233" i="58" s="1"/>
  <c r="AE248" i="58" s="1"/>
  <c r="AB109" i="47" s="1"/>
  <c r="AE177" i="58"/>
  <c r="AE236" i="58" s="1"/>
  <c r="AE251" i="58" s="1"/>
  <c r="AB113" i="47" s="1"/>
  <c r="AE179" i="58"/>
  <c r="AE238" i="58" s="1"/>
  <c r="AE253" i="58" s="1"/>
  <c r="AB117" i="47" s="1"/>
  <c r="AE180" i="58"/>
  <c r="AE239" i="58" s="1"/>
  <c r="AE254" i="58" s="1"/>
  <c r="AB110" i="47" s="1"/>
  <c r="AE53" i="58"/>
  <c r="AE181" i="58"/>
  <c r="AE240" i="58" s="1"/>
  <c r="AE255" i="58" s="1"/>
  <c r="AB116" i="47" s="1"/>
  <c r="AE182" i="58"/>
  <c r="AE241" i="58" s="1"/>
  <c r="AE256" i="58" s="1"/>
  <c r="AB114" i="47" s="1"/>
  <c r="AE175" i="58"/>
  <c r="AE234" i="58" s="1"/>
  <c r="AE249" i="58" s="1"/>
  <c r="AB111" i="47" s="1"/>
  <c r="AH35" i="58"/>
  <c r="AH151" i="58"/>
  <c r="AH152" i="58"/>
  <c r="AH154" i="58"/>
  <c r="AH153" i="58"/>
  <c r="AH158" i="58"/>
  <c r="AH157" i="58"/>
  <c r="AH156" i="58"/>
  <c r="AH159" i="58"/>
  <c r="AH155" i="58"/>
  <c r="AD221" i="58"/>
  <c r="AD259" i="58" s="1"/>
  <c r="AA120" i="47" s="1"/>
  <c r="AE205" i="58"/>
  <c r="AE201" i="58"/>
  <c r="AE202" i="58"/>
  <c r="AE197" i="58"/>
  <c r="AE203" i="58"/>
  <c r="AE199" i="58"/>
  <c r="AE200" i="58"/>
  <c r="AE198" i="58"/>
  <c r="AE204" i="58"/>
  <c r="AC245" i="58"/>
  <c r="AC258" i="58"/>
  <c r="Z118" i="47" s="1"/>
  <c r="AE189" i="58"/>
  <c r="AE186" i="58"/>
  <c r="AE192" i="58"/>
  <c r="AE191" i="58"/>
  <c r="AE187" i="58"/>
  <c r="AE188" i="58"/>
  <c r="AE193" i="58"/>
  <c r="AE190" i="58"/>
  <c r="AE194" i="58"/>
  <c r="AE210" i="58"/>
  <c r="AE209" i="58"/>
  <c r="AE213" i="58"/>
  <c r="AE215" i="58"/>
  <c r="AE208" i="58"/>
  <c r="AE214" i="58"/>
  <c r="AE216" i="58"/>
  <c r="AE211" i="58"/>
  <c r="AE212" i="58"/>
  <c r="AG169" i="58"/>
  <c r="AG168" i="58"/>
  <c r="AG164" i="58"/>
  <c r="AG163" i="58"/>
  <c r="AG166" i="58"/>
  <c r="AG167" i="58"/>
  <c r="AG165" i="58"/>
  <c r="AG170" i="58"/>
  <c r="AG162" i="58"/>
  <c r="AG36" i="58"/>
  <c r="AG41" i="58" s="1"/>
  <c r="AD220" i="58"/>
  <c r="AR99" i="58"/>
  <c r="AS100" i="58"/>
  <c r="AS97" i="58"/>
  <c r="AS96" i="58"/>
  <c r="AR94" i="58"/>
  <c r="AI31" i="58"/>
  <c r="AI34" i="58" s="1"/>
  <c r="AR95" i="58"/>
  <c r="AR92" i="58"/>
  <c r="AR93" i="58"/>
  <c r="AR98" i="58"/>
  <c r="S86" i="47"/>
  <c r="W50" i="29"/>
  <c r="S85" i="47"/>
  <c r="W49" i="29"/>
  <c r="AC35" i="44"/>
  <c r="AJ10" i="58"/>
  <c r="AJ23" i="58" s="1"/>
  <c r="AK6" i="35"/>
  <c r="AB25" i="44"/>
  <c r="AB26" i="44" s="1"/>
  <c r="R84" i="47"/>
  <c r="V48" i="29"/>
  <c r="T108" i="47"/>
  <c r="X51" i="29"/>
  <c r="Y9" i="47"/>
  <c r="AC24" i="35"/>
  <c r="AC26" i="35"/>
  <c r="Y7" i="47"/>
  <c r="AD25" i="35"/>
  <c r="Z6" i="47"/>
  <c r="Y5" i="47"/>
  <c r="AC22" i="35"/>
  <c r="AC23" i="35"/>
  <c r="Y8" i="47"/>
  <c r="AE221" i="58" l="1"/>
  <c r="AE259" i="58" s="1"/>
  <c r="AB120" i="47" s="1"/>
  <c r="AE227" i="58"/>
  <c r="AE265" i="58" s="1"/>
  <c r="AB125" i="47" s="1"/>
  <c r="AE224" i="58"/>
  <c r="AE262" i="58" s="1"/>
  <c r="AB124" i="47" s="1"/>
  <c r="AD258" i="58"/>
  <c r="AA118" i="47" s="1"/>
  <c r="AD245" i="58"/>
  <c r="AG46" i="58"/>
  <c r="AG52" i="58" s="1"/>
  <c r="AG45" i="58"/>
  <c r="AG51" i="58" s="1"/>
  <c r="AG43" i="58"/>
  <c r="AG49" i="58" s="1"/>
  <c r="AG44" i="58"/>
  <c r="AG50" i="58" s="1"/>
  <c r="AE225" i="58"/>
  <c r="AE263" i="58" s="1"/>
  <c r="AB126" i="47" s="1"/>
  <c r="AE226" i="58"/>
  <c r="AE264" i="58" s="1"/>
  <c r="AB119" i="47" s="1"/>
  <c r="AH169" i="58"/>
  <c r="AH168" i="58"/>
  <c r="AH164" i="58"/>
  <c r="AH166" i="58"/>
  <c r="AH163" i="58"/>
  <c r="AH167" i="58"/>
  <c r="AH165" i="58"/>
  <c r="AH162" i="58"/>
  <c r="AH170" i="58"/>
  <c r="AH36" i="58"/>
  <c r="AH41" i="58" s="1"/>
  <c r="AE220" i="58"/>
  <c r="AE223" i="58"/>
  <c r="AE261" i="58" s="1"/>
  <c r="AB122" i="47" s="1"/>
  <c r="AF187" i="58"/>
  <c r="AF190" i="58"/>
  <c r="AF193" i="58"/>
  <c r="AF192" i="58"/>
  <c r="AF188" i="58"/>
  <c r="AF194" i="58"/>
  <c r="AF191" i="58"/>
  <c r="AF189" i="58"/>
  <c r="AF186" i="58"/>
  <c r="AF175" i="58"/>
  <c r="AF234" i="58" s="1"/>
  <c r="AF249" i="58" s="1"/>
  <c r="AC111" i="47" s="1"/>
  <c r="AF181" i="58"/>
  <c r="AF240" i="58" s="1"/>
  <c r="AF255" i="58" s="1"/>
  <c r="AC116" i="47" s="1"/>
  <c r="AF174" i="58"/>
  <c r="AF233" i="58" s="1"/>
  <c r="AF248" i="58" s="1"/>
  <c r="AC109" i="47" s="1"/>
  <c r="AF177" i="58"/>
  <c r="AF236" i="58" s="1"/>
  <c r="AF251" i="58" s="1"/>
  <c r="AC113" i="47" s="1"/>
  <c r="AF176" i="58"/>
  <c r="AF235" i="58" s="1"/>
  <c r="AF250" i="58" s="1"/>
  <c r="AC112" i="47" s="1"/>
  <c r="AF182" i="58"/>
  <c r="AF241" i="58" s="1"/>
  <c r="AF256" i="58" s="1"/>
  <c r="AC114" i="47" s="1"/>
  <c r="AF53" i="58"/>
  <c r="AF178" i="58"/>
  <c r="AF237" i="58" s="1"/>
  <c r="AF252" i="58" s="1"/>
  <c r="AC115" i="47" s="1"/>
  <c r="AF180" i="58"/>
  <c r="AF239" i="58" s="1"/>
  <c r="AF254" i="58" s="1"/>
  <c r="AC110" i="47" s="1"/>
  <c r="AF179" i="58"/>
  <c r="AF238" i="58" s="1"/>
  <c r="AF253" i="58" s="1"/>
  <c r="AC117" i="47" s="1"/>
  <c r="AF216" i="58"/>
  <c r="AF214" i="58"/>
  <c r="AF213" i="58"/>
  <c r="AF211" i="58"/>
  <c r="AF208" i="58"/>
  <c r="AF215" i="58"/>
  <c r="AF210" i="58"/>
  <c r="AF212" i="58"/>
  <c r="AF209" i="58"/>
  <c r="AE222" i="58"/>
  <c r="AE260" i="58" s="1"/>
  <c r="AB121" i="47" s="1"/>
  <c r="AF203" i="58"/>
  <c r="AF198" i="58"/>
  <c r="AF202" i="58"/>
  <c r="AF197" i="58"/>
  <c r="AF204" i="58"/>
  <c r="AF205" i="58"/>
  <c r="AF199" i="58"/>
  <c r="AF201" i="58"/>
  <c r="AF200" i="58"/>
  <c r="AE228" i="58"/>
  <c r="AE266" i="58" s="1"/>
  <c r="AB123" i="47" s="1"/>
  <c r="AS95" i="58"/>
  <c r="AS98" i="58"/>
  <c r="AI35" i="58"/>
  <c r="AI156" i="58"/>
  <c r="AI159" i="58"/>
  <c r="AI155" i="58"/>
  <c r="AI151" i="58"/>
  <c r="AI157" i="58"/>
  <c r="AI158" i="58"/>
  <c r="AI154" i="58"/>
  <c r="AI153" i="58"/>
  <c r="AI152" i="58"/>
  <c r="AT100" i="58"/>
  <c r="AS94" i="58"/>
  <c r="AS99" i="58"/>
  <c r="AJ31" i="58"/>
  <c r="AJ34" i="58" s="1"/>
  <c r="AS93" i="58"/>
  <c r="AT96" i="58"/>
  <c r="AJ24" i="58"/>
  <c r="AT97" i="58"/>
  <c r="AS92" i="58"/>
  <c r="T86" i="47"/>
  <c r="X50" i="29"/>
  <c r="T85" i="47"/>
  <c r="X49" i="29"/>
  <c r="AC25" i="44"/>
  <c r="AC26" i="44" s="1"/>
  <c r="AD35" i="44"/>
  <c r="AK10" i="58"/>
  <c r="AK23" i="58" s="1"/>
  <c r="S84" i="47"/>
  <c r="W48" i="29"/>
  <c r="U108" i="47"/>
  <c r="Y51" i="29"/>
  <c r="AD26" i="35"/>
  <c r="Z7" i="47"/>
  <c r="AD23" i="35"/>
  <c r="Z8" i="47"/>
  <c r="AE25" i="35"/>
  <c r="AA6" i="47"/>
  <c r="Z5" i="47"/>
  <c r="AD22" i="35"/>
  <c r="AD24" i="35"/>
  <c r="Z9" i="47"/>
  <c r="AF224" i="58" l="1"/>
  <c r="AF262" i="58" s="1"/>
  <c r="AC124" i="47" s="1"/>
  <c r="AF227" i="58"/>
  <c r="AF265" i="58" s="1"/>
  <c r="AC125" i="47" s="1"/>
  <c r="AJ35" i="58"/>
  <c r="AJ159" i="58"/>
  <c r="AJ156" i="58"/>
  <c r="AJ154" i="58"/>
  <c r="AJ155" i="58"/>
  <c r="AJ151" i="58"/>
  <c r="AJ152" i="58"/>
  <c r="AJ157" i="58"/>
  <c r="AJ153" i="58"/>
  <c r="AJ158" i="58"/>
  <c r="AF221" i="58"/>
  <c r="AF259" i="58" s="1"/>
  <c r="AC120" i="47" s="1"/>
  <c r="AE245" i="58"/>
  <c r="AE258" i="58"/>
  <c r="AB118" i="47" s="1"/>
  <c r="AH43" i="58"/>
  <c r="AH49" i="58" s="1"/>
  <c r="AH44" i="58"/>
  <c r="AH50" i="58" s="1"/>
  <c r="AH46" i="58"/>
  <c r="AH52" i="58" s="1"/>
  <c r="AH45" i="58"/>
  <c r="AH51" i="58" s="1"/>
  <c r="AG188" i="58"/>
  <c r="AG192" i="58"/>
  <c r="AG189" i="58"/>
  <c r="AG191" i="58"/>
  <c r="AG190" i="58"/>
  <c r="AG187" i="58"/>
  <c r="AG186" i="58"/>
  <c r="AG193" i="58"/>
  <c r="AG194" i="58"/>
  <c r="AF220" i="58"/>
  <c r="AG177" i="58"/>
  <c r="AG236" i="58" s="1"/>
  <c r="AG251" i="58" s="1"/>
  <c r="AD113" i="47" s="1"/>
  <c r="AG180" i="58"/>
  <c r="AG239" i="58" s="1"/>
  <c r="AG254" i="58" s="1"/>
  <c r="AD110" i="47" s="1"/>
  <c r="AG53" i="58"/>
  <c r="AG175" i="58"/>
  <c r="AG234" i="58" s="1"/>
  <c r="AG249" i="58" s="1"/>
  <c r="AD111" i="47" s="1"/>
  <c r="AG174" i="58"/>
  <c r="AG233" i="58" s="1"/>
  <c r="AG248" i="58" s="1"/>
  <c r="AD109" i="47" s="1"/>
  <c r="AG179" i="58"/>
  <c r="AG238" i="58" s="1"/>
  <c r="AG253" i="58" s="1"/>
  <c r="AD117" i="47" s="1"/>
  <c r="AG181" i="58"/>
  <c r="AG240" i="58" s="1"/>
  <c r="AG255" i="58" s="1"/>
  <c r="AD116" i="47" s="1"/>
  <c r="AG178" i="58"/>
  <c r="AG237" i="58" s="1"/>
  <c r="AG252" i="58" s="1"/>
  <c r="AD115" i="47" s="1"/>
  <c r="AG176" i="58"/>
  <c r="AG235" i="58" s="1"/>
  <c r="AG250" i="58" s="1"/>
  <c r="AD112" i="47" s="1"/>
  <c r="AG182" i="58"/>
  <c r="AG241" i="58" s="1"/>
  <c r="AG256" i="58" s="1"/>
  <c r="AD114" i="47" s="1"/>
  <c r="AF223" i="58"/>
  <c r="AF261" i="58" s="1"/>
  <c r="AC122" i="47" s="1"/>
  <c r="AG204" i="58"/>
  <c r="AG205" i="58"/>
  <c r="AG199" i="58"/>
  <c r="AG198" i="58"/>
  <c r="AG202" i="58"/>
  <c r="AG203" i="58"/>
  <c r="AG197" i="58"/>
  <c r="AG201" i="58"/>
  <c r="AG200" i="58"/>
  <c r="AF225" i="58"/>
  <c r="AF263" i="58" s="1"/>
  <c r="AC126" i="47" s="1"/>
  <c r="AG209" i="58"/>
  <c r="AG208" i="58"/>
  <c r="AG213" i="58"/>
  <c r="AG214" i="58"/>
  <c r="AG211" i="58"/>
  <c r="AG212" i="58"/>
  <c r="AG215" i="58"/>
  <c r="AG210" i="58"/>
  <c r="AG216" i="58"/>
  <c r="AF228" i="58"/>
  <c r="AF266" i="58" s="1"/>
  <c r="AC123" i="47" s="1"/>
  <c r="AF222" i="58"/>
  <c r="AF260" i="58" s="1"/>
  <c r="AC121" i="47" s="1"/>
  <c r="AF226" i="58"/>
  <c r="AF264" i="58" s="1"/>
  <c r="AC119" i="47" s="1"/>
  <c r="AU96" i="58"/>
  <c r="AI165" i="58"/>
  <c r="AI167" i="58"/>
  <c r="AI169" i="58"/>
  <c r="AI164" i="58"/>
  <c r="AI162" i="58"/>
  <c r="AI168" i="58"/>
  <c r="AI170" i="58"/>
  <c r="AI166" i="58"/>
  <c r="AI163" i="58"/>
  <c r="AI36" i="58"/>
  <c r="AI41" i="58" s="1"/>
  <c r="AT93" i="58"/>
  <c r="AT98" i="58"/>
  <c r="AT95" i="58"/>
  <c r="AU100" i="58"/>
  <c r="AT92" i="58"/>
  <c r="AU97" i="58"/>
  <c r="AK31" i="58"/>
  <c r="AK34" i="58" s="1"/>
  <c r="AT99" i="58"/>
  <c r="AT94" i="58"/>
  <c r="AK24" i="58"/>
  <c r="U86" i="47"/>
  <c r="Y50" i="29"/>
  <c r="U85" i="47"/>
  <c r="Y49" i="29"/>
  <c r="AD25" i="44"/>
  <c r="AD26" i="44" s="1"/>
  <c r="AL6" i="35"/>
  <c r="AL10" i="58"/>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O6" i="35"/>
  <c r="AP6" i="35" s="1"/>
  <c r="Q3" i="29"/>
  <c r="AM6" i="35"/>
  <c r="R3" i="29"/>
  <c r="AN6" i="35"/>
  <c r="V108" i="47"/>
  <c r="Z51" i="29"/>
  <c r="T84" i="47"/>
  <c r="X48" i="29"/>
  <c r="AE23" i="35"/>
  <c r="AA8" i="47"/>
  <c r="AE26" i="35"/>
  <c r="AA7" i="47"/>
  <c r="AF25" i="35"/>
  <c r="AB6" i="47"/>
  <c r="AE24" i="35"/>
  <c r="AA9" i="47"/>
  <c r="AE22" i="35"/>
  <c r="AA5" i="47"/>
  <c r="K15" i="57" l="1"/>
  <c r="K13" i="57"/>
  <c r="K14" i="57"/>
  <c r="AG221" i="58"/>
  <c r="AG259" i="58" s="1"/>
  <c r="AD120" i="47" s="1"/>
  <c r="AG225" i="58"/>
  <c r="AG263" i="58" s="1"/>
  <c r="AD126" i="47" s="1"/>
  <c r="AG223" i="58"/>
  <c r="AG261" i="58" s="1"/>
  <c r="AD122" i="47" s="1"/>
  <c r="AG226" i="58"/>
  <c r="AG264" i="58" s="1"/>
  <c r="AD119" i="47" s="1"/>
  <c r="AG222" i="58"/>
  <c r="AG260" i="58" s="1"/>
  <c r="AD121" i="47" s="1"/>
  <c r="AG224" i="58"/>
  <c r="AG262" i="58" s="1"/>
  <c r="AD124" i="47" s="1"/>
  <c r="AH199" i="58"/>
  <c r="AH201" i="58"/>
  <c r="AH200" i="58"/>
  <c r="AH198" i="58"/>
  <c r="AH205" i="58"/>
  <c r="AH202" i="58"/>
  <c r="AH204" i="58"/>
  <c r="AH197" i="58"/>
  <c r="AH203" i="58"/>
  <c r="AH215" i="58"/>
  <c r="AH212" i="58"/>
  <c r="AH213" i="58"/>
  <c r="AH216" i="58"/>
  <c r="AH210" i="58"/>
  <c r="AH208" i="58"/>
  <c r="AH209" i="58"/>
  <c r="AH214" i="58"/>
  <c r="AH211" i="58"/>
  <c r="AF258" i="58"/>
  <c r="AC118" i="47" s="1"/>
  <c r="AF245" i="58"/>
  <c r="AH190" i="58"/>
  <c r="AH193" i="58"/>
  <c r="AH192" i="58"/>
  <c r="AH188" i="58"/>
  <c r="AH187" i="58"/>
  <c r="AH191" i="58"/>
  <c r="AH186" i="58"/>
  <c r="AH189" i="58"/>
  <c r="AH194" i="58"/>
  <c r="AG228" i="58"/>
  <c r="AG266" i="58" s="1"/>
  <c r="AD123" i="47" s="1"/>
  <c r="AH179" i="58"/>
  <c r="AH238" i="58" s="1"/>
  <c r="AH253" i="58" s="1"/>
  <c r="AE117" i="47" s="1"/>
  <c r="AH176" i="58"/>
  <c r="AH235" i="58" s="1"/>
  <c r="AH250" i="58" s="1"/>
  <c r="AE112" i="47" s="1"/>
  <c r="AH53" i="58"/>
  <c r="AH174" i="58"/>
  <c r="AH233" i="58" s="1"/>
  <c r="AH248" i="58" s="1"/>
  <c r="AE109" i="47" s="1"/>
  <c r="AH177" i="58"/>
  <c r="AH236" i="58" s="1"/>
  <c r="AH251" i="58" s="1"/>
  <c r="AE113" i="47" s="1"/>
  <c r="AH182" i="58"/>
  <c r="AH241" i="58" s="1"/>
  <c r="AH256" i="58" s="1"/>
  <c r="AE114" i="47" s="1"/>
  <c r="AH180" i="58"/>
  <c r="AH239" i="58" s="1"/>
  <c r="AH254" i="58" s="1"/>
  <c r="AE110" i="47" s="1"/>
  <c r="AH181" i="58"/>
  <c r="AH240" i="58" s="1"/>
  <c r="AH255" i="58" s="1"/>
  <c r="AE116" i="47" s="1"/>
  <c r="AH178" i="58"/>
  <c r="AH237" i="58" s="1"/>
  <c r="AH252" i="58" s="1"/>
  <c r="AE115" i="47" s="1"/>
  <c r="AH175" i="58"/>
  <c r="AH234" i="58" s="1"/>
  <c r="AH249" i="58" s="1"/>
  <c r="AE111" i="47" s="1"/>
  <c r="AK35" i="58"/>
  <c r="AK159" i="58"/>
  <c r="AK156" i="58"/>
  <c r="AK155" i="58"/>
  <c r="AK153" i="58"/>
  <c r="AK151" i="58"/>
  <c r="AK157" i="58"/>
  <c r="AK154" i="58"/>
  <c r="AK152" i="58"/>
  <c r="AK158" i="58"/>
  <c r="AG227" i="58"/>
  <c r="AG265" i="58" s="1"/>
  <c r="AD125" i="47" s="1"/>
  <c r="AJ169" i="58"/>
  <c r="AJ168" i="58"/>
  <c r="AJ163" i="58"/>
  <c r="AJ167" i="58"/>
  <c r="AJ166" i="58"/>
  <c r="AJ164" i="58"/>
  <c r="AJ165" i="58"/>
  <c r="AJ170" i="58"/>
  <c r="AJ162" i="58"/>
  <c r="AJ36" i="58"/>
  <c r="AJ41" i="58" s="1"/>
  <c r="AG220" i="58"/>
  <c r="AI44" i="58"/>
  <c r="AI50" i="58" s="1"/>
  <c r="AI45" i="58"/>
  <c r="AI51" i="58" s="1"/>
  <c r="AI46" i="58"/>
  <c r="AI52" i="58" s="1"/>
  <c r="AI43" i="58"/>
  <c r="AI49" i="58" s="1"/>
  <c r="AU95" i="58"/>
  <c r="AU94" i="58"/>
  <c r="AU98" i="58"/>
  <c r="AL23" i="58"/>
  <c r="AL24" i="58" s="1"/>
  <c r="AM10" i="58"/>
  <c r="AU92" i="58"/>
  <c r="AU93" i="58"/>
  <c r="AU99" i="58"/>
  <c r="V86" i="47"/>
  <c r="Z50" i="29"/>
  <c r="V85" i="47"/>
  <c r="Z49" i="29"/>
  <c r="AB22" i="55"/>
  <c r="AB19" i="55"/>
  <c r="AB12" i="55"/>
  <c r="AB10" i="55"/>
  <c r="AB13" i="55"/>
  <c r="AB11" i="55"/>
  <c r="AB20" i="55"/>
  <c r="AB21" i="55"/>
  <c r="AB18" i="55"/>
  <c r="AB16" i="55"/>
  <c r="AB14" i="55"/>
  <c r="AB17" i="55"/>
  <c r="AB15" i="55"/>
  <c r="W19" i="55"/>
  <c r="W22" i="55"/>
  <c r="W10" i="55"/>
  <c r="W13" i="55"/>
  <c r="W21" i="55"/>
  <c r="W11" i="55"/>
  <c r="W20" i="55"/>
  <c r="W12" i="55"/>
  <c r="W16" i="55"/>
  <c r="W17" i="55"/>
  <c r="W14" i="55"/>
  <c r="W18" i="55"/>
  <c r="W15" i="55"/>
  <c r="AH20" i="55"/>
  <c r="AH21" i="55"/>
  <c r="AH15" i="55"/>
  <c r="AH18" i="55"/>
  <c r="AH11" i="55"/>
  <c r="AH13" i="55"/>
  <c r="AH16" i="55"/>
  <c r="AH19" i="55"/>
  <c r="AH22" i="55"/>
  <c r="AH12" i="55"/>
  <c r="AH10" i="55"/>
  <c r="AH17" i="55"/>
  <c r="AH14" i="55"/>
  <c r="AM12" i="55"/>
  <c r="AM13" i="55"/>
  <c r="AM16" i="55"/>
  <c r="AM10" i="55"/>
  <c r="AM17" i="55"/>
  <c r="AM11" i="55"/>
  <c r="AM14" i="55"/>
  <c r="AM20" i="55"/>
  <c r="AM21" i="55"/>
  <c r="AM19" i="55"/>
  <c r="AM15" i="55"/>
  <c r="AM22" i="55"/>
  <c r="AM18" i="55"/>
  <c r="AE35" i="44"/>
  <c r="AF35" i="44"/>
  <c r="R19" i="55"/>
  <c r="R10" i="55"/>
  <c r="R22" i="55"/>
  <c r="R14" i="55"/>
  <c r="R13" i="55"/>
  <c r="R12" i="55"/>
  <c r="R11" i="55"/>
  <c r="R20" i="55"/>
  <c r="R21" i="55"/>
  <c r="R18" i="55"/>
  <c r="R15" i="55"/>
  <c r="R17" i="55"/>
  <c r="R16" i="55"/>
  <c r="V19" i="55"/>
  <c r="V22" i="55"/>
  <c r="V10" i="55"/>
  <c r="V11" i="55"/>
  <c r="V21" i="55"/>
  <c r="V12" i="55"/>
  <c r="V18" i="55"/>
  <c r="V15" i="55"/>
  <c r="V16" i="55"/>
  <c r="V17" i="55"/>
  <c r="V14" i="55"/>
  <c r="V13" i="55"/>
  <c r="V20" i="55"/>
  <c r="X15" i="55"/>
  <c r="X12" i="55"/>
  <c r="X13" i="55"/>
  <c r="X19" i="55"/>
  <c r="X14" i="55"/>
  <c r="X21" i="55"/>
  <c r="X22" i="55"/>
  <c r="X20" i="55"/>
  <c r="X10" i="55"/>
  <c r="X17" i="55"/>
  <c r="X11" i="55"/>
  <c r="X18" i="55"/>
  <c r="X16" i="55"/>
  <c r="AD13" i="55"/>
  <c r="AD19" i="55"/>
  <c r="AD18" i="55"/>
  <c r="AD17" i="55"/>
  <c r="AD15" i="55"/>
  <c r="AD21" i="55"/>
  <c r="AD16" i="55"/>
  <c r="AD20" i="55"/>
  <c r="AD10" i="55"/>
  <c r="AD22" i="55"/>
  <c r="AD11" i="55"/>
  <c r="AD12" i="55"/>
  <c r="AD14" i="55"/>
  <c r="AF19" i="55"/>
  <c r="AF22" i="55"/>
  <c r="AF20" i="55"/>
  <c r="AF21" i="55"/>
  <c r="AF14" i="55"/>
  <c r="AF18" i="55"/>
  <c r="AF17" i="55"/>
  <c r="AF15" i="55"/>
  <c r="AF13" i="55"/>
  <c r="AF10" i="55"/>
  <c r="AF16" i="55"/>
  <c r="AF11" i="55"/>
  <c r="AF12" i="55"/>
  <c r="AK13" i="55"/>
  <c r="AK22" i="55"/>
  <c r="AK16" i="55"/>
  <c r="AK12" i="55"/>
  <c r="AK14" i="55"/>
  <c r="AK15" i="55"/>
  <c r="AK18" i="55"/>
  <c r="AK17" i="55"/>
  <c r="AK10" i="55"/>
  <c r="AK11" i="55"/>
  <c r="AK19" i="55"/>
  <c r="AK20" i="55"/>
  <c r="AK21" i="55"/>
  <c r="AE25" i="44"/>
  <c r="L15" i="57"/>
  <c r="L14" i="57"/>
  <c r="U19" i="55"/>
  <c r="U18" i="55"/>
  <c r="U21" i="55"/>
  <c r="U22" i="55"/>
  <c r="U16" i="55"/>
  <c r="U15" i="55"/>
  <c r="U10" i="55"/>
  <c r="U12" i="55"/>
  <c r="U11" i="55"/>
  <c r="U13" i="55"/>
  <c r="U14" i="55"/>
  <c r="U17" i="55"/>
  <c r="U20" i="55"/>
  <c r="AA12" i="55"/>
  <c r="AA13" i="55"/>
  <c r="AA10" i="55"/>
  <c r="AA11" i="55"/>
  <c r="AA15" i="55"/>
  <c r="AA22" i="55"/>
  <c r="AA14" i="55"/>
  <c r="AA17" i="55"/>
  <c r="AA16" i="55"/>
  <c r="AA21" i="55"/>
  <c r="AA19" i="55"/>
  <c r="AA18" i="55"/>
  <c r="AA20" i="55"/>
  <c r="AO9" i="55"/>
  <c r="AP9" i="55" s="1"/>
  <c r="AN19" i="55"/>
  <c r="AN13" i="55"/>
  <c r="AN21" i="55"/>
  <c r="AN20" i="55"/>
  <c r="AN22" i="55"/>
  <c r="AN10" i="55"/>
  <c r="AN11" i="55"/>
  <c r="AN12" i="55"/>
  <c r="AN15" i="55"/>
  <c r="AN18" i="55"/>
  <c r="AN16" i="55"/>
  <c r="AN14" i="55"/>
  <c r="AN17" i="55"/>
  <c r="L13" i="57"/>
  <c r="R5" i="29"/>
  <c r="R28" i="29"/>
  <c r="L7" i="56"/>
  <c r="L8" i="56"/>
  <c r="T8" i="56" s="1"/>
  <c r="AB8" i="56" s="1"/>
  <c r="L9" i="56"/>
  <c r="T9" i="56" s="1"/>
  <c r="AB9" i="56" s="1"/>
  <c r="M13" i="57"/>
  <c r="M15" i="57"/>
  <c r="M14" i="57"/>
  <c r="AI20" i="55"/>
  <c r="AI12" i="55"/>
  <c r="AI14" i="55"/>
  <c r="AI22" i="55"/>
  <c r="AI13" i="55"/>
  <c r="AI19" i="55"/>
  <c r="AI10" i="55"/>
  <c r="AI11" i="55"/>
  <c r="AI15" i="55"/>
  <c r="AI16" i="55"/>
  <c r="AI18" i="55"/>
  <c r="AI21" i="55"/>
  <c r="AI17" i="55"/>
  <c r="Q22" i="55"/>
  <c r="Q10" i="55"/>
  <c r="Q18" i="55"/>
  <c r="Q34" i="55" s="1"/>
  <c r="Q13" i="55"/>
  <c r="Q17" i="55"/>
  <c r="Q33" i="55" s="1"/>
  <c r="Q14" i="55"/>
  <c r="Q15" i="55"/>
  <c r="Q16" i="55"/>
  <c r="Q32" i="55" s="1"/>
  <c r="Q11" i="55"/>
  <c r="Q21" i="55"/>
  <c r="Q37" i="55" s="1"/>
  <c r="Q20" i="55"/>
  <c r="Q12" i="55"/>
  <c r="Q19" i="55"/>
  <c r="AJ19" i="55"/>
  <c r="AJ11" i="55"/>
  <c r="AJ12" i="55"/>
  <c r="AJ13" i="55"/>
  <c r="AJ22" i="55"/>
  <c r="AJ14" i="55"/>
  <c r="AJ17" i="55"/>
  <c r="AJ21" i="55"/>
  <c r="AJ20" i="55"/>
  <c r="AJ16" i="55"/>
  <c r="AJ10" i="55"/>
  <c r="AJ18" i="55"/>
  <c r="AJ15" i="55"/>
  <c r="T13" i="55"/>
  <c r="T12" i="55"/>
  <c r="T19" i="55"/>
  <c r="T21" i="55"/>
  <c r="T14" i="55"/>
  <c r="T20" i="55"/>
  <c r="T18" i="55"/>
  <c r="T17" i="55"/>
  <c r="T16" i="55"/>
  <c r="T22" i="55"/>
  <c r="T15" i="55"/>
  <c r="T10" i="55"/>
  <c r="T11" i="55"/>
  <c r="Z13" i="55"/>
  <c r="Z14" i="55"/>
  <c r="Z12" i="55"/>
  <c r="Z20" i="55"/>
  <c r="Z22" i="55"/>
  <c r="Z16" i="55"/>
  <c r="Z10" i="55"/>
  <c r="Z17" i="55"/>
  <c r="Z11" i="55"/>
  <c r="Z15" i="55"/>
  <c r="Z18" i="55"/>
  <c r="Z19" i="55"/>
  <c r="Z21" i="55"/>
  <c r="M7" i="56"/>
  <c r="M8" i="56"/>
  <c r="U8" i="56" s="1"/>
  <c r="AC8" i="56" s="1"/>
  <c r="M9" i="56"/>
  <c r="U9" i="56" s="1"/>
  <c r="AC9" i="56" s="1"/>
  <c r="J7" i="56"/>
  <c r="J8" i="56"/>
  <c r="J9" i="56"/>
  <c r="R9" i="56" s="1"/>
  <c r="Z9" i="56" s="1"/>
  <c r="Q5" i="29"/>
  <c r="Q28" i="29"/>
  <c r="Q36" i="29" s="1"/>
  <c r="AG19" i="55"/>
  <c r="AG14" i="55"/>
  <c r="AG22" i="55"/>
  <c r="AG20" i="55"/>
  <c r="AG21" i="55"/>
  <c r="AG12" i="55"/>
  <c r="AG16" i="55"/>
  <c r="AG17" i="55"/>
  <c r="AG10" i="55"/>
  <c r="AG18" i="55"/>
  <c r="AG13" i="55"/>
  <c r="AG11" i="55"/>
  <c r="AG15" i="55"/>
  <c r="S19" i="55"/>
  <c r="S12" i="55"/>
  <c r="S22" i="55"/>
  <c r="S10" i="55"/>
  <c r="S13" i="55"/>
  <c r="S11" i="55"/>
  <c r="S20" i="55"/>
  <c r="S21" i="55"/>
  <c r="S16" i="55"/>
  <c r="S18" i="55"/>
  <c r="S17" i="55"/>
  <c r="S14" i="55"/>
  <c r="S15" i="55"/>
  <c r="AL14" i="55"/>
  <c r="AL10" i="55"/>
  <c r="AL22" i="55"/>
  <c r="AL19" i="55"/>
  <c r="AL11" i="55"/>
  <c r="AL13" i="55"/>
  <c r="AL12" i="55"/>
  <c r="AL17" i="55"/>
  <c r="AL16" i="55"/>
  <c r="AL18" i="55"/>
  <c r="AL21" i="55"/>
  <c r="AL15" i="55"/>
  <c r="AL20" i="55"/>
  <c r="AE14" i="55"/>
  <c r="AE19" i="55"/>
  <c r="AE21" i="55"/>
  <c r="AE20" i="55"/>
  <c r="AE13" i="55"/>
  <c r="AE16" i="55"/>
  <c r="AE17" i="55"/>
  <c r="AE10" i="55"/>
  <c r="AE15" i="55"/>
  <c r="AE11" i="55"/>
  <c r="AE18" i="55"/>
  <c r="AE22" i="55"/>
  <c r="AE12" i="55"/>
  <c r="N8" i="56"/>
  <c r="V8" i="56" s="1"/>
  <c r="AD8" i="56" s="1"/>
  <c r="N7" i="56"/>
  <c r="N9" i="56"/>
  <c r="V9" i="56" s="1"/>
  <c r="AD9" i="56" s="1"/>
  <c r="AC19" i="55"/>
  <c r="AC15" i="55"/>
  <c r="AC18" i="55"/>
  <c r="AC13" i="55"/>
  <c r="AC21" i="55"/>
  <c r="AC20" i="55"/>
  <c r="AC22" i="55"/>
  <c r="AC12" i="55"/>
  <c r="AC10" i="55"/>
  <c r="AC14" i="55"/>
  <c r="AC16" i="55"/>
  <c r="AC11" i="55"/>
  <c r="AC17" i="55"/>
  <c r="Y10" i="55"/>
  <c r="Y11" i="55"/>
  <c r="Y14" i="55"/>
  <c r="Y15" i="55"/>
  <c r="Y12" i="55"/>
  <c r="Y16" i="55"/>
  <c r="Y22" i="55"/>
  <c r="Y17" i="55"/>
  <c r="Y18" i="55"/>
  <c r="Y19" i="55"/>
  <c r="Y13" i="55"/>
  <c r="Y20" i="55"/>
  <c r="Y21" i="55"/>
  <c r="W108" i="47"/>
  <c r="AA51" i="29"/>
  <c r="U84" i="47"/>
  <c r="Y48" i="29"/>
  <c r="AB5" i="47"/>
  <c r="AF22" i="35"/>
  <c r="AG25" i="35"/>
  <c r="AC6" i="47"/>
  <c r="AB8" i="47"/>
  <c r="AF23" i="35"/>
  <c r="AB7" i="47"/>
  <c r="AF26" i="35"/>
  <c r="AF24" i="35"/>
  <c r="AB9" i="47"/>
  <c r="AA47" i="57" l="1"/>
  <c r="R47" i="57"/>
  <c r="AE47" i="57"/>
  <c r="V47" i="57"/>
  <c r="M47" i="57" s="1"/>
  <c r="AC47" i="57"/>
  <c r="T47" i="57"/>
  <c r="K47" i="57" s="1"/>
  <c r="AD47" i="57"/>
  <c r="U47" i="57"/>
  <c r="L47" i="57" s="1"/>
  <c r="AH227" i="58"/>
  <c r="AH265" i="58" s="1"/>
  <c r="AE125" i="47" s="1"/>
  <c r="AE14" i="57"/>
  <c r="V14" i="57"/>
  <c r="AE15" i="57"/>
  <c r="V15" i="57"/>
  <c r="AD14" i="57"/>
  <c r="U14" i="57"/>
  <c r="V13" i="57"/>
  <c r="AE13" i="57"/>
  <c r="U15" i="57"/>
  <c r="AD15" i="57"/>
  <c r="AD13" i="57"/>
  <c r="U13" i="57"/>
  <c r="T13" i="57"/>
  <c r="AC13" i="57" s="1"/>
  <c r="T14" i="57"/>
  <c r="AC14" i="57" s="1"/>
  <c r="T15" i="57"/>
  <c r="AC15" i="57" s="1"/>
  <c r="K16" i="57"/>
  <c r="AH224" i="58"/>
  <c r="AH262" i="58" s="1"/>
  <c r="AE124" i="47" s="1"/>
  <c r="AH222" i="58"/>
  <c r="AH260" i="58" s="1"/>
  <c r="AE121" i="47" s="1"/>
  <c r="AH228" i="58"/>
  <c r="AH266" i="58" s="1"/>
  <c r="AE123" i="47" s="1"/>
  <c r="AH220" i="58"/>
  <c r="AH258" i="58" s="1"/>
  <c r="AE118" i="47" s="1"/>
  <c r="AM23" i="58"/>
  <c r="AM24" i="58" s="1"/>
  <c r="AH221" i="58"/>
  <c r="AH259" i="58" s="1"/>
  <c r="AE120" i="47" s="1"/>
  <c r="AH223" i="58"/>
  <c r="AH261" i="58" s="1"/>
  <c r="AE122" i="47" s="1"/>
  <c r="AG245" i="58"/>
  <c r="AG258" i="58"/>
  <c r="AD118" i="47" s="1"/>
  <c r="AH225" i="58"/>
  <c r="AH263" i="58" s="1"/>
  <c r="AE126" i="47" s="1"/>
  <c r="AK169" i="58"/>
  <c r="AK168" i="58"/>
  <c r="AK166" i="58"/>
  <c r="AK165" i="58"/>
  <c r="AK167" i="58"/>
  <c r="AK164" i="58"/>
  <c r="AK163" i="58"/>
  <c r="AK162" i="58"/>
  <c r="AK170" i="58"/>
  <c r="AK36" i="58"/>
  <c r="AK41" i="58" s="1"/>
  <c r="AH226" i="58"/>
  <c r="AH264" i="58" s="1"/>
  <c r="AE119" i="47" s="1"/>
  <c r="AN10" i="58"/>
  <c r="AL31" i="58"/>
  <c r="AL34" i="58" s="1"/>
  <c r="AI181" i="58"/>
  <c r="AI240" i="58" s="1"/>
  <c r="AI255" i="58" s="1"/>
  <c r="AF116" i="47" s="1"/>
  <c r="AI176" i="58"/>
  <c r="AI235" i="58" s="1"/>
  <c r="AI250" i="58" s="1"/>
  <c r="AF112" i="47" s="1"/>
  <c r="AI175" i="58"/>
  <c r="AI234" i="58" s="1"/>
  <c r="AI249" i="58" s="1"/>
  <c r="AF111" i="47" s="1"/>
  <c r="AI53" i="58"/>
  <c r="AI182" i="58"/>
  <c r="AI241" i="58" s="1"/>
  <c r="AI256" i="58" s="1"/>
  <c r="AF114" i="47" s="1"/>
  <c r="AI179" i="58"/>
  <c r="AI238" i="58" s="1"/>
  <c r="AI253" i="58" s="1"/>
  <c r="AF117" i="47" s="1"/>
  <c r="AI178" i="58"/>
  <c r="AI237" i="58" s="1"/>
  <c r="AI252" i="58" s="1"/>
  <c r="AF115" i="47" s="1"/>
  <c r="AI180" i="58"/>
  <c r="AI239" i="58" s="1"/>
  <c r="AI254" i="58" s="1"/>
  <c r="AF110" i="47" s="1"/>
  <c r="AI174" i="58"/>
  <c r="AI233" i="58" s="1"/>
  <c r="AI248" i="58" s="1"/>
  <c r="AF109" i="47" s="1"/>
  <c r="AI177" i="58"/>
  <c r="AI236" i="58" s="1"/>
  <c r="AI251" i="58" s="1"/>
  <c r="AF113" i="47" s="1"/>
  <c r="AJ46" i="58"/>
  <c r="AJ52" i="58" s="1"/>
  <c r="AJ43" i="58"/>
  <c r="AJ49" i="58" s="1"/>
  <c r="AJ45" i="58"/>
  <c r="AJ51" i="58" s="1"/>
  <c r="AJ44" i="58"/>
  <c r="AJ50" i="58" s="1"/>
  <c r="AI213" i="58"/>
  <c r="AI210" i="58"/>
  <c r="AI208" i="58"/>
  <c r="AI214" i="58"/>
  <c r="AI211" i="58"/>
  <c r="AI215" i="58"/>
  <c r="AI212" i="58"/>
  <c r="AI216" i="58"/>
  <c r="AI209" i="58"/>
  <c r="AI204" i="58"/>
  <c r="AI203" i="58"/>
  <c r="AI202" i="58"/>
  <c r="AI201" i="58"/>
  <c r="AI198" i="58"/>
  <c r="AI199" i="58"/>
  <c r="AI205" i="58"/>
  <c r="AI197" i="58"/>
  <c r="AI200" i="58"/>
  <c r="AI189" i="58"/>
  <c r="AI193" i="58"/>
  <c r="AI192" i="58"/>
  <c r="AI188" i="58"/>
  <c r="AI186" i="58"/>
  <c r="AI190" i="58"/>
  <c r="AI194" i="58"/>
  <c r="AI187" i="58"/>
  <c r="AI191" i="58"/>
  <c r="W86" i="47"/>
  <c r="AA50" i="29"/>
  <c r="X86" i="47" s="1"/>
  <c r="AO17" i="55"/>
  <c r="AL51" i="29"/>
  <c r="AC51" i="29"/>
  <c r="Z108" i="47" s="1"/>
  <c r="W85" i="47"/>
  <c r="AA49" i="29"/>
  <c r="X85" i="47" s="1"/>
  <c r="X108" i="47"/>
  <c r="Y108" i="47"/>
  <c r="AP21" i="55"/>
  <c r="AP15" i="55"/>
  <c r="AO15" i="55"/>
  <c r="R8" i="56"/>
  <c r="Z8" i="56" s="1"/>
  <c r="J104" i="56"/>
  <c r="T88" i="56" s="1"/>
  <c r="AB88" i="56" s="1"/>
  <c r="R37" i="55"/>
  <c r="N134" i="47"/>
  <c r="R7" i="56"/>
  <c r="R60" i="56" s="1"/>
  <c r="J60" i="56"/>
  <c r="L60" i="56" s="1"/>
  <c r="J43" i="56"/>
  <c r="R43" i="56" s="1"/>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Z48" i="29"/>
  <c r="AC8" i="47"/>
  <c r="AG23" i="35"/>
  <c r="AC9" i="47"/>
  <c r="AG24" i="35"/>
  <c r="AH25" i="35"/>
  <c r="AD6" i="47"/>
  <c r="AG26" i="35"/>
  <c r="AC7" i="47"/>
  <c r="AG22" i="35"/>
  <c r="AC5" i="47"/>
  <c r="T60" i="56" l="1"/>
  <c r="U60" i="56" s="1"/>
  <c r="V60" i="56" s="1"/>
  <c r="Z60" i="56"/>
  <c r="I47" i="57"/>
  <c r="R49" i="57"/>
  <c r="T43" i="56"/>
  <c r="R76" i="56"/>
  <c r="R92" i="56" s="1"/>
  <c r="Z92" i="56" s="1"/>
  <c r="Z43" i="56"/>
  <c r="Z76" i="56" s="1"/>
  <c r="AM31" i="58"/>
  <c r="AM34" i="58" s="1"/>
  <c r="AD16" i="57"/>
  <c r="AE16" i="57"/>
  <c r="V32" i="57"/>
  <c r="M32" i="57" s="1"/>
  <c r="U87" i="57"/>
  <c r="U56" i="57"/>
  <c r="V107" i="57"/>
  <c r="V93" i="57"/>
  <c r="M93" i="57" s="1"/>
  <c r="V54" i="57"/>
  <c r="V75" i="57"/>
  <c r="M75" i="57" s="1"/>
  <c r="U75" i="57"/>
  <c r="L75" i="57" s="1"/>
  <c r="U54" i="57"/>
  <c r="U107" i="57"/>
  <c r="U93" i="57"/>
  <c r="L93" i="57" s="1"/>
  <c r="U16" i="57"/>
  <c r="U55" i="57"/>
  <c r="U108" i="57"/>
  <c r="U97" i="57"/>
  <c r="U81" i="57"/>
  <c r="T109" i="57"/>
  <c r="T101" i="57"/>
  <c r="T86" i="57"/>
  <c r="T56" i="57"/>
  <c r="U86" i="57"/>
  <c r="U101" i="57"/>
  <c r="U109" i="57"/>
  <c r="T16" i="57"/>
  <c r="AC16" i="57" s="1"/>
  <c r="T55" i="57"/>
  <c r="T81" i="57"/>
  <c r="T97" i="57"/>
  <c r="T108" i="57"/>
  <c r="V101" i="57"/>
  <c r="V86" i="57"/>
  <c r="T93" i="57"/>
  <c r="K93" i="57" s="1"/>
  <c r="T107" i="57"/>
  <c r="T75" i="57"/>
  <c r="K75" i="57" s="1"/>
  <c r="T54" i="57"/>
  <c r="V16" i="57"/>
  <c r="V97" i="57"/>
  <c r="V108" i="57"/>
  <c r="V55" i="57"/>
  <c r="V81" i="57"/>
  <c r="AL35" i="58"/>
  <c r="AL159" i="58"/>
  <c r="AL156" i="58"/>
  <c r="AL155" i="58"/>
  <c r="AL154" i="58"/>
  <c r="AL158" i="58"/>
  <c r="AL152" i="58"/>
  <c r="AL151" i="58"/>
  <c r="AL157" i="58"/>
  <c r="AL153" i="58"/>
  <c r="AK44" i="58"/>
  <c r="AK50" i="58" s="1"/>
  <c r="AK43" i="58"/>
  <c r="AK49" i="58" s="1"/>
  <c r="AK46" i="58"/>
  <c r="AK52" i="58" s="1"/>
  <c r="AK45" i="58"/>
  <c r="AK51" i="58" s="1"/>
  <c r="AI225" i="58"/>
  <c r="AI263" i="58" s="1"/>
  <c r="AF126" i="47" s="1"/>
  <c r="AH245" i="58"/>
  <c r="AI228" i="58"/>
  <c r="AI266" i="58" s="1"/>
  <c r="AF123" i="47" s="1"/>
  <c r="AI227" i="58"/>
  <c r="AI265" i="58" s="1"/>
  <c r="AF125" i="47" s="1"/>
  <c r="AI223" i="58"/>
  <c r="AI261" i="58" s="1"/>
  <c r="AF122" i="47" s="1"/>
  <c r="AJ197" i="58"/>
  <c r="AJ201" i="58"/>
  <c r="AJ202" i="58"/>
  <c r="AJ205" i="58"/>
  <c r="AJ203" i="58"/>
  <c r="AJ204" i="58"/>
  <c r="AJ200" i="58"/>
  <c r="AJ198" i="58"/>
  <c r="AJ199" i="58"/>
  <c r="AJ176" i="58"/>
  <c r="AJ235" i="58" s="1"/>
  <c r="AJ250" i="58" s="1"/>
  <c r="AG112" i="47" s="1"/>
  <c r="AJ175" i="58"/>
  <c r="AJ234" i="58" s="1"/>
  <c r="AJ249" i="58" s="1"/>
  <c r="AG111" i="47" s="1"/>
  <c r="AJ179" i="58"/>
  <c r="AJ238" i="58" s="1"/>
  <c r="AJ253" i="58" s="1"/>
  <c r="AG117" i="47" s="1"/>
  <c r="AJ180" i="58"/>
  <c r="AJ239" i="58" s="1"/>
  <c r="AJ254" i="58" s="1"/>
  <c r="AG110" i="47" s="1"/>
  <c r="AJ174" i="58"/>
  <c r="AJ233" i="58" s="1"/>
  <c r="AJ248" i="58" s="1"/>
  <c r="AG109" i="47" s="1"/>
  <c r="AJ181" i="58"/>
  <c r="AJ240" i="58" s="1"/>
  <c r="AJ255" i="58" s="1"/>
  <c r="AG116" i="47" s="1"/>
  <c r="AJ177" i="58"/>
  <c r="AJ236" i="58" s="1"/>
  <c r="AJ251" i="58" s="1"/>
  <c r="AG113" i="47" s="1"/>
  <c r="AJ182" i="58"/>
  <c r="AJ241" i="58" s="1"/>
  <c r="AJ256" i="58" s="1"/>
  <c r="AG114" i="47" s="1"/>
  <c r="AJ178" i="58"/>
  <c r="AJ237" i="58" s="1"/>
  <c r="AJ252" i="58" s="1"/>
  <c r="AG115" i="47" s="1"/>
  <c r="AJ53" i="58"/>
  <c r="AJ187" i="58"/>
  <c r="AJ191" i="58"/>
  <c r="AJ186" i="58"/>
  <c r="AJ192" i="58"/>
  <c r="AJ194" i="58"/>
  <c r="AJ188" i="58"/>
  <c r="AJ190" i="58"/>
  <c r="AJ193" i="58"/>
  <c r="AJ189" i="58"/>
  <c r="AI221" i="58"/>
  <c r="AI259" i="58" s="1"/>
  <c r="AF120" i="47" s="1"/>
  <c r="AI224" i="58"/>
  <c r="AI262" i="58" s="1"/>
  <c r="AF124" i="47" s="1"/>
  <c r="AM35" i="58"/>
  <c r="AM155" i="58"/>
  <c r="AM159" i="58"/>
  <c r="AM156" i="58"/>
  <c r="AM153" i="58"/>
  <c r="AM158" i="58"/>
  <c r="AM151" i="58"/>
  <c r="AM154" i="58"/>
  <c r="AM157" i="58"/>
  <c r="AM152" i="58"/>
  <c r="AI220" i="58"/>
  <c r="AJ210" i="58"/>
  <c r="AJ208" i="58"/>
  <c r="AJ209" i="58"/>
  <c r="AJ212" i="58"/>
  <c r="AJ213" i="58"/>
  <c r="AJ215" i="58"/>
  <c r="AJ211" i="58"/>
  <c r="AJ214" i="58"/>
  <c r="AJ216" i="58"/>
  <c r="AN23" i="58"/>
  <c r="AO10" i="58"/>
  <c r="AI222" i="58"/>
  <c r="AI260" i="58" s="1"/>
  <c r="AF121" i="47" s="1"/>
  <c r="AI226" i="58"/>
  <c r="AI264" i="58" s="1"/>
  <c r="AF119" i="47" s="1"/>
  <c r="S176" i="56"/>
  <c r="Q176" i="56"/>
  <c r="R176" i="56" s="1"/>
  <c r="AO35" i="55"/>
  <c r="AP35" i="55" s="1"/>
  <c r="AD51" i="29"/>
  <c r="S123" i="56"/>
  <c r="P149" i="56" s="1"/>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V88" i="56" s="1"/>
  <c r="AD88" i="56" s="1"/>
  <c r="T28" i="55"/>
  <c r="P127" i="47"/>
  <c r="R27" i="55"/>
  <c r="N135" i="47"/>
  <c r="J92" i="56"/>
  <c r="J76" i="56" s="1"/>
  <c r="L43" i="56"/>
  <c r="AC176" i="56" s="1"/>
  <c r="L51" i="56"/>
  <c r="L52" i="56"/>
  <c r="L55" i="56"/>
  <c r="L56" i="56"/>
  <c r="L54" i="56"/>
  <c r="L58" i="56"/>
  <c r="L53" i="56"/>
  <c r="L57" i="56"/>
  <c r="L59" i="56"/>
  <c r="M60" i="56"/>
  <c r="R36" i="55"/>
  <c r="N133" i="47"/>
  <c r="J54" i="56"/>
  <c r="J52" i="56"/>
  <c r="J55" i="56"/>
  <c r="J59" i="56"/>
  <c r="J51" i="56"/>
  <c r="J53" i="56"/>
  <c r="J57" i="56"/>
  <c r="J56" i="56"/>
  <c r="J58" i="56"/>
  <c r="W84" i="47"/>
  <c r="AA48" i="29"/>
  <c r="AH26" i="35"/>
  <c r="AD7" i="47"/>
  <c r="AH23" i="35"/>
  <c r="AD8" i="47"/>
  <c r="AI25" i="35"/>
  <c r="AE6" i="47"/>
  <c r="AD5" i="47"/>
  <c r="AH22" i="35"/>
  <c r="AH24" i="35"/>
  <c r="AD9" i="47"/>
  <c r="V109" i="57" l="1"/>
  <c r="R50" i="57"/>
  <c r="AA49" i="57"/>
  <c r="I49" i="57" s="1"/>
  <c r="S49" i="57" s="1"/>
  <c r="U43" i="56"/>
  <c r="T76" i="56"/>
  <c r="T92" i="56" s="1"/>
  <c r="V87" i="57"/>
  <c r="V56" i="57"/>
  <c r="AL169" i="58"/>
  <c r="AL168" i="58"/>
  <c r="AL167" i="58"/>
  <c r="AL166" i="58"/>
  <c r="AL165" i="58"/>
  <c r="AL164" i="58"/>
  <c r="AL163" i="58"/>
  <c r="AL162" i="58"/>
  <c r="AL170" i="58"/>
  <c r="AL36" i="58"/>
  <c r="AL41" i="58" s="1"/>
  <c r="AJ220" i="58"/>
  <c r="AJ225" i="58"/>
  <c r="AJ263" i="58" s="1"/>
  <c r="AG126" i="47" s="1"/>
  <c r="AJ221" i="58"/>
  <c r="AJ259" i="58" s="1"/>
  <c r="AG120" i="47" s="1"/>
  <c r="AO23" i="58"/>
  <c r="AP10" i="58"/>
  <c r="AI245" i="58"/>
  <c r="AI258" i="58"/>
  <c r="AF118" i="47" s="1"/>
  <c r="AN31" i="58"/>
  <c r="AN34" i="58" s="1"/>
  <c r="AN24" i="58"/>
  <c r="AJ223" i="58"/>
  <c r="AJ261" i="58" s="1"/>
  <c r="AG122" i="47" s="1"/>
  <c r="AK191" i="58"/>
  <c r="AK194" i="58"/>
  <c r="AK188" i="58"/>
  <c r="AK192" i="58"/>
  <c r="AK189" i="58"/>
  <c r="AK190" i="58"/>
  <c r="AK193" i="58"/>
  <c r="AK187" i="58"/>
  <c r="AK186" i="58"/>
  <c r="AK213" i="58"/>
  <c r="AK212" i="58"/>
  <c r="AK209" i="58"/>
  <c r="AK215" i="58"/>
  <c r="AK208" i="58"/>
  <c r="AK216" i="58"/>
  <c r="AK210" i="58"/>
  <c r="AK211" i="58"/>
  <c r="AK214" i="58"/>
  <c r="AJ227" i="58"/>
  <c r="AJ265" i="58" s="1"/>
  <c r="AG125" i="47" s="1"/>
  <c r="AK178" i="58"/>
  <c r="AK237" i="58" s="1"/>
  <c r="AK252" i="58" s="1"/>
  <c r="AH115" i="47" s="1"/>
  <c r="AK174" i="58"/>
  <c r="AK233" i="58" s="1"/>
  <c r="AK248" i="58" s="1"/>
  <c r="AH109" i="47" s="1"/>
  <c r="AK176" i="58"/>
  <c r="AK235" i="58" s="1"/>
  <c r="AK250" i="58" s="1"/>
  <c r="AH112" i="47" s="1"/>
  <c r="AK53" i="58"/>
  <c r="AK179" i="58"/>
  <c r="AK238" i="58" s="1"/>
  <c r="AK253" i="58" s="1"/>
  <c r="AH117" i="47" s="1"/>
  <c r="AK182" i="58"/>
  <c r="AK241" i="58" s="1"/>
  <c r="AK256" i="58" s="1"/>
  <c r="AH114" i="47" s="1"/>
  <c r="AK175" i="58"/>
  <c r="AK234" i="58" s="1"/>
  <c r="AK249" i="58" s="1"/>
  <c r="AH111" i="47" s="1"/>
  <c r="AK177" i="58"/>
  <c r="AK236" i="58" s="1"/>
  <c r="AK251" i="58" s="1"/>
  <c r="AH113" i="47" s="1"/>
  <c r="AK180" i="58"/>
  <c r="AK239" i="58" s="1"/>
  <c r="AK254" i="58" s="1"/>
  <c r="AH110" i="47" s="1"/>
  <c r="AK181" i="58"/>
  <c r="AK240" i="58" s="1"/>
  <c r="AK255" i="58" s="1"/>
  <c r="AH116" i="47" s="1"/>
  <c r="AK202" i="58"/>
  <c r="AK197" i="58"/>
  <c r="AK205" i="58"/>
  <c r="AK199" i="58"/>
  <c r="AK198" i="58"/>
  <c r="AK201" i="58"/>
  <c r="AK204" i="58"/>
  <c r="AK200" i="58"/>
  <c r="AK203" i="58"/>
  <c r="AJ224" i="58"/>
  <c r="AJ262" i="58" s="1"/>
  <c r="AG124" i="47" s="1"/>
  <c r="AJ222" i="58"/>
  <c r="AJ260" i="58" s="1"/>
  <c r="AG121" i="47" s="1"/>
  <c r="AM170" i="58"/>
  <c r="AM163" i="58"/>
  <c r="AM165" i="58"/>
  <c r="AM169" i="58"/>
  <c r="AM168" i="58"/>
  <c r="AM166" i="58"/>
  <c r="AM167" i="58"/>
  <c r="AM162" i="58"/>
  <c r="AM164" i="58"/>
  <c r="AM36" i="58"/>
  <c r="AJ228" i="58"/>
  <c r="AJ266" i="58" s="1"/>
  <c r="AG123" i="47" s="1"/>
  <c r="AJ226" i="58"/>
  <c r="AJ264" i="58" s="1"/>
  <c r="AG119" i="47" s="1"/>
  <c r="T123" i="56"/>
  <c r="S179" i="56"/>
  <c r="T179" i="56" s="1"/>
  <c r="U179" i="56" s="1"/>
  <c r="V179" i="56" s="1"/>
  <c r="W179" i="56" s="1"/>
  <c r="X179" i="56" s="1"/>
  <c r="Y179" i="56" s="1"/>
  <c r="Z179" i="56" s="1"/>
  <c r="AA179" i="56" s="1"/>
  <c r="AB179" i="56" s="1"/>
  <c r="Q179" i="56"/>
  <c r="R179" i="56" s="1"/>
  <c r="S182" i="56"/>
  <c r="T182" i="56" s="1"/>
  <c r="U182" i="56" s="1"/>
  <c r="V182" i="56" s="1"/>
  <c r="W182" i="56" s="1"/>
  <c r="X182" i="56" s="1"/>
  <c r="Y182" i="56" s="1"/>
  <c r="Z182" i="56" s="1"/>
  <c r="AA182" i="56" s="1"/>
  <c r="AB182" i="56" s="1"/>
  <c r="Q182" i="56"/>
  <c r="R182" i="56" s="1"/>
  <c r="S181" i="56"/>
  <c r="T181" i="56" s="1"/>
  <c r="U181" i="56" s="1"/>
  <c r="V181" i="56" s="1"/>
  <c r="W181" i="56" s="1"/>
  <c r="X181" i="56" s="1"/>
  <c r="Y181" i="56" s="1"/>
  <c r="Z181" i="56" s="1"/>
  <c r="AA181" i="56" s="1"/>
  <c r="AB181" i="56" s="1"/>
  <c r="Q181" i="56"/>
  <c r="R181" i="56" s="1"/>
  <c r="S184" i="56"/>
  <c r="T184" i="56" s="1"/>
  <c r="U184" i="56" s="1"/>
  <c r="V184" i="56" s="1"/>
  <c r="W184" i="56" s="1"/>
  <c r="X184" i="56" s="1"/>
  <c r="Y184" i="56" s="1"/>
  <c r="Z184" i="56" s="1"/>
  <c r="AA184" i="56" s="1"/>
  <c r="AB184" i="56" s="1"/>
  <c r="Q184" i="56"/>
  <c r="R184" i="56" s="1"/>
  <c r="S180" i="56"/>
  <c r="T180" i="56" s="1"/>
  <c r="U180" i="56" s="1"/>
  <c r="V180" i="56" s="1"/>
  <c r="W180" i="56" s="1"/>
  <c r="X180" i="56" s="1"/>
  <c r="Y180" i="56" s="1"/>
  <c r="Z180" i="56" s="1"/>
  <c r="AA180" i="56" s="1"/>
  <c r="AB180" i="56" s="1"/>
  <c r="Q180" i="56"/>
  <c r="R180" i="56" s="1"/>
  <c r="S185" i="56"/>
  <c r="T185" i="56" s="1"/>
  <c r="U185" i="56" s="1"/>
  <c r="V185" i="56" s="1"/>
  <c r="W185" i="56" s="1"/>
  <c r="X185" i="56" s="1"/>
  <c r="Y185" i="56" s="1"/>
  <c r="Z185" i="56" s="1"/>
  <c r="AA185" i="56" s="1"/>
  <c r="AB185" i="56" s="1"/>
  <c r="Q185" i="56"/>
  <c r="R185" i="56" s="1"/>
  <c r="S178" i="56"/>
  <c r="T178" i="56" s="1"/>
  <c r="U178" i="56" s="1"/>
  <c r="V178" i="56" s="1"/>
  <c r="W178" i="56" s="1"/>
  <c r="X178" i="56" s="1"/>
  <c r="Y178" i="56" s="1"/>
  <c r="Z178" i="56" s="1"/>
  <c r="AA178" i="56" s="1"/>
  <c r="AB178" i="56" s="1"/>
  <c r="Q178" i="56"/>
  <c r="R178" i="56" s="1"/>
  <c r="S183" i="56"/>
  <c r="T183" i="56" s="1"/>
  <c r="U183" i="56" s="1"/>
  <c r="V183" i="56" s="1"/>
  <c r="W183" i="56" s="1"/>
  <c r="X183" i="56" s="1"/>
  <c r="Y183" i="56" s="1"/>
  <c r="Z183" i="56" s="1"/>
  <c r="AA183" i="56" s="1"/>
  <c r="AB183" i="56" s="1"/>
  <c r="Q183" i="56"/>
  <c r="R183" i="56" s="1"/>
  <c r="AA108" i="47"/>
  <c r="AE51" i="29"/>
  <c r="AL50" i="29"/>
  <c r="AI86" i="47" s="1"/>
  <c r="AC50" i="29"/>
  <c r="Z86" i="47" s="1"/>
  <c r="AC49" i="29"/>
  <c r="Z85" i="47" s="1"/>
  <c r="AL49" i="29"/>
  <c r="AI85" i="47" s="1"/>
  <c r="AL48" i="29"/>
  <c r="AC48" i="29"/>
  <c r="Z84" i="47" s="1"/>
  <c r="X84" i="47"/>
  <c r="Y84" i="47"/>
  <c r="T176" i="56"/>
  <c r="U176" i="56" s="1"/>
  <c r="V176" i="56" s="1"/>
  <c r="W176" i="56" s="1"/>
  <c r="X176" i="56" s="1"/>
  <c r="Y176" i="56" s="1"/>
  <c r="Z176" i="56" s="1"/>
  <c r="AA176" i="56" s="1"/>
  <c r="AB176" i="56" s="1"/>
  <c r="S111" i="56"/>
  <c r="P137" i="56" s="1"/>
  <c r="M87" i="47" s="1"/>
  <c r="Q188" i="56"/>
  <c r="J100" i="56"/>
  <c r="J84" i="56" s="1"/>
  <c r="AC184" i="56"/>
  <c r="L98" i="56"/>
  <c r="L82" i="56" s="1"/>
  <c r="M48" i="56"/>
  <c r="J94" i="56"/>
  <c r="J78" i="56" s="1"/>
  <c r="AC178" i="56"/>
  <c r="L94" i="56"/>
  <c r="L78" i="56" s="1"/>
  <c r="S31" i="55"/>
  <c r="O129" i="47"/>
  <c r="R59" i="56"/>
  <c r="R57" i="56"/>
  <c r="R56" i="56"/>
  <c r="R51" i="56"/>
  <c r="R53" i="56"/>
  <c r="R55" i="56"/>
  <c r="R52" i="56"/>
  <c r="R54" i="56"/>
  <c r="R58" i="56"/>
  <c r="AC180" i="56"/>
  <c r="J96" i="56"/>
  <c r="J80" i="56" s="1"/>
  <c r="L95" i="56"/>
  <c r="L79" i="56" s="1"/>
  <c r="J98" i="56"/>
  <c r="J82" i="56" s="1"/>
  <c r="AC182" i="56"/>
  <c r="S36" i="55"/>
  <c r="O133" i="47"/>
  <c r="J95" i="56"/>
  <c r="J79" i="56" s="1"/>
  <c r="AC179" i="56"/>
  <c r="M51" i="56"/>
  <c r="AM178" i="56" s="1"/>
  <c r="M57" i="56"/>
  <c r="AM184" i="56" s="1"/>
  <c r="M52" i="56"/>
  <c r="AM179" i="56" s="1"/>
  <c r="M55" i="56"/>
  <c r="AM182" i="56" s="1"/>
  <c r="M58" i="56"/>
  <c r="AM185" i="56" s="1"/>
  <c r="M53" i="56"/>
  <c r="AM180" i="56" s="1"/>
  <c r="M56" i="56"/>
  <c r="AM183" i="56" s="1"/>
  <c r="M54" i="56"/>
  <c r="AM181" i="56" s="1"/>
  <c r="M59" i="56"/>
  <c r="N60" i="56"/>
  <c r="U28" i="55"/>
  <c r="Q127" i="47"/>
  <c r="P130" i="47"/>
  <c r="T33" i="55"/>
  <c r="AC181" i="56"/>
  <c r="J97" i="56"/>
  <c r="J81" i="56" s="1"/>
  <c r="L102" i="56"/>
  <c r="L86" i="56"/>
  <c r="AR78" i="56" s="1"/>
  <c r="T32" i="55"/>
  <c r="P131" i="47"/>
  <c r="R57" i="57"/>
  <c r="J102" i="56"/>
  <c r="J86" i="56"/>
  <c r="AQ78" i="56" s="1"/>
  <c r="L88" i="56"/>
  <c r="M104" i="56"/>
  <c r="L96" i="56"/>
  <c r="L80" i="56" s="1"/>
  <c r="T34" i="55"/>
  <c r="P128" i="47"/>
  <c r="L92" i="56"/>
  <c r="L76" i="56" s="1"/>
  <c r="M43" i="56"/>
  <c r="AM176" i="56" s="1"/>
  <c r="L100" i="56"/>
  <c r="L84" i="56" s="1"/>
  <c r="L101" i="56"/>
  <c r="L85" i="56" s="1"/>
  <c r="O135" i="47"/>
  <c r="S27" i="55"/>
  <c r="AC185" i="56"/>
  <c r="J101" i="56"/>
  <c r="J85" i="56" s="1"/>
  <c r="L97" i="56"/>
  <c r="L81" i="56" s="1"/>
  <c r="J99" i="56"/>
  <c r="J83" i="56" s="1"/>
  <c r="AC183" i="56"/>
  <c r="L99" i="56"/>
  <c r="L83" i="56" s="1"/>
  <c r="T37" i="55"/>
  <c r="P134" i="47"/>
  <c r="AJ25" i="35"/>
  <c r="AF6" i="47"/>
  <c r="AE8" i="47"/>
  <c r="AI23" i="35"/>
  <c r="AE5" i="47"/>
  <c r="AI22" i="35"/>
  <c r="AI24" i="35"/>
  <c r="AE9" i="47"/>
  <c r="AE7" i="47"/>
  <c r="AI26" i="35"/>
  <c r="AC49" i="57" l="1"/>
  <c r="AC57" i="57" s="1"/>
  <c r="AA57" i="57"/>
  <c r="I57" i="57" s="1"/>
  <c r="AB49" i="57"/>
  <c r="AB57" i="57" s="1"/>
  <c r="S50" i="57"/>
  <c r="S57" i="57"/>
  <c r="J49" i="57"/>
  <c r="T49" i="57" s="1"/>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AC50" i="57"/>
  <c r="R58" i="57"/>
  <c r="Q149" i="56"/>
  <c r="R188" i="56" s="1"/>
  <c r="U123" i="56"/>
  <c r="AM41" i="58"/>
  <c r="AM45" i="58" s="1"/>
  <c r="AJ245" i="58"/>
  <c r="AL45" i="58"/>
  <c r="AL51" i="58" s="1"/>
  <c r="AL203" i="58" s="1"/>
  <c r="AL44" i="58"/>
  <c r="AL50" i="58" s="1"/>
  <c r="AL194" i="58" s="1"/>
  <c r="AL43" i="58"/>
  <c r="AL49" i="58" s="1"/>
  <c r="AL180" i="58" s="1"/>
  <c r="AL239" i="58" s="1"/>
  <c r="AL254" i="58" s="1"/>
  <c r="AI110" i="47" s="1"/>
  <c r="AL46" i="58"/>
  <c r="AL52" i="58" s="1"/>
  <c r="AL210" i="58" s="1"/>
  <c r="AJ258" i="58"/>
  <c r="AG118" i="47" s="1"/>
  <c r="AK225" i="58"/>
  <c r="AK263" i="58" s="1"/>
  <c r="AH126" i="47" s="1"/>
  <c r="AK220" i="58"/>
  <c r="AO24" i="58"/>
  <c r="AK221" i="58"/>
  <c r="AK259" i="58" s="1"/>
  <c r="AH120" i="47" s="1"/>
  <c r="AK227" i="58"/>
  <c r="AK265" i="58" s="1"/>
  <c r="AH125" i="47" s="1"/>
  <c r="AN35" i="58"/>
  <c r="AN155" i="58"/>
  <c r="AN156" i="58"/>
  <c r="AN159" i="58"/>
  <c r="AN158" i="58"/>
  <c r="AN154" i="58"/>
  <c r="AN152" i="58"/>
  <c r="AN151" i="58"/>
  <c r="AN153" i="58"/>
  <c r="AN157" i="58"/>
  <c r="AK224" i="58"/>
  <c r="AK262" i="58" s="1"/>
  <c r="AH124" i="47" s="1"/>
  <c r="AK223" i="58"/>
  <c r="AK261" i="58" s="1"/>
  <c r="AH122" i="47" s="1"/>
  <c r="AK226" i="58"/>
  <c r="AK264" i="58" s="1"/>
  <c r="AH119" i="47" s="1"/>
  <c r="AK222" i="58"/>
  <c r="AK260" i="58" s="1"/>
  <c r="AH121" i="47" s="1"/>
  <c r="AP23" i="58"/>
  <c r="AK228" i="58"/>
  <c r="AK266" i="58" s="1"/>
  <c r="AH123" i="47" s="1"/>
  <c r="AO31" i="58"/>
  <c r="AO34" i="58" s="1"/>
  <c r="AQ77" i="56"/>
  <c r="AR77" i="56"/>
  <c r="AD183" i="56"/>
  <c r="AE183" i="56" s="1"/>
  <c r="AF183" i="56" s="1"/>
  <c r="AG183" i="56" s="1"/>
  <c r="AH183" i="56" s="1"/>
  <c r="AI183" i="56" s="1"/>
  <c r="AJ183" i="56" s="1"/>
  <c r="AK183" i="56" s="1"/>
  <c r="AL183" i="56" s="1"/>
  <c r="AD185" i="56"/>
  <c r="AE185" i="56" s="1"/>
  <c r="AF185" i="56" s="1"/>
  <c r="AG185" i="56" s="1"/>
  <c r="AH185" i="56" s="1"/>
  <c r="AI185" i="56" s="1"/>
  <c r="AJ185" i="56" s="1"/>
  <c r="AK185" i="56" s="1"/>
  <c r="AL185" i="56" s="1"/>
  <c r="AD180" i="56"/>
  <c r="AE180" i="56" s="1"/>
  <c r="AF180" i="56" s="1"/>
  <c r="AG180" i="56" s="1"/>
  <c r="AH180" i="56" s="1"/>
  <c r="AI180" i="56" s="1"/>
  <c r="AJ180" i="56" s="1"/>
  <c r="AK180" i="56" s="1"/>
  <c r="AL180" i="56" s="1"/>
  <c r="T111" i="56"/>
  <c r="AD184" i="56"/>
  <c r="AE184" i="56" s="1"/>
  <c r="AF184" i="56" s="1"/>
  <c r="AG184" i="56" s="1"/>
  <c r="AH184" i="56" s="1"/>
  <c r="AI184" i="56" s="1"/>
  <c r="AJ184" i="56" s="1"/>
  <c r="AK184" i="56" s="1"/>
  <c r="AL184" i="56" s="1"/>
  <c r="AD181" i="56"/>
  <c r="AE181" i="56" s="1"/>
  <c r="AF181" i="56" s="1"/>
  <c r="AG181" i="56" s="1"/>
  <c r="AH181" i="56" s="1"/>
  <c r="AI181" i="56" s="1"/>
  <c r="AJ181" i="56" s="1"/>
  <c r="AK181" i="56" s="1"/>
  <c r="AL181" i="56" s="1"/>
  <c r="AD48" i="29"/>
  <c r="AA84" i="47" s="1"/>
  <c r="AD50" i="29"/>
  <c r="AA86" i="47" s="1"/>
  <c r="AB108" i="47"/>
  <c r="AF51" i="29"/>
  <c r="AD49" i="29"/>
  <c r="AI84" i="47"/>
  <c r="AD179" i="56"/>
  <c r="AE179" i="56" s="1"/>
  <c r="AF179" i="56" s="1"/>
  <c r="AG179" i="56" s="1"/>
  <c r="AH179" i="56" s="1"/>
  <c r="AI179" i="56" s="1"/>
  <c r="AJ179" i="56" s="1"/>
  <c r="AK179" i="56" s="1"/>
  <c r="AL179" i="56" s="1"/>
  <c r="AD178" i="56"/>
  <c r="AE178" i="56" s="1"/>
  <c r="AF178" i="56" s="1"/>
  <c r="AG178" i="56" s="1"/>
  <c r="AH178" i="56" s="1"/>
  <c r="AI178" i="56" s="1"/>
  <c r="AJ178" i="56" s="1"/>
  <c r="AK178" i="56" s="1"/>
  <c r="AL178" i="56" s="1"/>
  <c r="AD176" i="56"/>
  <c r="AE176" i="56" s="1"/>
  <c r="AF176" i="56" s="1"/>
  <c r="AG176" i="56" s="1"/>
  <c r="AH176" i="56" s="1"/>
  <c r="AI176" i="56" s="1"/>
  <c r="AJ176" i="56" s="1"/>
  <c r="AK176" i="56" s="1"/>
  <c r="AL176" i="56" s="1"/>
  <c r="AD182" i="56"/>
  <c r="AE182" i="56" s="1"/>
  <c r="AF182" i="56" s="1"/>
  <c r="AG182" i="56" s="1"/>
  <c r="AH182" i="56" s="1"/>
  <c r="AI182" i="56" s="1"/>
  <c r="AJ182" i="56" s="1"/>
  <c r="AK182" i="56" s="1"/>
  <c r="AL182" i="56" s="1"/>
  <c r="S118" i="56"/>
  <c r="P144" i="56" s="1"/>
  <c r="M94" i="47" s="1"/>
  <c r="S115" i="56"/>
  <c r="P141" i="56" s="1"/>
  <c r="M91" i="47" s="1"/>
  <c r="S116" i="56"/>
  <c r="P142" i="56" s="1"/>
  <c r="M92" i="47" s="1"/>
  <c r="S114" i="56"/>
  <c r="P140" i="56" s="1"/>
  <c r="M90" i="47" s="1"/>
  <c r="S113" i="56"/>
  <c r="P139" i="56" s="1"/>
  <c r="M89" i="47" s="1"/>
  <c r="S120" i="56"/>
  <c r="P146" i="56" s="1"/>
  <c r="M96" i="47" s="1"/>
  <c r="S119" i="56"/>
  <c r="P145" i="56" s="1"/>
  <c r="M95" i="47" s="1"/>
  <c r="S121" i="56"/>
  <c r="P147" i="56" s="1"/>
  <c r="M97" i="47" s="1"/>
  <c r="S117" i="56"/>
  <c r="P143" i="56" s="1"/>
  <c r="M93" i="47" s="1"/>
  <c r="M98" i="56"/>
  <c r="R127" i="47"/>
  <c r="V28" i="55"/>
  <c r="M95" i="56"/>
  <c r="M100" i="56"/>
  <c r="M94" i="56"/>
  <c r="T31" i="55"/>
  <c r="P129" i="47"/>
  <c r="N48" i="56"/>
  <c r="N51" i="56"/>
  <c r="AN178" i="56" s="1"/>
  <c r="N59" i="56"/>
  <c r="N52" i="56"/>
  <c r="AN179" i="56" s="1"/>
  <c r="N53" i="56"/>
  <c r="N56" i="56"/>
  <c r="AN183" i="56" s="1"/>
  <c r="N58" i="56"/>
  <c r="AN185" i="56" s="1"/>
  <c r="AO185" i="56" s="1"/>
  <c r="AP185" i="56" s="1"/>
  <c r="AQ185" i="56" s="1"/>
  <c r="N54" i="56"/>
  <c r="N57" i="56"/>
  <c r="AN184" i="56" s="1"/>
  <c r="AO184" i="56" s="1"/>
  <c r="AP184" i="56" s="1"/>
  <c r="AQ184" i="56" s="1"/>
  <c r="N55" i="56"/>
  <c r="T36" i="55"/>
  <c r="P133" i="47"/>
  <c r="P135" i="47"/>
  <c r="T27" i="55"/>
  <c r="M92" i="56"/>
  <c r="N43" i="56"/>
  <c r="U32" i="55"/>
  <c r="Q131" i="47"/>
  <c r="U33" i="55"/>
  <c r="Q130" i="47"/>
  <c r="M102" i="56"/>
  <c r="M86" i="56"/>
  <c r="AS78" i="56" s="1"/>
  <c r="M88" i="56"/>
  <c r="N104" i="56"/>
  <c r="M97"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M99" i="56"/>
  <c r="AB60" i="56"/>
  <c r="M96" i="56"/>
  <c r="U37" i="55"/>
  <c r="Q134" i="47"/>
  <c r="AB43" i="56"/>
  <c r="AB76" i="56" s="1"/>
  <c r="AB92" i="56" s="1"/>
  <c r="M101" i="56"/>
  <c r="AF7" i="47"/>
  <c r="AJ26" i="35"/>
  <c r="AJ24" i="35"/>
  <c r="AF9" i="47"/>
  <c r="AK25" i="35"/>
  <c r="AG6" i="47"/>
  <c r="AJ22" i="35"/>
  <c r="AF5" i="47"/>
  <c r="AF8" i="47"/>
  <c r="AJ23" i="35"/>
  <c r="R111" i="57" l="1"/>
  <c r="AA111" i="57" s="1"/>
  <c r="I111" i="57" s="1"/>
  <c r="AA110" i="57"/>
  <c r="I110" i="57" s="1"/>
  <c r="K49" i="57"/>
  <c r="U49" i="57" s="1"/>
  <c r="U50" i="57" s="1"/>
  <c r="T57" i="57"/>
  <c r="T50" i="57"/>
  <c r="J57" i="57"/>
  <c r="S58" i="57"/>
  <c r="S61" i="57" s="1"/>
  <c r="S110" i="57"/>
  <c r="AB50" i="57"/>
  <c r="S51" i="57"/>
  <c r="AB51" i="57" s="1"/>
  <c r="J51" i="57" s="1"/>
  <c r="J50" i="57"/>
  <c r="AB58" i="57"/>
  <c r="AB59" i="57" s="1"/>
  <c r="AB60" i="57" s="1"/>
  <c r="AA58" i="57"/>
  <c r="AA59" i="57" s="1"/>
  <c r="AA60" i="57" s="1"/>
  <c r="AL205" i="58"/>
  <c r="V92" i="56"/>
  <c r="T86" i="56"/>
  <c r="AL78" i="56" s="1"/>
  <c r="R59" i="57"/>
  <c r="AM43" i="58"/>
  <c r="AM49" i="58" s="1"/>
  <c r="AD49" i="57"/>
  <c r="L49" i="57" s="1"/>
  <c r="R61" i="57"/>
  <c r="AM46" i="58"/>
  <c r="AM52" i="58" s="1"/>
  <c r="AM44" i="58"/>
  <c r="AM50" i="58" s="1"/>
  <c r="AM191" i="58" s="1"/>
  <c r="N99" i="47"/>
  <c r="Q137" i="56"/>
  <c r="N87" i="47" s="1"/>
  <c r="U111" i="56"/>
  <c r="R149" i="56"/>
  <c r="V123" i="56"/>
  <c r="AL190" i="58"/>
  <c r="AL186" i="58"/>
  <c r="AL187" i="58"/>
  <c r="AL193" i="58"/>
  <c r="AL189" i="58"/>
  <c r="AL200" i="58"/>
  <c r="AL204" i="58"/>
  <c r="AL198" i="58"/>
  <c r="AL202" i="58"/>
  <c r="AL197" i="58"/>
  <c r="AM51" i="58"/>
  <c r="AM202" i="58" s="1"/>
  <c r="AL181" i="58"/>
  <c r="AL240" i="58" s="1"/>
  <c r="AL255" i="58" s="1"/>
  <c r="AI116" i="47" s="1"/>
  <c r="AL201" i="58"/>
  <c r="AL188" i="58"/>
  <c r="AL199" i="58"/>
  <c r="AL209" i="58"/>
  <c r="AL213" i="58"/>
  <c r="AL182" i="58"/>
  <c r="AL241" i="58" s="1"/>
  <c r="AL256" i="58" s="1"/>
  <c r="AI114" i="47" s="1"/>
  <c r="AL192" i="58"/>
  <c r="AL175" i="58"/>
  <c r="AL234" i="58" s="1"/>
  <c r="AL249" i="58" s="1"/>
  <c r="AI111" i="47" s="1"/>
  <c r="AL191" i="58"/>
  <c r="AL178" i="58"/>
  <c r="AL237" i="58" s="1"/>
  <c r="AL252" i="58" s="1"/>
  <c r="AI115" i="47" s="1"/>
  <c r="AL177" i="58"/>
  <c r="AL236" i="58" s="1"/>
  <c r="AL251" i="58" s="1"/>
  <c r="AI113" i="47" s="1"/>
  <c r="AL174" i="58"/>
  <c r="AL233" i="58" s="1"/>
  <c r="AL248" i="58" s="1"/>
  <c r="AI109" i="47" s="1"/>
  <c r="AL176" i="58"/>
  <c r="AL235" i="58" s="1"/>
  <c r="AL250" i="58" s="1"/>
  <c r="AI112" i="47" s="1"/>
  <c r="AL179" i="58"/>
  <c r="AL238" i="58" s="1"/>
  <c r="AL253" i="58" s="1"/>
  <c r="AI117" i="47" s="1"/>
  <c r="AL53" i="58"/>
  <c r="AL212" i="58"/>
  <c r="AL214" i="58"/>
  <c r="AL215" i="58"/>
  <c r="AL211" i="58"/>
  <c r="AL216" i="58"/>
  <c r="AL228" i="58" s="1"/>
  <c r="AL266" i="58" s="1"/>
  <c r="AI123" i="47" s="1"/>
  <c r="AL208" i="58"/>
  <c r="AN163" i="58"/>
  <c r="AN167" i="58"/>
  <c r="AN168" i="58"/>
  <c r="AN170" i="58"/>
  <c r="AN162" i="58"/>
  <c r="AN165" i="58"/>
  <c r="AN169" i="58"/>
  <c r="AN164" i="58"/>
  <c r="AN166" i="58"/>
  <c r="AN36" i="58"/>
  <c r="AN41" i="58" s="1"/>
  <c r="AO35" i="58"/>
  <c r="AO156" i="58"/>
  <c r="AO155" i="58"/>
  <c r="AO159" i="58"/>
  <c r="AO153" i="58"/>
  <c r="AO151" i="58"/>
  <c r="AO154" i="58"/>
  <c r="AO152" i="58"/>
  <c r="AO158" i="58"/>
  <c r="AO157" i="58"/>
  <c r="AM205" i="58"/>
  <c r="AP24" i="58"/>
  <c r="AK245" i="58"/>
  <c r="AK258" i="58"/>
  <c r="AH118" i="47" s="1"/>
  <c r="AQ23" i="58"/>
  <c r="AP31" i="58"/>
  <c r="AP34" i="58" s="1"/>
  <c r="AK77" i="56"/>
  <c r="AK80" i="56" s="1"/>
  <c r="AK81" i="56" s="1"/>
  <c r="AN181" i="56"/>
  <c r="AO181" i="56" s="1"/>
  <c r="AP181" i="56" s="1"/>
  <c r="AQ181" i="56" s="1"/>
  <c r="M78" i="56"/>
  <c r="M83" i="56"/>
  <c r="M84" i="56"/>
  <c r="M80" i="56"/>
  <c r="M82" i="56"/>
  <c r="M85" i="56"/>
  <c r="M79" i="56"/>
  <c r="M81" i="56"/>
  <c r="M76" i="56"/>
  <c r="AO183" i="56"/>
  <c r="AP183" i="56" s="1"/>
  <c r="AQ183" i="56" s="1"/>
  <c r="AN180" i="56"/>
  <c r="AO180" i="56" s="1"/>
  <c r="AP180" i="56" s="1"/>
  <c r="AQ180" i="56" s="1"/>
  <c r="AO179" i="56"/>
  <c r="AP179" i="56" s="1"/>
  <c r="AQ179" i="56" s="1"/>
  <c r="T120" i="56"/>
  <c r="T117" i="56"/>
  <c r="AN176" i="56"/>
  <c r="AO176" i="56" s="1"/>
  <c r="AP176" i="56" s="1"/>
  <c r="AQ176" i="56" s="1"/>
  <c r="T119" i="56"/>
  <c r="AN182" i="56"/>
  <c r="AO182" i="56" s="1"/>
  <c r="AP182" i="56" s="1"/>
  <c r="AQ182" i="56" s="1"/>
  <c r="T118" i="56"/>
  <c r="AE48" i="29"/>
  <c r="AB84" i="47" s="1"/>
  <c r="AE50" i="29"/>
  <c r="AB86" i="47" s="1"/>
  <c r="AO178" i="56"/>
  <c r="AP178" i="56" s="1"/>
  <c r="AQ178" i="56" s="1"/>
  <c r="T121" i="56"/>
  <c r="AC108" i="47"/>
  <c r="AG51" i="29"/>
  <c r="AA85" i="47"/>
  <c r="AE49" i="29"/>
  <c r="T116" i="56"/>
  <c r="T115" i="56"/>
  <c r="T113" i="56"/>
  <c r="Q186" i="56"/>
  <c r="T114"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94" i="56"/>
  <c r="N88" i="56"/>
  <c r="N98" i="56"/>
  <c r="AC51" i="57"/>
  <c r="AC110" i="57"/>
  <c r="R131" i="47"/>
  <c r="V32" i="55"/>
  <c r="U27" i="55"/>
  <c r="Q135" i="47"/>
  <c r="N100" i="56"/>
  <c r="V37" i="55"/>
  <c r="R134" i="47"/>
  <c r="N97" i="56"/>
  <c r="V33" i="55"/>
  <c r="R130" i="47"/>
  <c r="N101" i="56"/>
  <c r="N85" i="56" s="1"/>
  <c r="W28" i="55"/>
  <c r="S127" i="47"/>
  <c r="N92" i="56"/>
  <c r="N99" i="56"/>
  <c r="R128" i="47"/>
  <c r="V34" i="55"/>
  <c r="N96" i="56"/>
  <c r="N95" i="56"/>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I58" i="57" l="1"/>
  <c r="AB61" i="57"/>
  <c r="AD57" i="57"/>
  <c r="AB110" i="57"/>
  <c r="J110" i="57" s="1"/>
  <c r="S111" i="57"/>
  <c r="AB111" i="57" s="1"/>
  <c r="J111" i="57" s="1"/>
  <c r="J58" i="57"/>
  <c r="S59" i="57"/>
  <c r="T51" i="57"/>
  <c r="K51" i="57" s="1"/>
  <c r="T110" i="57"/>
  <c r="T111" i="57" s="1"/>
  <c r="AA61" i="57"/>
  <c r="K57" i="57"/>
  <c r="T58" i="57"/>
  <c r="T59" i="57" s="1"/>
  <c r="T60" i="57" s="1"/>
  <c r="U110" i="57"/>
  <c r="U111" i="57" s="1"/>
  <c r="U51" i="57"/>
  <c r="K50" i="57"/>
  <c r="U57" i="57"/>
  <c r="AD50" i="57"/>
  <c r="L50" i="57" s="1"/>
  <c r="AM174" i="58"/>
  <c r="AM233" i="58" s="1"/>
  <c r="AM181" i="58"/>
  <c r="AM240" i="58" s="1"/>
  <c r="AM194" i="58"/>
  <c r="AM186" i="58"/>
  <c r="AM189" i="58"/>
  <c r="AM193" i="58"/>
  <c r="AM188" i="58"/>
  <c r="AM190" i="58"/>
  <c r="U86" i="56"/>
  <c r="AM78" i="56" s="1"/>
  <c r="AL223" i="58"/>
  <c r="AL261" i="58" s="1"/>
  <c r="AI122" i="47" s="1"/>
  <c r="AD43" i="56"/>
  <c r="AD76" i="56" s="1"/>
  <c r="AC76" i="56"/>
  <c r="AC92" i="56" s="1"/>
  <c r="L57" i="57"/>
  <c r="R60" i="57"/>
  <c r="I59" i="57"/>
  <c r="I60" i="57" s="1"/>
  <c r="AE49" i="57"/>
  <c r="V49" i="57"/>
  <c r="AL226" i="58"/>
  <c r="AL264" i="58" s="1"/>
  <c r="AI119" i="47" s="1"/>
  <c r="AL222" i="58"/>
  <c r="AL260" i="58" s="1"/>
  <c r="AI121" i="47" s="1"/>
  <c r="AM187" i="58"/>
  <c r="AM182" i="58"/>
  <c r="AM241" i="58" s="1"/>
  <c r="AM208" i="58"/>
  <c r="AM213" i="58"/>
  <c r="AM225" i="58" s="1"/>
  <c r="AM216" i="58"/>
  <c r="AM212" i="58"/>
  <c r="AM210" i="58"/>
  <c r="AM215" i="58"/>
  <c r="AM214" i="58"/>
  <c r="AM209" i="58"/>
  <c r="AM211" i="58"/>
  <c r="AM192" i="58"/>
  <c r="AL220" i="58"/>
  <c r="AL258" i="58" s="1"/>
  <c r="AI118" i="47" s="1"/>
  <c r="AM178" i="58"/>
  <c r="AM237" i="58" s="1"/>
  <c r="AL227" i="58"/>
  <c r="AL265" i="58" s="1"/>
  <c r="AI125" i="47" s="1"/>
  <c r="AM175" i="58"/>
  <c r="AM234" i="58" s="1"/>
  <c r="AM176" i="58"/>
  <c r="AM235" i="58" s="1"/>
  <c r="AL224" i="58"/>
  <c r="AL262" i="58" s="1"/>
  <c r="AI124" i="47" s="1"/>
  <c r="U58" i="57"/>
  <c r="U59" i="57" s="1"/>
  <c r="U60" i="57" s="1"/>
  <c r="Q147" i="56"/>
  <c r="N97" i="47" s="1"/>
  <c r="U121" i="56"/>
  <c r="Q139" i="56"/>
  <c r="N89" i="47" s="1"/>
  <c r="U113" i="56"/>
  <c r="Q146" i="56"/>
  <c r="N96" i="47" s="1"/>
  <c r="U120" i="56"/>
  <c r="Q141" i="56"/>
  <c r="N91" i="47" s="1"/>
  <c r="U115" i="56"/>
  <c r="Q143" i="56"/>
  <c r="N93" i="47" s="1"/>
  <c r="U117" i="56"/>
  <c r="S149" i="56"/>
  <c r="W123" i="56"/>
  <c r="Q142" i="56"/>
  <c r="N92" i="47" s="1"/>
  <c r="U116" i="56"/>
  <c r="S188" i="56"/>
  <c r="O99" i="47"/>
  <c r="Q144" i="56"/>
  <c r="N94" i="47" s="1"/>
  <c r="U118" i="56"/>
  <c r="Q140" i="56"/>
  <c r="N90" i="47" s="1"/>
  <c r="U114" i="56"/>
  <c r="Q145" i="56"/>
  <c r="N95" i="47" s="1"/>
  <c r="U119" i="56"/>
  <c r="R137" i="56"/>
  <c r="O87" i="47" s="1"/>
  <c r="V111" i="56"/>
  <c r="AL221" i="58"/>
  <c r="AL259" i="58" s="1"/>
  <c r="AI120" i="47" s="1"/>
  <c r="AM177" i="58"/>
  <c r="AM236" i="58" s="1"/>
  <c r="AM204" i="58"/>
  <c r="AM203" i="58"/>
  <c r="AM200" i="58"/>
  <c r="AM198" i="58"/>
  <c r="AM199" i="58"/>
  <c r="AM201" i="58"/>
  <c r="AM53" i="58"/>
  <c r="AM197" i="58"/>
  <c r="AM180" i="58"/>
  <c r="AM239" i="58" s="1"/>
  <c r="AM179" i="58"/>
  <c r="AM238" i="58" s="1"/>
  <c r="AL225" i="58"/>
  <c r="AL263" i="58" s="1"/>
  <c r="AI126" i="47" s="1"/>
  <c r="AN45" i="58"/>
  <c r="AN51" i="58" s="1"/>
  <c r="AN46" i="58"/>
  <c r="AN52" i="58" s="1"/>
  <c r="AN44" i="58"/>
  <c r="AN50" i="58" s="1"/>
  <c r="AN43" i="58"/>
  <c r="AN49" i="58" s="1"/>
  <c r="AQ31" i="58"/>
  <c r="AQ34" i="58" s="1"/>
  <c r="AR23" i="58"/>
  <c r="AO169" i="58"/>
  <c r="AO168" i="58"/>
  <c r="AO162" i="58"/>
  <c r="AO164" i="58"/>
  <c r="AO170" i="58"/>
  <c r="AO166" i="58"/>
  <c r="AO165" i="58"/>
  <c r="AO163" i="58"/>
  <c r="AO167" i="58"/>
  <c r="AO36" i="58"/>
  <c r="AO41" i="58" s="1"/>
  <c r="AP35" i="58"/>
  <c r="AP155" i="58"/>
  <c r="AP159" i="58"/>
  <c r="AP156" i="58"/>
  <c r="AP157" i="58"/>
  <c r="AP152" i="58"/>
  <c r="AP151" i="58"/>
  <c r="AP153" i="58"/>
  <c r="AP154" i="58"/>
  <c r="AP158" i="58"/>
  <c r="AQ24" i="58"/>
  <c r="AS77" i="56"/>
  <c r="N83" i="56"/>
  <c r="N82" i="56"/>
  <c r="N81" i="56"/>
  <c r="N79" i="56"/>
  <c r="N78" i="56"/>
  <c r="N84" i="56"/>
  <c r="N76" i="56"/>
  <c r="N80" i="56"/>
  <c r="AF48" i="29"/>
  <c r="AG48" i="29" s="1"/>
  <c r="AF50" i="29"/>
  <c r="AC86" i="47" s="1"/>
  <c r="AD108" i="47"/>
  <c r="AH51" i="29"/>
  <c r="AB85" i="47"/>
  <c r="AF49" i="29"/>
  <c r="AL77" i="56"/>
  <c r="AL80" i="56" s="1"/>
  <c r="AL81" i="56" s="1"/>
  <c r="X28" i="55"/>
  <c r="T127" i="47"/>
  <c r="S128" i="47"/>
  <c r="W34" i="55"/>
  <c r="V27"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AD110" i="57"/>
  <c r="L110" i="57" s="1"/>
  <c r="AD51" i="57"/>
  <c r="L51" i="57" s="1"/>
  <c r="V36" i="55"/>
  <c r="R133" i="47"/>
  <c r="AQ80" i="56"/>
  <c r="AQ81" i="56" s="1"/>
  <c r="AL22" i="35"/>
  <c r="AH5" i="47"/>
  <c r="AH8" i="47"/>
  <c r="AL23" i="35"/>
  <c r="AI6" i="47"/>
  <c r="AM25" i="35"/>
  <c r="AH9" i="47"/>
  <c r="AL24" i="35"/>
  <c r="AL26" i="35"/>
  <c r="AH7" i="47"/>
  <c r="AM228" i="58" l="1"/>
  <c r="K110" i="57"/>
  <c r="S60" i="57"/>
  <c r="J59" i="57"/>
  <c r="J60" i="57" s="1"/>
  <c r="T61" i="57"/>
  <c r="AM223" i="58"/>
  <c r="AM220" i="58"/>
  <c r="AM222" i="58"/>
  <c r="AM224" i="58"/>
  <c r="V86" i="56"/>
  <c r="AN78" i="56" s="1"/>
  <c r="AD92" i="56"/>
  <c r="M49" i="57"/>
  <c r="V50" i="57"/>
  <c r="V110" i="57" s="1"/>
  <c r="V57" i="57"/>
  <c r="AE57" i="57"/>
  <c r="AE50" i="57"/>
  <c r="AM227" i="58"/>
  <c r="AM221" i="58"/>
  <c r="AM226" i="58"/>
  <c r="U61" i="57"/>
  <c r="R186" i="56"/>
  <c r="R144" i="56"/>
  <c r="O94" i="47" s="1"/>
  <c r="V118" i="56"/>
  <c r="R142" i="56"/>
  <c r="O92" i="47" s="1"/>
  <c r="V116" i="56"/>
  <c r="S137" i="56"/>
  <c r="P87" i="47" s="1"/>
  <c r="W111" i="56"/>
  <c r="T149" i="56"/>
  <c r="X123" i="56"/>
  <c r="R146" i="56"/>
  <c r="O96" i="47" s="1"/>
  <c r="V120" i="56"/>
  <c r="T188" i="56"/>
  <c r="P99" i="47"/>
  <c r="R145" i="56"/>
  <c r="O95" i="47" s="1"/>
  <c r="V119" i="56"/>
  <c r="R143" i="56"/>
  <c r="O93" i="47" s="1"/>
  <c r="V117" i="56"/>
  <c r="R139" i="56"/>
  <c r="O89" i="47" s="1"/>
  <c r="V113" i="56"/>
  <c r="R140" i="56"/>
  <c r="O90" i="47" s="1"/>
  <c r="V114" i="56"/>
  <c r="R147" i="56"/>
  <c r="V121" i="56"/>
  <c r="R141" i="56"/>
  <c r="O91" i="47" s="1"/>
  <c r="V115" i="56"/>
  <c r="AL245" i="58"/>
  <c r="AR24" i="58"/>
  <c r="AP169" i="58"/>
  <c r="AP164" i="58"/>
  <c r="AP165" i="58"/>
  <c r="AP167" i="58"/>
  <c r="AP162" i="58"/>
  <c r="AP163" i="58"/>
  <c r="AP166" i="58"/>
  <c r="AP170" i="58"/>
  <c r="AP168" i="58"/>
  <c r="AP36" i="58"/>
  <c r="AP41" i="58" s="1"/>
  <c r="AR31" i="58"/>
  <c r="AR34" i="58" s="1"/>
  <c r="AS23" i="58"/>
  <c r="AO45" i="58"/>
  <c r="AO51" i="58" s="1"/>
  <c r="AO44" i="58"/>
  <c r="AO50" i="58" s="1"/>
  <c r="AO46" i="58"/>
  <c r="AO52" i="58" s="1"/>
  <c r="AO43" i="58"/>
  <c r="AO49" i="58" s="1"/>
  <c r="AQ35" i="58"/>
  <c r="AQ156" i="58"/>
  <c r="AQ155" i="58"/>
  <c r="AQ159" i="58"/>
  <c r="AQ151" i="58"/>
  <c r="AQ154" i="58"/>
  <c r="AQ152" i="58"/>
  <c r="AQ158" i="58"/>
  <c r="AQ153" i="58"/>
  <c r="AQ157" i="58"/>
  <c r="AN178" i="58"/>
  <c r="AN237" i="58" s="1"/>
  <c r="AN176" i="58"/>
  <c r="AN235" i="58" s="1"/>
  <c r="AN53" i="58"/>
  <c r="AN181" i="58"/>
  <c r="AN240" i="58" s="1"/>
  <c r="AN180" i="58"/>
  <c r="AN239" i="58" s="1"/>
  <c r="AN179" i="58"/>
  <c r="AN238" i="58" s="1"/>
  <c r="AN175" i="58"/>
  <c r="AN234" i="58" s="1"/>
  <c r="AN182" i="58"/>
  <c r="AN241" i="58" s="1"/>
  <c r="AN177" i="58"/>
  <c r="AN236" i="58" s="1"/>
  <c r="AN174" i="58"/>
  <c r="AN233" i="58" s="1"/>
  <c r="AN187" i="58"/>
  <c r="AN191" i="58"/>
  <c r="AN188" i="58"/>
  <c r="AN190" i="58"/>
  <c r="AN194" i="58"/>
  <c r="AN186" i="58"/>
  <c r="AN189" i="58"/>
  <c r="AN193" i="58"/>
  <c r="AN192" i="58"/>
  <c r="AN209" i="58"/>
  <c r="AN213" i="58"/>
  <c r="AN212" i="58"/>
  <c r="AN208" i="58"/>
  <c r="AN216" i="58"/>
  <c r="AN210" i="58"/>
  <c r="AN214" i="58"/>
  <c r="AN215" i="58"/>
  <c r="AN211" i="58"/>
  <c r="AN199" i="58"/>
  <c r="AN204" i="58"/>
  <c r="AN202" i="58"/>
  <c r="AN198" i="58"/>
  <c r="AN201" i="58"/>
  <c r="AN205" i="58"/>
  <c r="AN197" i="58"/>
  <c r="AN203" i="58"/>
  <c r="AN200" i="58"/>
  <c r="AC84" i="47"/>
  <c r="AT77" i="56"/>
  <c r="AG50" i="29"/>
  <c r="AD86" i="47" s="1"/>
  <c r="AE108" i="47"/>
  <c r="AI51" i="29"/>
  <c r="AD84" i="47"/>
  <c r="AH48" i="29"/>
  <c r="AC85" i="47"/>
  <c r="AG49" i="29"/>
  <c r="W27" i="55"/>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AM245" i="58" l="1"/>
  <c r="M57" i="57"/>
  <c r="V58" i="57"/>
  <c r="V59" i="57" s="1"/>
  <c r="V60" i="57" s="1"/>
  <c r="V162" i="57"/>
  <c r="V51" i="57"/>
  <c r="M50" i="57"/>
  <c r="AE110" i="57"/>
  <c r="M110" i="57" s="1"/>
  <c r="AE51" i="57"/>
  <c r="M51" i="57" s="1"/>
  <c r="V111" i="57"/>
  <c r="Q99" i="47"/>
  <c r="U188" i="56"/>
  <c r="S139" i="56"/>
  <c r="P89" i="47" s="1"/>
  <c r="W113" i="56"/>
  <c r="T137" i="56"/>
  <c r="Q87" i="47" s="1"/>
  <c r="X111" i="56"/>
  <c r="S143" i="56"/>
  <c r="P93" i="47" s="1"/>
  <c r="W117" i="56"/>
  <c r="S142" i="56"/>
  <c r="P92" i="47" s="1"/>
  <c r="W116" i="56"/>
  <c r="S145" i="56"/>
  <c r="P95" i="47" s="1"/>
  <c r="W119" i="56"/>
  <c r="S140" i="56"/>
  <c r="P90" i="47" s="1"/>
  <c r="W114" i="56"/>
  <c r="S141" i="56"/>
  <c r="P91" i="47" s="1"/>
  <c r="W115" i="56"/>
  <c r="S144" i="56"/>
  <c r="P94" i="47" s="1"/>
  <c r="W118" i="56"/>
  <c r="U149" i="56"/>
  <c r="Y123" i="56"/>
  <c r="S147" i="56"/>
  <c r="W121" i="56"/>
  <c r="S146" i="56"/>
  <c r="P96" i="47" s="1"/>
  <c r="W120" i="56"/>
  <c r="S186" i="56"/>
  <c r="O97" i="47"/>
  <c r="AS24" i="58"/>
  <c r="AS31" i="58"/>
  <c r="AS34" i="58" s="1"/>
  <c r="AT23" i="58"/>
  <c r="AR35" i="58"/>
  <c r="AR156" i="58"/>
  <c r="AR155" i="58"/>
  <c r="AR159" i="58"/>
  <c r="AR153" i="58"/>
  <c r="AR152" i="58"/>
  <c r="AR157" i="58"/>
  <c r="AR154" i="58"/>
  <c r="AR158" i="58"/>
  <c r="AR151" i="58"/>
  <c r="AN226" i="58"/>
  <c r="AP44" i="58"/>
  <c r="AP50" i="58" s="1"/>
  <c r="AP46" i="58"/>
  <c r="AP52" i="58" s="1"/>
  <c r="AP43" i="58"/>
  <c r="AP49" i="58" s="1"/>
  <c r="AP45" i="58"/>
  <c r="AP51" i="58" s="1"/>
  <c r="AN227" i="58"/>
  <c r="AN223" i="58"/>
  <c r="AN220" i="58"/>
  <c r="AN228" i="58"/>
  <c r="AQ169" i="58"/>
  <c r="AQ168" i="58"/>
  <c r="AQ164" i="58"/>
  <c r="AQ163" i="58"/>
  <c r="AQ162" i="58"/>
  <c r="AQ165" i="58"/>
  <c r="AQ166" i="58"/>
  <c r="AQ167" i="58"/>
  <c r="AQ170" i="58"/>
  <c r="AQ36" i="58"/>
  <c r="AQ41" i="58" s="1"/>
  <c r="AN224" i="58"/>
  <c r="AO179" i="58"/>
  <c r="AO238" i="58" s="1"/>
  <c r="AO177" i="58"/>
  <c r="AO236" i="58" s="1"/>
  <c r="AO181" i="58"/>
  <c r="AO240" i="58" s="1"/>
  <c r="AO175" i="58"/>
  <c r="AO234" i="58" s="1"/>
  <c r="AO180" i="58"/>
  <c r="AO239" i="58" s="1"/>
  <c r="AO174" i="58"/>
  <c r="AO233" i="58" s="1"/>
  <c r="AO182" i="58"/>
  <c r="AO241" i="58" s="1"/>
  <c r="AO176" i="58"/>
  <c r="AO235" i="58" s="1"/>
  <c r="AO53" i="58"/>
  <c r="AO178" i="58"/>
  <c r="AO237" i="58" s="1"/>
  <c r="AN222" i="58"/>
  <c r="AO211" i="58"/>
  <c r="AO214" i="58"/>
  <c r="AO215" i="58"/>
  <c r="AO212" i="58"/>
  <c r="AO208" i="58"/>
  <c r="AO213" i="58"/>
  <c r="AO216" i="58"/>
  <c r="AO209" i="58"/>
  <c r="AO210" i="58"/>
  <c r="AN225" i="58"/>
  <c r="AO191" i="58"/>
  <c r="AO188" i="58"/>
  <c r="AO186" i="58"/>
  <c r="AO187" i="58"/>
  <c r="AO189" i="58"/>
  <c r="AO193" i="58"/>
  <c r="AO192" i="58"/>
  <c r="AO194" i="58"/>
  <c r="AO190" i="58"/>
  <c r="AN221" i="58"/>
  <c r="AO197" i="58"/>
  <c r="AO200" i="58"/>
  <c r="AO198" i="58"/>
  <c r="AO199" i="58"/>
  <c r="AO201" i="58"/>
  <c r="AO203" i="58"/>
  <c r="AO205" i="58"/>
  <c r="AO202" i="58"/>
  <c r="AO204" i="58"/>
  <c r="AH50" i="29"/>
  <c r="AI50" i="29" s="1"/>
  <c r="AF108" i="47"/>
  <c r="AJ51" i="29"/>
  <c r="AI108" i="47"/>
  <c r="AD85" i="47"/>
  <c r="AH49" i="29"/>
  <c r="AE84" i="47"/>
  <c r="AI48" i="29"/>
  <c r="AN77" i="56"/>
  <c r="AN80" i="56" s="1"/>
  <c r="AN81" i="56" s="1"/>
  <c r="X31" i="55"/>
  <c r="T129" i="47"/>
  <c r="Y33" i="55"/>
  <c r="U130" i="47"/>
  <c r="AS80" i="56"/>
  <c r="AS81" i="56" s="1"/>
  <c r="Z28" i="55"/>
  <c r="V127" i="47"/>
  <c r="T135" i="47"/>
  <c r="X27" i="55"/>
  <c r="X36" i="55"/>
  <c r="T133" i="47"/>
  <c r="Y32" i="55"/>
  <c r="U131" i="47"/>
  <c r="Y37" i="55"/>
  <c r="U134" i="47"/>
  <c r="Y34" i="55"/>
  <c r="U128" i="47"/>
  <c r="AN26" i="35"/>
  <c r="AJ7" i="47"/>
  <c r="AJ5" i="47"/>
  <c r="AN22" i="35"/>
  <c r="AN24" i="35"/>
  <c r="AJ9" i="47"/>
  <c r="AO25" i="35"/>
  <c r="AK6" i="47"/>
  <c r="AN23" i="35"/>
  <c r="AJ8" i="47"/>
  <c r="V61" i="57" l="1"/>
  <c r="T147" i="56"/>
  <c r="X121" i="56"/>
  <c r="T145" i="56"/>
  <c r="Q95" i="47" s="1"/>
  <c r="X119" i="56"/>
  <c r="T186" i="56"/>
  <c r="P97" i="47"/>
  <c r="V149" i="56"/>
  <c r="Z123" i="56"/>
  <c r="T142" i="56"/>
  <c r="Q92" i="47" s="1"/>
  <c r="X116" i="56"/>
  <c r="R99" i="47"/>
  <c r="V188" i="56"/>
  <c r="T144" i="56"/>
  <c r="Q94" i="47" s="1"/>
  <c r="X118" i="56"/>
  <c r="T143" i="56"/>
  <c r="Q93" i="47" s="1"/>
  <c r="X117" i="56"/>
  <c r="T141" i="56"/>
  <c r="Q91" i="47" s="1"/>
  <c r="X115" i="56"/>
  <c r="U137" i="56"/>
  <c r="R87" i="47" s="1"/>
  <c r="Y111" i="56"/>
  <c r="T140" i="56"/>
  <c r="Q90" i="47" s="1"/>
  <c r="X114" i="56"/>
  <c r="X113" i="56"/>
  <c r="T139" i="56"/>
  <c r="Q89" i="47" s="1"/>
  <c r="T146" i="56"/>
  <c r="Q96" i="47" s="1"/>
  <c r="X120" i="56"/>
  <c r="AN245" i="58"/>
  <c r="AO223" i="58"/>
  <c r="AO225" i="58"/>
  <c r="AO224" i="58"/>
  <c r="AO221" i="58"/>
  <c r="AO220" i="58"/>
  <c r="AO222" i="58"/>
  <c r="AQ45" i="58"/>
  <c r="AQ51" i="58" s="1"/>
  <c r="AQ44" i="58"/>
  <c r="AQ50" i="58" s="1"/>
  <c r="AQ46" i="58"/>
  <c r="AQ52" i="58" s="1"/>
  <c r="AQ43" i="58"/>
  <c r="AQ49" i="58" s="1"/>
  <c r="AP200" i="58"/>
  <c r="AP199" i="58"/>
  <c r="AP203" i="58"/>
  <c r="AP204" i="58"/>
  <c r="AP198" i="58"/>
  <c r="AP205" i="58"/>
  <c r="AP202" i="58"/>
  <c r="AP197" i="58"/>
  <c r="AP201" i="58"/>
  <c r="AP176" i="58"/>
  <c r="AP235" i="58" s="1"/>
  <c r="AP178" i="58"/>
  <c r="AP237" i="58" s="1"/>
  <c r="AP179" i="58"/>
  <c r="AP238" i="58" s="1"/>
  <c r="AP180" i="58"/>
  <c r="AP239" i="58" s="1"/>
  <c r="AP174" i="58"/>
  <c r="AP233" i="58" s="1"/>
  <c r="AP175" i="58"/>
  <c r="AP234" i="58" s="1"/>
  <c r="AP177" i="58"/>
  <c r="AP236" i="58" s="1"/>
  <c r="AP53" i="58"/>
  <c r="AP182" i="58"/>
  <c r="AP241" i="58" s="1"/>
  <c r="AP181" i="58"/>
  <c r="AP240" i="58" s="1"/>
  <c r="AP215" i="58"/>
  <c r="AP214" i="58"/>
  <c r="AP208" i="58"/>
  <c r="AP213" i="58"/>
  <c r="AP210" i="58"/>
  <c r="AP216" i="58"/>
  <c r="AP209" i="58"/>
  <c r="AP212" i="58"/>
  <c r="AP211" i="58"/>
  <c r="AR167" i="58"/>
  <c r="AR166" i="58"/>
  <c r="AR164" i="58"/>
  <c r="AR162" i="58"/>
  <c r="AR165" i="58"/>
  <c r="AR169" i="58"/>
  <c r="AR163" i="58"/>
  <c r="AR168" i="58"/>
  <c r="AR170" i="58"/>
  <c r="AR36" i="58"/>
  <c r="AR41" i="58" s="1"/>
  <c r="AP188" i="58"/>
  <c r="AP189" i="58"/>
  <c r="AP193" i="58"/>
  <c r="AP191" i="58"/>
  <c r="AP194" i="58"/>
  <c r="AP192" i="58"/>
  <c r="AP186" i="58"/>
  <c r="AP190" i="58"/>
  <c r="AP187" i="58"/>
  <c r="AO228" i="58"/>
  <c r="AU23" i="58"/>
  <c r="AT31" i="58"/>
  <c r="AT34" i="58" s="1"/>
  <c r="AO226" i="58"/>
  <c r="AS35" i="58"/>
  <c r="AS156" i="58"/>
  <c r="AS159" i="58"/>
  <c r="AS155" i="58"/>
  <c r="AS152" i="58"/>
  <c r="AS151" i="58"/>
  <c r="AS157" i="58"/>
  <c r="AS153" i="58"/>
  <c r="AS154" i="58"/>
  <c r="AS158" i="58"/>
  <c r="AO227" i="58"/>
  <c r="AT24" i="58"/>
  <c r="AE86" i="47"/>
  <c r="AG108" i="47"/>
  <c r="AK51" i="29"/>
  <c r="AH108" i="47" s="1"/>
  <c r="AF84" i="47"/>
  <c r="AJ48" i="29"/>
  <c r="AE85" i="47"/>
  <c r="AI49" i="29"/>
  <c r="AF86" i="47"/>
  <c r="AJ50" i="29"/>
  <c r="Z32" i="55"/>
  <c r="V131" i="47"/>
  <c r="Z33" i="55"/>
  <c r="V130" i="47"/>
  <c r="AT80" i="56"/>
  <c r="AT81" i="56" s="1"/>
  <c r="Y27" i="55"/>
  <c r="U135" i="47"/>
  <c r="V128" i="47"/>
  <c r="Z34" i="55"/>
  <c r="Y36" i="55"/>
  <c r="U133" i="47"/>
  <c r="Y31" i="55"/>
  <c r="U129" i="47"/>
  <c r="AA28" i="55"/>
  <c r="W127" i="47"/>
  <c r="V134" i="47"/>
  <c r="Z37" i="55"/>
  <c r="AO23" i="35"/>
  <c r="AK8" i="47"/>
  <c r="AP25" i="35"/>
  <c r="AM6" i="47" s="1"/>
  <c r="AL6" i="47"/>
  <c r="AK5" i="47"/>
  <c r="AO22" i="35"/>
  <c r="AK9" i="47"/>
  <c r="AO24" i="35"/>
  <c r="AO26" i="35"/>
  <c r="AK7" i="47"/>
  <c r="Y116" i="56" l="1"/>
  <c r="U142" i="56"/>
  <c r="R92" i="47" s="1"/>
  <c r="V137" i="56"/>
  <c r="S87" i="47" s="1"/>
  <c r="Z111" i="56"/>
  <c r="W149" i="56"/>
  <c r="AA123" i="56"/>
  <c r="S99" i="47"/>
  <c r="W188" i="56"/>
  <c r="Y120" i="56"/>
  <c r="U146" i="56"/>
  <c r="R96" i="47" s="1"/>
  <c r="U141" i="56"/>
  <c r="R91" i="47" s="1"/>
  <c r="Y115" i="56"/>
  <c r="U143" i="56"/>
  <c r="R93" i="47" s="1"/>
  <c r="Y117" i="56"/>
  <c r="Y119" i="56"/>
  <c r="U145" i="56"/>
  <c r="R95" i="47" s="1"/>
  <c r="U140" i="56"/>
  <c r="R90" i="47" s="1"/>
  <c r="Y114" i="56"/>
  <c r="U144" i="56"/>
  <c r="R94" i="47" s="1"/>
  <c r="Y118" i="56"/>
  <c r="U147" i="56"/>
  <c r="Y121" i="56"/>
  <c r="U139" i="56"/>
  <c r="R89" i="47" s="1"/>
  <c r="Y113" i="56"/>
  <c r="Q97" i="47"/>
  <c r="U186" i="56"/>
  <c r="AO245" i="58"/>
  <c r="AP224" i="58"/>
  <c r="AP226" i="58"/>
  <c r="AP221" i="58"/>
  <c r="AP220" i="58"/>
  <c r="AP223" i="58"/>
  <c r="AU24" i="58"/>
  <c r="AP225" i="58"/>
  <c r="AP227" i="58"/>
  <c r="AS168" i="58"/>
  <c r="AS162" i="58"/>
  <c r="AS169" i="58"/>
  <c r="AS166" i="58"/>
  <c r="AS165" i="58"/>
  <c r="AS170" i="58"/>
  <c r="AS164" i="58"/>
  <c r="AS167" i="58"/>
  <c r="AS163" i="58"/>
  <c r="AS36" i="58"/>
  <c r="AS41" i="58" s="1"/>
  <c r="AP222" i="58"/>
  <c r="AT35" i="58"/>
  <c r="AT159" i="58"/>
  <c r="AT155" i="58"/>
  <c r="AT156" i="58"/>
  <c r="AT151" i="58"/>
  <c r="AT153" i="58"/>
  <c r="AT154" i="58"/>
  <c r="AT152" i="58"/>
  <c r="AT157" i="58"/>
  <c r="AT158" i="58"/>
  <c r="AR45" i="58"/>
  <c r="AR51" i="58" s="1"/>
  <c r="AR43" i="58"/>
  <c r="AR49" i="58" s="1"/>
  <c r="AR44" i="58"/>
  <c r="AR50" i="58" s="1"/>
  <c r="AR46" i="58"/>
  <c r="AR52" i="58" s="1"/>
  <c r="AU31" i="58"/>
  <c r="AU34" i="58" s="1"/>
  <c r="AV23" i="58"/>
  <c r="AQ179" i="58"/>
  <c r="AQ238" i="58" s="1"/>
  <c r="AM253" i="58" s="1"/>
  <c r="AJ117" i="47" s="1"/>
  <c r="AQ181" i="58"/>
  <c r="AQ240" i="58" s="1"/>
  <c r="AM255" i="58" s="1"/>
  <c r="AJ116" i="47" s="1"/>
  <c r="AQ180" i="58"/>
  <c r="AQ239" i="58" s="1"/>
  <c r="AM254" i="58" s="1"/>
  <c r="AJ110" i="47" s="1"/>
  <c r="AQ53" i="58"/>
  <c r="AQ176" i="58"/>
  <c r="AQ235" i="58" s="1"/>
  <c r="AM250" i="58" s="1"/>
  <c r="AJ112" i="47" s="1"/>
  <c r="AQ182" i="58"/>
  <c r="AQ241" i="58" s="1"/>
  <c r="AM256" i="58" s="1"/>
  <c r="AJ114" i="47" s="1"/>
  <c r="AQ174" i="58"/>
  <c r="AQ233" i="58" s="1"/>
  <c r="AM248" i="58" s="1"/>
  <c r="AJ109" i="47" s="1"/>
  <c r="AQ177" i="58"/>
  <c r="AQ236" i="58" s="1"/>
  <c r="AM251" i="58" s="1"/>
  <c r="AJ113" i="47" s="1"/>
  <c r="AQ175" i="58"/>
  <c r="AQ234" i="58" s="1"/>
  <c r="AM249" i="58" s="1"/>
  <c r="AJ111" i="47" s="1"/>
  <c r="AQ178" i="58"/>
  <c r="AQ237" i="58" s="1"/>
  <c r="AM252" i="58" s="1"/>
  <c r="AJ115" i="47" s="1"/>
  <c r="AQ211" i="58"/>
  <c r="AQ208" i="58"/>
  <c r="AQ212" i="58"/>
  <c r="AQ215" i="58"/>
  <c r="AQ214" i="58"/>
  <c r="AQ213" i="58"/>
  <c r="AQ210" i="58"/>
  <c r="AQ216" i="58"/>
  <c r="AQ209" i="58"/>
  <c r="AQ186" i="58"/>
  <c r="AQ194" i="58"/>
  <c r="AQ190" i="58"/>
  <c r="AQ193" i="58"/>
  <c r="AQ187" i="58"/>
  <c r="AQ192" i="58"/>
  <c r="AQ189" i="58"/>
  <c r="AQ191" i="58"/>
  <c r="AQ188" i="58"/>
  <c r="AQ198" i="58"/>
  <c r="AQ202" i="58"/>
  <c r="AQ199" i="58"/>
  <c r="AQ205" i="58"/>
  <c r="AQ201" i="58"/>
  <c r="AQ203" i="58"/>
  <c r="AQ200" i="58"/>
  <c r="AQ204" i="58"/>
  <c r="AQ197" i="58"/>
  <c r="AP228" i="58"/>
  <c r="AG86" i="47"/>
  <c r="AK50" i="29"/>
  <c r="AH86" i="47" s="1"/>
  <c r="AF85" i="47"/>
  <c r="AJ49" i="29"/>
  <c r="AK48" i="29"/>
  <c r="AH84" i="47" s="1"/>
  <c r="AG84" i="47"/>
  <c r="Z36" i="55"/>
  <c r="V133" i="47"/>
  <c r="AA37" i="55"/>
  <c r="W134" i="47"/>
  <c r="V129" i="47"/>
  <c r="Z31" i="55"/>
  <c r="AA34" i="55"/>
  <c r="W128" i="47"/>
  <c r="V135" i="47"/>
  <c r="Z27" i="55"/>
  <c r="AA32" i="55"/>
  <c r="W131" i="47"/>
  <c r="X127" i="47"/>
  <c r="AB28" i="55"/>
  <c r="AA33" i="55"/>
  <c r="W130" i="47"/>
  <c r="AL7" i="47"/>
  <c r="AP26" i="35"/>
  <c r="AM7" i="47" s="1"/>
  <c r="AP24" i="35"/>
  <c r="AM9" i="47" s="1"/>
  <c r="AL9" i="47"/>
  <c r="AP22" i="35"/>
  <c r="AM5" i="47" s="1"/>
  <c r="AL5" i="47"/>
  <c r="AP23" i="35"/>
  <c r="AM8" i="47" s="1"/>
  <c r="AL8" i="47"/>
  <c r="T99" i="47" l="1"/>
  <c r="X188" i="56"/>
  <c r="W137" i="56"/>
  <c r="T87" i="47" s="1"/>
  <c r="AA111" i="56"/>
  <c r="AB123" i="56"/>
  <c r="X149" i="56"/>
  <c r="V145" i="56"/>
  <c r="S95" i="47" s="1"/>
  <c r="Z119" i="56"/>
  <c r="V143" i="56"/>
  <c r="S93" i="47" s="1"/>
  <c r="Z117" i="56"/>
  <c r="V139" i="56"/>
  <c r="S89" i="47" s="1"/>
  <c r="Z113" i="56"/>
  <c r="V141" i="56"/>
  <c r="S91" i="47" s="1"/>
  <c r="Z115" i="56"/>
  <c r="V147" i="56"/>
  <c r="Z121" i="56"/>
  <c r="R97" i="47"/>
  <c r="V186" i="56"/>
  <c r="Z120" i="56"/>
  <c r="V146" i="56"/>
  <c r="S96" i="47" s="1"/>
  <c r="V142" i="56"/>
  <c r="S92" i="47" s="1"/>
  <c r="Z116" i="56"/>
  <c r="Z118" i="56"/>
  <c r="V144" i="56"/>
  <c r="S94" i="47" s="1"/>
  <c r="Z114" i="56"/>
  <c r="V140" i="56"/>
  <c r="S90" i="47" s="1"/>
  <c r="AP245" i="58"/>
  <c r="AV24" i="58"/>
  <c r="AQ223" i="58"/>
  <c r="AM261" i="58" s="1"/>
  <c r="AJ122" i="47" s="1"/>
  <c r="AQ221" i="58"/>
  <c r="AM259" i="58" s="1"/>
  <c r="AJ120" i="47" s="1"/>
  <c r="AR53" i="58"/>
  <c r="AR182" i="58"/>
  <c r="AR241" i="58" s="1"/>
  <c r="AR178" i="58"/>
  <c r="AR237" i="58" s="1"/>
  <c r="AR174" i="58"/>
  <c r="AR233" i="58" s="1"/>
  <c r="AR177" i="58"/>
  <c r="AR236" i="58" s="1"/>
  <c r="AR181" i="58"/>
  <c r="AR240" i="58" s="1"/>
  <c r="AR175" i="58"/>
  <c r="AR234" i="58" s="1"/>
  <c r="AR176" i="58"/>
  <c r="AR235" i="58" s="1"/>
  <c r="AR179" i="58"/>
  <c r="AR238" i="58" s="1"/>
  <c r="AR180" i="58"/>
  <c r="AR239" i="58" s="1"/>
  <c r="AR202" i="58"/>
  <c r="AR201" i="58"/>
  <c r="AR199" i="58"/>
  <c r="AR205" i="58"/>
  <c r="AR197" i="58"/>
  <c r="AR198" i="58"/>
  <c r="AR204" i="58"/>
  <c r="AR200" i="58"/>
  <c r="AR203" i="58"/>
  <c r="AS44" i="58"/>
  <c r="AS50" i="58" s="1"/>
  <c r="AS45" i="58"/>
  <c r="AS51" i="58" s="1"/>
  <c r="AS46" i="58"/>
  <c r="AS52" i="58" s="1"/>
  <c r="AS43" i="58"/>
  <c r="AS49" i="58" s="1"/>
  <c r="AQ222" i="58"/>
  <c r="AM260" i="58" s="1"/>
  <c r="AJ121" i="47" s="1"/>
  <c r="AQ225" i="58"/>
  <c r="AM263" i="58" s="1"/>
  <c r="AJ126" i="47" s="1"/>
  <c r="AQ226" i="58"/>
  <c r="AM264" i="58" s="1"/>
  <c r="AJ119" i="47" s="1"/>
  <c r="AQ227" i="58"/>
  <c r="AM265" i="58" s="1"/>
  <c r="AJ125" i="47" s="1"/>
  <c r="AV31" i="58"/>
  <c r="AV34" i="58" s="1"/>
  <c r="AQ224" i="58"/>
  <c r="AM262" i="58" s="1"/>
  <c r="AJ124" i="47" s="1"/>
  <c r="AU35" i="58"/>
  <c r="AU159" i="58"/>
  <c r="AU156" i="58"/>
  <c r="AU155" i="58"/>
  <c r="AU151" i="58"/>
  <c r="AU154" i="58"/>
  <c r="AU152" i="58"/>
  <c r="AU158" i="58"/>
  <c r="AU157" i="58"/>
  <c r="AU153" i="58"/>
  <c r="AQ228" i="58"/>
  <c r="AM266" i="58" s="1"/>
  <c r="AJ123" i="47" s="1"/>
  <c r="AR211" i="58"/>
  <c r="AR215" i="58"/>
  <c r="AR216" i="58"/>
  <c r="AR214" i="58"/>
  <c r="AR213" i="58"/>
  <c r="AR209" i="58"/>
  <c r="AR208" i="58"/>
  <c r="AR210" i="58"/>
  <c r="AR212" i="58"/>
  <c r="AQ220" i="58"/>
  <c r="AR186" i="58"/>
  <c r="AR189" i="58"/>
  <c r="AR194" i="58"/>
  <c r="AR190" i="58"/>
  <c r="AR191" i="58"/>
  <c r="AR193" i="58"/>
  <c r="AR192" i="58"/>
  <c r="AR187" i="58"/>
  <c r="AR188" i="58"/>
  <c r="AT166" i="58"/>
  <c r="AT167" i="58"/>
  <c r="AT162" i="58"/>
  <c r="AT170" i="58"/>
  <c r="AT165" i="58"/>
  <c r="AT168" i="58"/>
  <c r="AT169" i="58"/>
  <c r="AT163" i="58"/>
  <c r="AT164" i="58"/>
  <c r="AT36" i="58"/>
  <c r="AT41" i="58" s="1"/>
  <c r="AK49" i="29"/>
  <c r="AH85" i="47" s="1"/>
  <c r="AG85" i="47"/>
  <c r="AB33" i="55"/>
  <c r="X130" i="47"/>
  <c r="AB37" i="55"/>
  <c r="X134" i="47"/>
  <c r="AA27" i="55"/>
  <c r="W135" i="47"/>
  <c r="AA31" i="55"/>
  <c r="W129" i="47"/>
  <c r="AB34" i="55"/>
  <c r="X128" i="47"/>
  <c r="AB32" i="55"/>
  <c r="X131" i="47"/>
  <c r="AC28" i="55"/>
  <c r="Y127" i="47"/>
  <c r="AA36" i="55"/>
  <c r="W133" i="47"/>
  <c r="W143" i="56" l="1"/>
  <c r="T93" i="47" s="1"/>
  <c r="AA117" i="56"/>
  <c r="AA120" i="56"/>
  <c r="W146" i="56"/>
  <c r="T96" i="47" s="1"/>
  <c r="W145" i="56"/>
  <c r="T95" i="47" s="1"/>
  <c r="AA119" i="56"/>
  <c r="W147" i="56"/>
  <c r="AA121" i="56"/>
  <c r="W140" i="56"/>
  <c r="T90" i="47" s="1"/>
  <c r="AA114" i="56"/>
  <c r="W186" i="56"/>
  <c r="S97" i="47"/>
  <c r="U99" i="47"/>
  <c r="Y188" i="56"/>
  <c r="AA115" i="56"/>
  <c r="W141" i="56"/>
  <c r="T91" i="47" s="1"/>
  <c r="Y149" i="56"/>
  <c r="AC123" i="56"/>
  <c r="X137" i="56"/>
  <c r="U87" i="47" s="1"/>
  <c r="AB111" i="56"/>
  <c r="AA113" i="56"/>
  <c r="W139" i="56"/>
  <c r="T89" i="47" s="1"/>
  <c r="AA118" i="56"/>
  <c r="W144" i="56"/>
  <c r="T94" i="47" s="1"/>
  <c r="W142" i="56"/>
  <c r="T92" i="47" s="1"/>
  <c r="AA116" i="56"/>
  <c r="AR222" i="58"/>
  <c r="AR227" i="58"/>
  <c r="AR226" i="58"/>
  <c r="AR228" i="58"/>
  <c r="AR225" i="58"/>
  <c r="AR221" i="58"/>
  <c r="AR224" i="58"/>
  <c r="AS181" i="58"/>
  <c r="AS240" i="58" s="1"/>
  <c r="AS178" i="58"/>
  <c r="AS237" i="58" s="1"/>
  <c r="AS174" i="58"/>
  <c r="AS233" i="58" s="1"/>
  <c r="AS180" i="58"/>
  <c r="AS239" i="58" s="1"/>
  <c r="AS177" i="58"/>
  <c r="AS236" i="58" s="1"/>
  <c r="AS179" i="58"/>
  <c r="AS238" i="58" s="1"/>
  <c r="AS176" i="58"/>
  <c r="AS235" i="58" s="1"/>
  <c r="AS182" i="58"/>
  <c r="AS241" i="58" s="1"/>
  <c r="AS175" i="58"/>
  <c r="AS234" i="58" s="1"/>
  <c r="AS53" i="58"/>
  <c r="AT45" i="58"/>
  <c r="AT51" i="58" s="1"/>
  <c r="AT46" i="58"/>
  <c r="AT52" i="58" s="1"/>
  <c r="AT43" i="58"/>
  <c r="AT49" i="58" s="1"/>
  <c r="AT44" i="58"/>
  <c r="AT50" i="58" s="1"/>
  <c r="AS208" i="58"/>
  <c r="AS213" i="58"/>
  <c r="AS209" i="58"/>
  <c r="AS216" i="58"/>
  <c r="AS210" i="58"/>
  <c r="AS212" i="58"/>
  <c r="AS215" i="58"/>
  <c r="AS211" i="58"/>
  <c r="AS214" i="58"/>
  <c r="AS201" i="58"/>
  <c r="AS197" i="58"/>
  <c r="AS205" i="58"/>
  <c r="AS199" i="58"/>
  <c r="AS202" i="58"/>
  <c r="AS198" i="58"/>
  <c r="AS200" i="58"/>
  <c r="AS204" i="58"/>
  <c r="AS203" i="58"/>
  <c r="AS190" i="58"/>
  <c r="AS191" i="58"/>
  <c r="AS186" i="58"/>
  <c r="AS188" i="58"/>
  <c r="AS192" i="58"/>
  <c r="AS194" i="58"/>
  <c r="AS193" i="58"/>
  <c r="AS189" i="58"/>
  <c r="AS187" i="58"/>
  <c r="AS221" i="58" s="1"/>
  <c r="AU163" i="58"/>
  <c r="AU164" i="58"/>
  <c r="AU168" i="58"/>
  <c r="AU165" i="58"/>
  <c r="AU167" i="58"/>
  <c r="AU170" i="58"/>
  <c r="AU169" i="58"/>
  <c r="AU166" i="58"/>
  <c r="AU162" i="58"/>
  <c r="AU36" i="58"/>
  <c r="AU41" i="58" s="1"/>
  <c r="AR223" i="58"/>
  <c r="AR220" i="58"/>
  <c r="AV35" i="58"/>
  <c r="AV154" i="58"/>
  <c r="AV153" i="58"/>
  <c r="AV158" i="58"/>
  <c r="AV157" i="58"/>
  <c r="AV156" i="58"/>
  <c r="AV159" i="58"/>
  <c r="AV155" i="58"/>
  <c r="AV151" i="58"/>
  <c r="AV152" i="58"/>
  <c r="AQ245" i="58"/>
  <c r="AM258" i="58"/>
  <c r="AJ118" i="47" s="1"/>
  <c r="AB36" i="55"/>
  <c r="X133" i="47"/>
  <c r="AB31" i="55"/>
  <c r="X129" i="47"/>
  <c r="AC37" i="55"/>
  <c r="Y134" i="47"/>
  <c r="AC32" i="55"/>
  <c r="Y131" i="47"/>
  <c r="AB27" i="55"/>
  <c r="X135" i="47"/>
  <c r="Y130" i="47"/>
  <c r="AC33" i="55"/>
  <c r="AD28" i="55"/>
  <c r="Z127" i="47"/>
  <c r="AC34" i="55"/>
  <c r="Y128" i="47"/>
  <c r="X140" i="56" l="1"/>
  <c r="U90" i="47" s="1"/>
  <c r="AB114" i="56"/>
  <c r="Z149" i="56"/>
  <c r="AD123" i="56"/>
  <c r="AB121" i="56"/>
  <c r="X147" i="56"/>
  <c r="V99" i="47"/>
  <c r="Z188" i="56"/>
  <c r="T97" i="47"/>
  <c r="X186" i="56"/>
  <c r="AB116" i="56"/>
  <c r="X142" i="56"/>
  <c r="U92" i="47" s="1"/>
  <c r="AB118" i="56"/>
  <c r="X144" i="56"/>
  <c r="U94" i="47" s="1"/>
  <c r="X145" i="56"/>
  <c r="U95" i="47" s="1"/>
  <c r="AB119" i="56"/>
  <c r="X141" i="56"/>
  <c r="U91" i="47" s="1"/>
  <c r="AB115" i="56"/>
  <c r="AB113" i="56"/>
  <c r="X139" i="56"/>
  <c r="U89" i="47" s="1"/>
  <c r="X146" i="56"/>
  <c r="U96" i="47" s="1"/>
  <c r="AB120" i="56"/>
  <c r="X143" i="56"/>
  <c r="U93" i="47" s="1"/>
  <c r="AB117" i="56"/>
  <c r="Y137" i="56"/>
  <c r="V87" i="47" s="1"/>
  <c r="AC111" i="56"/>
  <c r="AR245" i="58"/>
  <c r="AS225" i="58"/>
  <c r="AS223" i="58"/>
  <c r="AS228" i="58"/>
  <c r="AS226" i="58"/>
  <c r="AS222" i="58"/>
  <c r="AT210" i="58"/>
  <c r="AT212" i="58"/>
  <c r="AT209" i="58"/>
  <c r="AT215" i="58"/>
  <c r="AT216" i="58"/>
  <c r="AT208" i="58"/>
  <c r="AT214" i="58"/>
  <c r="AT211" i="58"/>
  <c r="AT213" i="58"/>
  <c r="AS220" i="58"/>
  <c r="AT204" i="58"/>
  <c r="AT200" i="58"/>
  <c r="AT203" i="58"/>
  <c r="AT202" i="58"/>
  <c r="AT197" i="58"/>
  <c r="AT198" i="58"/>
  <c r="AT205" i="58"/>
  <c r="AT199" i="58"/>
  <c r="AT201" i="58"/>
  <c r="AS224" i="58"/>
  <c r="AV169" i="58"/>
  <c r="AV162" i="58"/>
  <c r="AV163" i="58"/>
  <c r="AV164" i="58"/>
  <c r="AV167" i="58"/>
  <c r="AV170" i="58"/>
  <c r="AV165" i="58"/>
  <c r="AV168" i="58"/>
  <c r="AV166" i="58"/>
  <c r="AV36" i="58"/>
  <c r="AV41" i="58" s="1"/>
  <c r="AU46" i="58"/>
  <c r="AU52" i="58" s="1"/>
  <c r="AU44" i="58"/>
  <c r="AU50" i="58" s="1"/>
  <c r="AU43" i="58"/>
  <c r="AU49" i="58" s="1"/>
  <c r="AU45" i="58"/>
  <c r="AU51" i="58" s="1"/>
  <c r="AS227" i="58"/>
  <c r="AT193" i="58"/>
  <c r="AT192" i="58"/>
  <c r="AT189" i="58"/>
  <c r="AT191" i="58"/>
  <c r="AT188" i="58"/>
  <c r="AT187" i="58"/>
  <c r="AT190" i="58"/>
  <c r="AT186" i="58"/>
  <c r="AT194" i="58"/>
  <c r="AT181" i="58"/>
  <c r="AT240" i="58" s="1"/>
  <c r="AT53" i="58"/>
  <c r="AT176" i="58"/>
  <c r="AT235" i="58" s="1"/>
  <c r="AT177" i="58"/>
  <c r="AT236" i="58" s="1"/>
  <c r="AT180" i="58"/>
  <c r="AT239" i="58" s="1"/>
  <c r="AT175" i="58"/>
  <c r="AT234" i="58" s="1"/>
  <c r="AT182" i="58"/>
  <c r="AT241" i="58" s="1"/>
  <c r="AT178" i="58"/>
  <c r="AT237" i="58" s="1"/>
  <c r="AT179" i="58"/>
  <c r="AT238" i="58" s="1"/>
  <c r="AT174" i="58"/>
  <c r="AT233" i="58" s="1"/>
  <c r="AD34" i="55"/>
  <c r="Z128" i="47"/>
  <c r="AD32" i="55"/>
  <c r="Z131" i="47"/>
  <c r="AC31" i="55"/>
  <c r="Y129" i="47"/>
  <c r="AE28" i="55"/>
  <c r="AA127" i="47"/>
  <c r="AD33" i="55"/>
  <c r="Z130" i="47"/>
  <c r="AC27" i="55"/>
  <c r="Y135" i="47"/>
  <c r="AD37" i="55"/>
  <c r="Z134" i="47"/>
  <c r="AC36" i="55"/>
  <c r="Y133" i="47"/>
  <c r="AC116" i="56" l="1"/>
  <c r="Y142" i="56"/>
  <c r="V92" i="47" s="1"/>
  <c r="Z137" i="56"/>
  <c r="W87" i="47" s="1"/>
  <c r="AD111" i="56"/>
  <c r="Y139" i="56"/>
  <c r="V89" i="47" s="1"/>
  <c r="AC113" i="56"/>
  <c r="Y143" i="56"/>
  <c r="V93" i="47" s="1"/>
  <c r="AC117" i="56"/>
  <c r="AC115" i="56"/>
  <c r="Y141" i="56"/>
  <c r="V91" i="47" s="1"/>
  <c r="U97" i="47"/>
  <c r="Y186" i="56"/>
  <c r="Y147" i="56"/>
  <c r="AC121" i="56"/>
  <c r="Y146" i="56"/>
  <c r="V96" i="47" s="1"/>
  <c r="AC120" i="56"/>
  <c r="Y145" i="56"/>
  <c r="V95" i="47" s="1"/>
  <c r="AC119" i="56"/>
  <c r="AA149" i="56"/>
  <c r="AE123" i="56"/>
  <c r="W99" i="47"/>
  <c r="AA188" i="56"/>
  <c r="Y140" i="56"/>
  <c r="V90" i="47" s="1"/>
  <c r="AC114" i="56"/>
  <c r="Y144" i="56"/>
  <c r="V94" i="47" s="1"/>
  <c r="AC118" i="56"/>
  <c r="AS245" i="58"/>
  <c r="AT220" i="58"/>
  <c r="AT222" i="58"/>
  <c r="AT221" i="58"/>
  <c r="AT225" i="58"/>
  <c r="AT228" i="58"/>
  <c r="AT224" i="58"/>
  <c r="AT223" i="58"/>
  <c r="AT226" i="58"/>
  <c r="AT227" i="58"/>
  <c r="AU197" i="58"/>
  <c r="AU199" i="58"/>
  <c r="AU201" i="58"/>
  <c r="AU205" i="58"/>
  <c r="AU202" i="58"/>
  <c r="AU200" i="58"/>
  <c r="AU198" i="58"/>
  <c r="AU204" i="58"/>
  <c r="AU203" i="58"/>
  <c r="AU53" i="58"/>
  <c r="AU175" i="58"/>
  <c r="AU234" i="58" s="1"/>
  <c r="AU174" i="58"/>
  <c r="AU233" i="58" s="1"/>
  <c r="AU181" i="58"/>
  <c r="AU240" i="58" s="1"/>
  <c r="AU177" i="58"/>
  <c r="AU236" i="58" s="1"/>
  <c r="AU182" i="58"/>
  <c r="AU241" i="58" s="1"/>
  <c r="AU180" i="58"/>
  <c r="AU239" i="58" s="1"/>
  <c r="AU179" i="58"/>
  <c r="AU238" i="58" s="1"/>
  <c r="AU178" i="58"/>
  <c r="AU237" i="58" s="1"/>
  <c r="AU176" i="58"/>
  <c r="AU235" i="58" s="1"/>
  <c r="AU190" i="58"/>
  <c r="AU191" i="58"/>
  <c r="AU194" i="58"/>
  <c r="AU189" i="58"/>
  <c r="AU188" i="58"/>
  <c r="AU193" i="58"/>
  <c r="AU187" i="58"/>
  <c r="AU192" i="58"/>
  <c r="AU186" i="58"/>
  <c r="AU214" i="58"/>
  <c r="AU210" i="58"/>
  <c r="AU215" i="58"/>
  <c r="AU213" i="58"/>
  <c r="AU216" i="58"/>
  <c r="AU208" i="58"/>
  <c r="AU212" i="58"/>
  <c r="AU209" i="58"/>
  <c r="AU211" i="58"/>
  <c r="AV44" i="58"/>
  <c r="AV50" i="58" s="1"/>
  <c r="AV43" i="58"/>
  <c r="AV49" i="58" s="1"/>
  <c r="AV46" i="58"/>
  <c r="AV52" i="58" s="1"/>
  <c r="AV45" i="58"/>
  <c r="AV51" i="58" s="1"/>
  <c r="AE37" i="55"/>
  <c r="AA134" i="47"/>
  <c r="AD27" i="55"/>
  <c r="Z135" i="47"/>
  <c r="AF28" i="55"/>
  <c r="AB127" i="47"/>
  <c r="AD31" i="55"/>
  <c r="Z129" i="47"/>
  <c r="AE33" i="55"/>
  <c r="AA130" i="47"/>
  <c r="AE32" i="55"/>
  <c r="AA131" i="47"/>
  <c r="AD36" i="55"/>
  <c r="Z133" i="47"/>
  <c r="AA128" i="47"/>
  <c r="AE34" i="55"/>
  <c r="AD115" i="56" l="1"/>
  <c r="Z141" i="56"/>
  <c r="W91" i="47" s="1"/>
  <c r="AB149" i="56"/>
  <c r="AF123" i="56"/>
  <c r="AD117" i="56"/>
  <c r="Z143" i="56"/>
  <c r="W93" i="47" s="1"/>
  <c r="AD118" i="56"/>
  <c r="Z144" i="56"/>
  <c r="W94" i="47" s="1"/>
  <c r="Z145" i="56"/>
  <c r="W95" i="47" s="1"/>
  <c r="AD119" i="56"/>
  <c r="Z139" i="56"/>
  <c r="W89" i="47" s="1"/>
  <c r="AD113" i="56"/>
  <c r="Z146" i="56"/>
  <c r="W96" i="47" s="1"/>
  <c r="AD120" i="56"/>
  <c r="AA137" i="56"/>
  <c r="X87" i="47" s="1"/>
  <c r="AE111" i="56"/>
  <c r="AD114" i="56"/>
  <c r="Z140" i="56"/>
  <c r="W90" i="47" s="1"/>
  <c r="Z147" i="56"/>
  <c r="AD121" i="56"/>
  <c r="V97" i="47"/>
  <c r="Z186" i="56"/>
  <c r="Z142" i="56"/>
  <c r="W92" i="47" s="1"/>
  <c r="AD116" i="56"/>
  <c r="X99" i="47"/>
  <c r="AB188" i="56"/>
  <c r="AT245" i="58"/>
  <c r="AU225" i="58"/>
  <c r="AU226" i="58"/>
  <c r="AU223" i="58"/>
  <c r="AU222" i="58"/>
  <c r="AU228" i="58"/>
  <c r="AU224" i="58"/>
  <c r="AV204" i="58"/>
  <c r="AV200" i="58"/>
  <c r="AV203" i="58"/>
  <c r="AV199" i="58"/>
  <c r="AV202" i="58"/>
  <c r="AV201" i="58"/>
  <c r="AV205" i="58"/>
  <c r="AV198" i="58"/>
  <c r="AV197" i="58"/>
  <c r="AV216" i="58"/>
  <c r="AV212" i="58"/>
  <c r="AV211" i="58"/>
  <c r="AV213" i="58"/>
  <c r="AV208" i="58"/>
  <c r="AV210" i="58"/>
  <c r="AV209" i="58"/>
  <c r="AV215" i="58"/>
  <c r="AV214" i="58"/>
  <c r="AU220" i="58"/>
  <c r="AV175" i="58"/>
  <c r="AV234" i="58" s="1"/>
  <c r="AN249" i="58" s="1"/>
  <c r="AV178" i="58"/>
  <c r="AV237" i="58" s="1"/>
  <c r="AN252" i="58" s="1"/>
  <c r="AV53" i="58"/>
  <c r="AV180" i="58"/>
  <c r="AV239" i="58" s="1"/>
  <c r="AN254" i="58" s="1"/>
  <c r="AV181" i="58"/>
  <c r="AV240" i="58" s="1"/>
  <c r="AN255" i="58" s="1"/>
  <c r="AV179" i="58"/>
  <c r="AV238" i="58" s="1"/>
  <c r="AN253" i="58" s="1"/>
  <c r="AV174" i="58"/>
  <c r="AV233" i="58" s="1"/>
  <c r="AN248" i="58" s="1"/>
  <c r="AV176" i="58"/>
  <c r="AV235" i="58" s="1"/>
  <c r="AN250" i="58" s="1"/>
  <c r="AV177" i="58"/>
  <c r="AV236" i="58" s="1"/>
  <c r="AN251" i="58" s="1"/>
  <c r="AV182" i="58"/>
  <c r="AV241" i="58" s="1"/>
  <c r="AN256" i="58" s="1"/>
  <c r="AV187" i="58"/>
  <c r="AV188" i="58"/>
  <c r="AV189" i="58"/>
  <c r="AV192" i="58"/>
  <c r="AV190" i="58"/>
  <c r="AV194" i="58"/>
  <c r="AV193" i="58"/>
  <c r="AV191" i="58"/>
  <c r="AV186" i="58"/>
  <c r="AU221" i="58"/>
  <c r="AU227" i="58"/>
  <c r="AF32" i="55"/>
  <c r="AB131" i="47"/>
  <c r="AF34" i="55"/>
  <c r="AB128" i="47"/>
  <c r="AG28" i="55"/>
  <c r="AC127" i="47"/>
  <c r="AE27" i="55"/>
  <c r="AA135" i="47"/>
  <c r="AE31" i="55"/>
  <c r="AA129" i="47"/>
  <c r="AF33" i="55"/>
  <c r="AB130" i="47"/>
  <c r="AE36" i="55"/>
  <c r="AA133" i="47"/>
  <c r="AF37" i="55"/>
  <c r="AB134" i="47"/>
  <c r="AA145" i="56" l="1"/>
  <c r="X95" i="47" s="1"/>
  <c r="AE119" i="56"/>
  <c r="AA147" i="56"/>
  <c r="AE121" i="56"/>
  <c r="W97" i="47"/>
  <c r="AA186" i="56"/>
  <c r="AA144" i="56"/>
  <c r="X94" i="47" s="1"/>
  <c r="AE118" i="56"/>
  <c r="AA142" i="56"/>
  <c r="X92" i="47" s="1"/>
  <c r="AE116" i="56"/>
  <c r="AA140" i="56"/>
  <c r="X90" i="47" s="1"/>
  <c r="AE114" i="56"/>
  <c r="AA143" i="56"/>
  <c r="X93" i="47" s="1"/>
  <c r="AE117" i="56"/>
  <c r="AB137" i="56"/>
  <c r="Y87" i="47" s="1"/>
  <c r="AF111" i="56"/>
  <c r="AC149" i="56"/>
  <c r="AG123" i="56"/>
  <c r="AA139" i="56"/>
  <c r="X89" i="47" s="1"/>
  <c r="AE113" i="56"/>
  <c r="AC188" i="56"/>
  <c r="Y99" i="47"/>
  <c r="AA146" i="56"/>
  <c r="X96" i="47" s="1"/>
  <c r="AE120" i="56"/>
  <c r="AA141" i="56"/>
  <c r="X91" i="47" s="1"/>
  <c r="AE115" i="56"/>
  <c r="AV220" i="58"/>
  <c r="AN258" i="58" s="1"/>
  <c r="AU245" i="58"/>
  <c r="AV227" i="58"/>
  <c r="AN265" i="58" s="1"/>
  <c r="AO265" i="58" s="1"/>
  <c r="AV225" i="58"/>
  <c r="AN263" i="58" s="1"/>
  <c r="AO263" i="58" s="1"/>
  <c r="AV226" i="58"/>
  <c r="AN264" i="58" s="1"/>
  <c r="AO264" i="58" s="1"/>
  <c r="AV223" i="58"/>
  <c r="AN261" i="58" s="1"/>
  <c r="AO261" i="58" s="1"/>
  <c r="AV224" i="58"/>
  <c r="AN262" i="58" s="1"/>
  <c r="AO262" i="58" s="1"/>
  <c r="AO252" i="58"/>
  <c r="AK115" i="47"/>
  <c r="AO249" i="58"/>
  <c r="AK111" i="47"/>
  <c r="AV222" i="58"/>
  <c r="AN260" i="58" s="1"/>
  <c r="AV221" i="58"/>
  <c r="AN259" i="58" s="1"/>
  <c r="AO256" i="58"/>
  <c r="AK114" i="47"/>
  <c r="AO250" i="58"/>
  <c r="AK112" i="47"/>
  <c r="AO248" i="58"/>
  <c r="AK109" i="47"/>
  <c r="AK117" i="47"/>
  <c r="AO253" i="58"/>
  <c r="AO255" i="58"/>
  <c r="AK116" i="47"/>
  <c r="AO251" i="58"/>
  <c r="AK113" i="47"/>
  <c r="AV228" i="58"/>
  <c r="AN266" i="58" s="1"/>
  <c r="AO254" i="58"/>
  <c r="AK110" i="47"/>
  <c r="AF31" i="55"/>
  <c r="AB129" i="47"/>
  <c r="AG32" i="55"/>
  <c r="AC131" i="47"/>
  <c r="AD127" i="47"/>
  <c r="AH28" i="55"/>
  <c r="AF27" i="55"/>
  <c r="AB135" i="47"/>
  <c r="AC128" i="47"/>
  <c r="AG34" i="55"/>
  <c r="AF36" i="55"/>
  <c r="AB133" i="47"/>
  <c r="AG33" i="55"/>
  <c r="AC130" i="47"/>
  <c r="AC134" i="47"/>
  <c r="AG37" i="55"/>
  <c r="AB144" i="56" l="1"/>
  <c r="Y94" i="47" s="1"/>
  <c r="AF118" i="56"/>
  <c r="AB139" i="56"/>
  <c r="Y89" i="47" s="1"/>
  <c r="AF113" i="56"/>
  <c r="AB141" i="56"/>
  <c r="Y91" i="47" s="1"/>
  <c r="AF115" i="56"/>
  <c r="AC137" i="56"/>
  <c r="Z87" i="47" s="1"/>
  <c r="AG111" i="56"/>
  <c r="AB146" i="56"/>
  <c r="Y96" i="47" s="1"/>
  <c r="AF120" i="56"/>
  <c r="AB143" i="56"/>
  <c r="Y93" i="47" s="1"/>
  <c r="AF117" i="56"/>
  <c r="AB147" i="56"/>
  <c r="AF121" i="56"/>
  <c r="AD188" i="56"/>
  <c r="Z99" i="47"/>
  <c r="X97" i="47"/>
  <c r="AB186" i="56"/>
  <c r="AB142" i="56"/>
  <c r="Y92" i="47" s="1"/>
  <c r="AF116" i="56"/>
  <c r="AD149" i="56"/>
  <c r="AH123" i="56"/>
  <c r="AB140" i="56"/>
  <c r="Y90" i="47" s="1"/>
  <c r="AF114" i="56"/>
  <c r="AB145" i="56"/>
  <c r="Y95" i="47" s="1"/>
  <c r="AF119" i="56"/>
  <c r="AK125" i="47"/>
  <c r="AK126" i="47"/>
  <c r="AV245" i="58"/>
  <c r="AK122" i="47"/>
  <c r="AK119" i="47"/>
  <c r="AK124" i="47"/>
  <c r="AP253" i="58"/>
  <c r="AM117" i="47" s="1"/>
  <c r="AL117" i="47"/>
  <c r="AO259" i="58"/>
  <c r="AK120" i="47"/>
  <c r="AO260" i="58"/>
  <c r="AK121" i="47"/>
  <c r="AL126" i="47"/>
  <c r="AP263" i="58"/>
  <c r="AM126" i="47" s="1"/>
  <c r="AP249" i="58"/>
  <c r="AM111" i="47" s="1"/>
  <c r="AL111" i="47"/>
  <c r="AP254" i="58"/>
  <c r="AM110" i="47" s="1"/>
  <c r="AL110" i="47"/>
  <c r="AO266" i="58"/>
  <c r="AK123" i="47"/>
  <c r="AP248" i="58"/>
  <c r="AM109" i="47" s="1"/>
  <c r="AL109" i="47"/>
  <c r="AP261" i="58"/>
  <c r="AM122" i="47" s="1"/>
  <c r="AL122" i="47"/>
  <c r="AP262" i="58"/>
  <c r="AM124" i="47" s="1"/>
  <c r="AL124" i="47"/>
  <c r="AL113" i="47"/>
  <c r="AP251" i="58"/>
  <c r="AM113" i="47" s="1"/>
  <c r="AO258" i="58"/>
  <c r="AK118" i="47"/>
  <c r="AP255" i="58"/>
  <c r="AM116" i="47" s="1"/>
  <c r="AL116" i="47"/>
  <c r="AP250" i="58"/>
  <c r="AM112" i="47" s="1"/>
  <c r="AL112" i="47"/>
  <c r="AL115" i="47"/>
  <c r="AP252" i="58"/>
  <c r="AM115" i="47" s="1"/>
  <c r="AP264" i="58"/>
  <c r="AM119" i="47" s="1"/>
  <c r="AL119" i="47"/>
  <c r="AP265" i="58"/>
  <c r="AM125" i="47" s="1"/>
  <c r="AL125" i="47"/>
  <c r="AL114" i="47"/>
  <c r="AP256" i="58"/>
  <c r="AM114" i="47" s="1"/>
  <c r="AH34" i="55"/>
  <c r="AD128" i="47"/>
  <c r="AG27" i="55"/>
  <c r="AC135" i="47"/>
  <c r="AH32" i="55"/>
  <c r="AD131" i="47"/>
  <c r="AC133" i="47"/>
  <c r="AG36" i="55"/>
  <c r="AC129" i="47"/>
  <c r="AG31" i="55"/>
  <c r="AH37" i="55"/>
  <c r="AD134" i="47"/>
  <c r="AI28" i="55"/>
  <c r="AE127" i="47"/>
  <c r="AH33" i="55"/>
  <c r="AD130" i="47"/>
  <c r="AC146" i="56" l="1"/>
  <c r="Z96" i="47" s="1"/>
  <c r="AG120" i="56"/>
  <c r="AC145" i="56"/>
  <c r="Z95" i="47" s="1"/>
  <c r="AG119" i="56"/>
  <c r="AC147" i="56"/>
  <c r="AG121" i="56"/>
  <c r="AD137" i="56"/>
  <c r="AA87" i="47" s="1"/>
  <c r="AH111" i="56"/>
  <c r="Y97" i="47"/>
  <c r="AC186" i="56"/>
  <c r="AC140" i="56"/>
  <c r="Z90" i="47" s="1"/>
  <c r="AG114" i="56"/>
  <c r="AC143" i="56"/>
  <c r="Z93" i="47" s="1"/>
  <c r="AG117" i="56"/>
  <c r="AC141" i="56"/>
  <c r="Z91" i="47" s="1"/>
  <c r="AG115" i="56"/>
  <c r="AE149" i="56"/>
  <c r="AI123" i="56"/>
  <c r="AC139" i="56"/>
  <c r="Z89" i="47" s="1"/>
  <c r="AG113" i="56"/>
  <c r="AE188" i="56"/>
  <c r="AA99" i="47"/>
  <c r="AC142" i="56"/>
  <c r="Z92" i="47" s="1"/>
  <c r="AG116" i="56"/>
  <c r="AC144" i="56"/>
  <c r="Z94" i="47" s="1"/>
  <c r="AG118" i="56"/>
  <c r="AL118" i="47"/>
  <c r="AP258" i="58"/>
  <c r="AM118" i="47" s="1"/>
  <c r="AP260" i="58"/>
  <c r="AM121" i="47" s="1"/>
  <c r="AL121" i="47"/>
  <c r="AL120" i="47"/>
  <c r="AP259" i="58"/>
  <c r="AM120" i="47" s="1"/>
  <c r="AP266" i="58"/>
  <c r="AM123" i="47" s="1"/>
  <c r="AL123" i="47"/>
  <c r="AH36" i="55"/>
  <c r="AD133" i="47"/>
  <c r="AD129" i="47"/>
  <c r="AH31" i="55"/>
  <c r="AI32" i="55"/>
  <c r="AE131" i="47"/>
  <c r="AI34" i="55"/>
  <c r="AE128" i="47"/>
  <c r="AH27" i="55"/>
  <c r="AD135" i="47"/>
  <c r="AJ28" i="55"/>
  <c r="AF127" i="47"/>
  <c r="AI37" i="55"/>
  <c r="AE134" i="47"/>
  <c r="AE130" i="47"/>
  <c r="AI33" i="55"/>
  <c r="AI111" i="56" l="1"/>
  <c r="AE137" i="56"/>
  <c r="AB87" i="47" s="1"/>
  <c r="AD147" i="56"/>
  <c r="AH121" i="56"/>
  <c r="Z97" i="47"/>
  <c r="AD186" i="56"/>
  <c r="AD144" i="56"/>
  <c r="AA94" i="47" s="1"/>
  <c r="AH118" i="56"/>
  <c r="AH115" i="56"/>
  <c r="AD141" i="56"/>
  <c r="AA91" i="47" s="1"/>
  <c r="AD145" i="56"/>
  <c r="AA95" i="47" s="1"/>
  <c r="AH119" i="56"/>
  <c r="AF149" i="56"/>
  <c r="AJ123" i="56"/>
  <c r="AD142" i="56"/>
  <c r="AA92" i="47" s="1"/>
  <c r="AH116" i="56"/>
  <c r="AD143" i="56"/>
  <c r="AA93" i="47" s="1"/>
  <c r="AH117" i="56"/>
  <c r="AH120" i="56"/>
  <c r="AD146" i="56"/>
  <c r="AA96" i="47" s="1"/>
  <c r="AD140" i="56"/>
  <c r="AA90" i="47" s="1"/>
  <c r="AH114" i="56"/>
  <c r="AD139" i="56"/>
  <c r="AA89" i="47" s="1"/>
  <c r="AH113" i="56"/>
  <c r="AB99" i="47"/>
  <c r="AF188" i="56"/>
  <c r="AI31" i="55"/>
  <c r="AE129" i="47"/>
  <c r="AF134" i="47"/>
  <c r="AJ37" i="55"/>
  <c r="AJ34" i="55"/>
  <c r="AF128" i="47"/>
  <c r="AE135" i="47"/>
  <c r="AI27" i="55"/>
  <c r="AF131" i="47"/>
  <c r="AJ32" i="55"/>
  <c r="AK28" i="55"/>
  <c r="AG127" i="47"/>
  <c r="AE133" i="47"/>
  <c r="AI36" i="55"/>
  <c r="AF130" i="47"/>
  <c r="AJ33" i="55"/>
  <c r="AE144" i="56" l="1"/>
  <c r="AB94" i="47" s="1"/>
  <c r="AI118" i="56"/>
  <c r="AK123" i="56"/>
  <c r="AG149" i="56"/>
  <c r="AC99" i="47"/>
  <c r="AG188" i="56"/>
  <c r="AE143" i="56"/>
  <c r="AB93" i="47" s="1"/>
  <c r="AI117" i="56"/>
  <c r="AE139" i="56"/>
  <c r="AB89" i="47" s="1"/>
  <c r="AI113" i="56"/>
  <c r="AE145" i="56"/>
  <c r="AB95" i="47" s="1"/>
  <c r="AI119" i="56"/>
  <c r="AE147" i="56"/>
  <c r="AI121" i="56"/>
  <c r="AA97" i="47"/>
  <c r="AE186" i="56"/>
  <c r="AE142" i="56"/>
  <c r="AB92" i="47" s="1"/>
  <c r="AI116" i="56"/>
  <c r="AI115" i="56"/>
  <c r="AE141" i="56"/>
  <c r="AB91" i="47" s="1"/>
  <c r="AE140" i="56"/>
  <c r="AB90" i="47" s="1"/>
  <c r="AI114" i="56"/>
  <c r="AE146" i="56"/>
  <c r="AB96" i="47" s="1"/>
  <c r="AI120" i="56"/>
  <c r="AJ111" i="56"/>
  <c r="AF137" i="56"/>
  <c r="AC87" i="47" s="1"/>
  <c r="AK32" i="55"/>
  <c r="AG131" i="47"/>
  <c r="AF135" i="47"/>
  <c r="AJ27" i="55"/>
  <c r="AK37" i="55"/>
  <c r="AG134" i="47"/>
  <c r="AJ36" i="55"/>
  <c r="AF133" i="47"/>
  <c r="AL28" i="55"/>
  <c r="AH127" i="47"/>
  <c r="AJ31" i="55"/>
  <c r="AF129" i="47"/>
  <c r="AK33" i="55"/>
  <c r="AG130" i="47"/>
  <c r="AG128" i="47"/>
  <c r="AK34" i="55"/>
  <c r="AF142" i="56" l="1"/>
  <c r="AC92" i="47" s="1"/>
  <c r="AJ116" i="56"/>
  <c r="AF143" i="56"/>
  <c r="AC93" i="47" s="1"/>
  <c r="AJ117" i="56"/>
  <c r="AJ120" i="56"/>
  <c r="AF146" i="56"/>
  <c r="AC96" i="47" s="1"/>
  <c r="AG137" i="56"/>
  <c r="AD87" i="47" s="1"/>
  <c r="AK111" i="56"/>
  <c r="AD99" i="47"/>
  <c r="AH188" i="56"/>
  <c r="AJ115" i="56"/>
  <c r="AF141" i="56"/>
  <c r="AC91" i="47" s="1"/>
  <c r="AJ114" i="56"/>
  <c r="AF140" i="56"/>
  <c r="AC90" i="47" s="1"/>
  <c r="AH149" i="56"/>
  <c r="AL123" i="56"/>
  <c r="AJ119" i="56"/>
  <c r="AF145" i="56"/>
  <c r="AC95" i="47" s="1"/>
  <c r="AJ113" i="56"/>
  <c r="AF139" i="56"/>
  <c r="AC89" i="47" s="1"/>
  <c r="AF147" i="56"/>
  <c r="AJ121" i="56"/>
  <c r="AF144" i="56"/>
  <c r="AC94" i="47" s="1"/>
  <c r="AJ118" i="56"/>
  <c r="AB97" i="47"/>
  <c r="AF186" i="56"/>
  <c r="AG135" i="47"/>
  <c r="AK27" i="55"/>
  <c r="AM28" i="55"/>
  <c r="AI127" i="47"/>
  <c r="AK36" i="55"/>
  <c r="AG133" i="47"/>
  <c r="AL32" i="55"/>
  <c r="AH131" i="47"/>
  <c r="AL33" i="55"/>
  <c r="AH130" i="47"/>
  <c r="AK31" i="55"/>
  <c r="AG129" i="47"/>
  <c r="AL37" i="55"/>
  <c r="AH134" i="47"/>
  <c r="AH128" i="47"/>
  <c r="AL34" i="55"/>
  <c r="AM123" i="56" l="1"/>
  <c r="AI149" i="56"/>
  <c r="AE99" i="47"/>
  <c r="AI188" i="56"/>
  <c r="AK114" i="56"/>
  <c r="AG140" i="56"/>
  <c r="AD90" i="47" s="1"/>
  <c r="AG146" i="56"/>
  <c r="AD96" i="47" s="1"/>
  <c r="AK120" i="56"/>
  <c r="AK121" i="56"/>
  <c r="AG147" i="56"/>
  <c r="AG143" i="56"/>
  <c r="AD93" i="47" s="1"/>
  <c r="AK117" i="56"/>
  <c r="AG144" i="56"/>
  <c r="AD94" i="47" s="1"/>
  <c r="AK118" i="56"/>
  <c r="AC97" i="47"/>
  <c r="AG186" i="56"/>
  <c r="AL111" i="56"/>
  <c r="AH137" i="56"/>
  <c r="AE87" i="47" s="1"/>
  <c r="AK116" i="56"/>
  <c r="AG142" i="56"/>
  <c r="AD92" i="47" s="1"/>
  <c r="AG139" i="56"/>
  <c r="AD89" i="47" s="1"/>
  <c r="AK113" i="56"/>
  <c r="AG145" i="56"/>
  <c r="AD95" i="47" s="1"/>
  <c r="AK119" i="56"/>
  <c r="AG141" i="56"/>
  <c r="AD91" i="47" s="1"/>
  <c r="AK115" i="56"/>
  <c r="AM32" i="55"/>
  <c r="AI131" i="47"/>
  <c r="AL31" i="55"/>
  <c r="AH129" i="47"/>
  <c r="AL36" i="55"/>
  <c r="AH133" i="47"/>
  <c r="AH135" i="47"/>
  <c r="AL27" i="55"/>
  <c r="AI134" i="47"/>
  <c r="AM37" i="55"/>
  <c r="AI130" i="47"/>
  <c r="AM33" i="55"/>
  <c r="AN28" i="55"/>
  <c r="AJ127" i="47"/>
  <c r="AM34" i="55"/>
  <c r="AI128" i="47"/>
  <c r="AM111" i="56" l="1"/>
  <c r="AI137" i="56"/>
  <c r="AF87" i="47" s="1"/>
  <c r="AL114" i="56"/>
  <c r="AH140" i="56"/>
  <c r="AE90" i="47" s="1"/>
  <c r="AH141" i="56"/>
  <c r="AE91" i="47" s="1"/>
  <c r="AL115" i="56"/>
  <c r="AH146" i="56"/>
  <c r="AE96" i="47" s="1"/>
  <c r="AL120" i="56"/>
  <c r="AH144" i="56"/>
  <c r="AE94" i="47" s="1"/>
  <c r="AL118" i="56"/>
  <c r="AH142" i="56"/>
  <c r="AE92" i="47" s="1"/>
  <c r="AL116" i="56"/>
  <c r="AH145" i="56"/>
  <c r="AE95" i="47" s="1"/>
  <c r="AL119" i="56"/>
  <c r="AL117" i="56"/>
  <c r="AH143" i="56"/>
  <c r="AE93" i="47" s="1"/>
  <c r="AH139" i="56"/>
  <c r="AE89" i="47" s="1"/>
  <c r="AL113" i="56"/>
  <c r="AD97" i="47"/>
  <c r="AH186" i="56"/>
  <c r="AF99" i="47"/>
  <c r="AJ188" i="56"/>
  <c r="AL121" i="56"/>
  <c r="AH147" i="56"/>
  <c r="AN123" i="56"/>
  <c r="AJ149" i="56"/>
  <c r="AI129" i="47"/>
  <c r="AM31" i="55"/>
  <c r="AN32" i="55"/>
  <c r="AJ131" i="47"/>
  <c r="AO28" i="55"/>
  <c r="AK127" i="47"/>
  <c r="AN37" i="55"/>
  <c r="AJ134" i="47"/>
  <c r="AI135" i="47"/>
  <c r="AM27" i="55"/>
  <c r="AN34" i="55"/>
  <c r="AJ128" i="47"/>
  <c r="AN33" i="55"/>
  <c r="AJ130" i="47"/>
  <c r="AM36" i="55"/>
  <c r="AI133" i="47"/>
  <c r="AM117" i="56" l="1"/>
  <c r="AI143" i="56"/>
  <c r="AF93" i="47" s="1"/>
  <c r="AG99" i="47"/>
  <c r="AK188" i="56"/>
  <c r="AM119" i="56"/>
  <c r="AI145" i="56"/>
  <c r="AF95" i="47" s="1"/>
  <c r="AM113" i="56"/>
  <c r="AI139" i="56"/>
  <c r="AF89" i="47" s="1"/>
  <c r="AK149" i="56"/>
  <c r="AO123" i="56"/>
  <c r="AM120" i="56"/>
  <c r="AI146" i="56"/>
  <c r="AF96" i="47" s="1"/>
  <c r="AE97" i="47"/>
  <c r="AI186" i="56"/>
  <c r="AM116" i="56"/>
  <c r="AI142" i="56"/>
  <c r="AF92" i="47" s="1"/>
  <c r="AM115" i="56"/>
  <c r="AI141" i="56"/>
  <c r="AF91" i="47" s="1"/>
  <c r="AM114" i="56"/>
  <c r="AI140" i="56"/>
  <c r="AF90" i="47" s="1"/>
  <c r="AM121" i="56"/>
  <c r="AI147" i="56"/>
  <c r="AI144" i="56"/>
  <c r="AF94" i="47" s="1"/>
  <c r="AM118" i="56"/>
  <c r="AJ137" i="56"/>
  <c r="AG87" i="47" s="1"/>
  <c r="AN111" i="56"/>
  <c r="AJ129" i="47"/>
  <c r="AN31" i="55"/>
  <c r="AK128" i="47"/>
  <c r="AO34" i="55"/>
  <c r="AP28" i="55"/>
  <c r="AM127" i="47" s="1"/>
  <c r="AL127" i="47"/>
  <c r="AJ135" i="47"/>
  <c r="AN27" i="55"/>
  <c r="AO32" i="55"/>
  <c r="AK131" i="47"/>
  <c r="AJ133" i="47"/>
  <c r="AN36" i="55"/>
  <c r="AO33" i="55"/>
  <c r="AK130" i="47"/>
  <c r="AO37" i="55"/>
  <c r="AK134" i="47"/>
  <c r="AH99" i="47" l="1"/>
  <c r="AL188" i="56"/>
  <c r="AL149" i="56"/>
  <c r="AP123" i="56"/>
  <c r="AQ123" i="56" s="1"/>
  <c r="AR123" i="56" s="1"/>
  <c r="AS123" i="56" s="1"/>
  <c r="AT123" i="56" s="1"/>
  <c r="AJ139" i="56"/>
  <c r="AG89" i="47" s="1"/>
  <c r="AN113" i="56"/>
  <c r="AJ142" i="56"/>
  <c r="AG92" i="47" s="1"/>
  <c r="AN116" i="56"/>
  <c r="AJ145" i="56"/>
  <c r="AG95" i="47" s="1"/>
  <c r="AN119" i="56"/>
  <c r="AN115" i="56"/>
  <c r="AJ141" i="56"/>
  <c r="AG91" i="47" s="1"/>
  <c r="AJ144" i="56"/>
  <c r="AG94" i="47" s="1"/>
  <c r="AN118" i="56"/>
  <c r="AF97" i="47"/>
  <c r="AJ186" i="56"/>
  <c r="AJ147" i="56"/>
  <c r="AN121" i="56"/>
  <c r="AJ146" i="56"/>
  <c r="AG96" i="47" s="1"/>
  <c r="AN120" i="56"/>
  <c r="AK137" i="56"/>
  <c r="AH87" i="47" s="1"/>
  <c r="AO111" i="56"/>
  <c r="AJ140" i="56"/>
  <c r="AG90" i="47" s="1"/>
  <c r="AN114" i="56"/>
  <c r="AN117" i="56"/>
  <c r="AJ143" i="56"/>
  <c r="AG93" i="47" s="1"/>
  <c r="AO27" i="55"/>
  <c r="AK135" i="47"/>
  <c r="AO36" i="55"/>
  <c r="AK133" i="47"/>
  <c r="AP37" i="55"/>
  <c r="AM134" i="47" s="1"/>
  <c r="AL134" i="47"/>
  <c r="AK129" i="47"/>
  <c r="AO31" i="55"/>
  <c r="AP33" i="55"/>
  <c r="AM130" i="47" s="1"/>
  <c r="AL130" i="47"/>
  <c r="AP32" i="55"/>
  <c r="AM131" i="47" s="1"/>
  <c r="AL131" i="47"/>
  <c r="AP34" i="55"/>
  <c r="AM128" i="47" s="1"/>
  <c r="AL128" i="47"/>
  <c r="AK142" i="56" l="1"/>
  <c r="AH92" i="47" s="1"/>
  <c r="AO116" i="56"/>
  <c r="AK147" i="56"/>
  <c r="AO121" i="56"/>
  <c r="AK143" i="56"/>
  <c r="AH93" i="47" s="1"/>
  <c r="AO117" i="56"/>
  <c r="AK140" i="56"/>
  <c r="AH90" i="47" s="1"/>
  <c r="AO114" i="56"/>
  <c r="AK144" i="56"/>
  <c r="AH94" i="47" s="1"/>
  <c r="AO118" i="56"/>
  <c r="AK139" i="56"/>
  <c r="AH89" i="47" s="1"/>
  <c r="AO113" i="56"/>
  <c r="AM149" i="56"/>
  <c r="AU123" i="56"/>
  <c r="AV123" i="56" s="1"/>
  <c r="AW123" i="56" s="1"/>
  <c r="AX123" i="56" s="1"/>
  <c r="AY123" i="56" s="1"/>
  <c r="AG97" i="47"/>
  <c r="AK186" i="56"/>
  <c r="AK141" i="56"/>
  <c r="AH91" i="47" s="1"/>
  <c r="AO115" i="56"/>
  <c r="AM188" i="56"/>
  <c r="AI99" i="47"/>
  <c r="AL137" i="56"/>
  <c r="AI87" i="47" s="1"/>
  <c r="AP111" i="56"/>
  <c r="AQ111" i="56" s="1"/>
  <c r="AR111" i="56" s="1"/>
  <c r="AS111" i="56" s="1"/>
  <c r="AT111" i="56" s="1"/>
  <c r="AK145" i="56"/>
  <c r="AH95" i="47" s="1"/>
  <c r="AO119" i="56"/>
  <c r="AK146" i="56"/>
  <c r="AH96" i="47" s="1"/>
  <c r="AO120" i="56"/>
  <c r="AP31" i="55"/>
  <c r="AM129" i="47" s="1"/>
  <c r="AL129" i="47"/>
  <c r="AP27" i="55"/>
  <c r="AM135" i="47" s="1"/>
  <c r="AL135" i="47"/>
  <c r="AL133" i="47"/>
  <c r="AP36" i="55"/>
  <c r="AM133" i="47" s="1"/>
  <c r="AL147" i="56" l="1"/>
  <c r="AP121" i="56"/>
  <c r="AQ121" i="56" s="1"/>
  <c r="AR121" i="56" s="1"/>
  <c r="AS121" i="56" s="1"/>
  <c r="AT121" i="56" s="1"/>
  <c r="AH97" i="47"/>
  <c r="AL186" i="56"/>
  <c r="AZ123" i="56"/>
  <c r="AN149" i="56"/>
  <c r="AL143" i="56"/>
  <c r="AI93" i="47" s="1"/>
  <c r="AP117" i="56"/>
  <c r="AQ117" i="56" s="1"/>
  <c r="AR117" i="56" s="1"/>
  <c r="AS117" i="56" s="1"/>
  <c r="AT117" i="56" s="1"/>
  <c r="AN188" i="56"/>
  <c r="AJ99" i="47"/>
  <c r="AL145" i="56"/>
  <c r="AI95" i="47" s="1"/>
  <c r="AP119" i="56"/>
  <c r="AQ119" i="56" s="1"/>
  <c r="AR119" i="56" s="1"/>
  <c r="AS119" i="56" s="1"/>
  <c r="AT119" i="56" s="1"/>
  <c r="AL139" i="56"/>
  <c r="AI89" i="47" s="1"/>
  <c r="AP113" i="56"/>
  <c r="AQ113" i="56" s="1"/>
  <c r="AR113" i="56" s="1"/>
  <c r="AS113" i="56" s="1"/>
  <c r="AT113" i="56" s="1"/>
  <c r="AL140" i="56"/>
  <c r="AI90" i="47" s="1"/>
  <c r="AP114" i="56"/>
  <c r="AQ114" i="56" s="1"/>
  <c r="AR114" i="56" s="1"/>
  <c r="AS114" i="56" s="1"/>
  <c r="AT114" i="56" s="1"/>
  <c r="AL141" i="56"/>
  <c r="AI91" i="47" s="1"/>
  <c r="AP115" i="56"/>
  <c r="AQ115" i="56" s="1"/>
  <c r="AR115" i="56" s="1"/>
  <c r="AS115" i="56" s="1"/>
  <c r="AT115" i="56" s="1"/>
  <c r="AM137" i="56"/>
  <c r="AJ87" i="47" s="1"/>
  <c r="AU111" i="56"/>
  <c r="AV111" i="56" s="1"/>
  <c r="AW111" i="56" s="1"/>
  <c r="AX111" i="56" s="1"/>
  <c r="AY111" i="56" s="1"/>
  <c r="AL144" i="56"/>
  <c r="AI94" i="47" s="1"/>
  <c r="AP118" i="56"/>
  <c r="AQ118" i="56" s="1"/>
  <c r="AR118" i="56" s="1"/>
  <c r="AS118" i="56" s="1"/>
  <c r="AT118" i="56" s="1"/>
  <c r="AL142" i="56"/>
  <c r="AI92" i="47" s="1"/>
  <c r="AP116" i="56"/>
  <c r="AQ116" i="56" s="1"/>
  <c r="AR116" i="56" s="1"/>
  <c r="AS116" i="56" s="1"/>
  <c r="AT116" i="56" s="1"/>
  <c r="AL146" i="56"/>
  <c r="AI96" i="47" s="1"/>
  <c r="AP120" i="56"/>
  <c r="AQ120" i="56" s="1"/>
  <c r="AR120" i="56" s="1"/>
  <c r="AS120" i="56" s="1"/>
  <c r="AT120" i="56" s="1"/>
  <c r="AM143" i="56" l="1"/>
  <c r="AJ93" i="47" s="1"/>
  <c r="AU117" i="56"/>
  <c r="AV117" i="56" s="1"/>
  <c r="AW117" i="56" s="1"/>
  <c r="AX117" i="56" s="1"/>
  <c r="AY117" i="56" s="1"/>
  <c r="AM139" i="56"/>
  <c r="AJ89" i="47" s="1"/>
  <c r="AU113" i="56"/>
  <c r="AV113" i="56" s="1"/>
  <c r="AW113" i="56" s="1"/>
  <c r="AX113" i="56" s="1"/>
  <c r="AY113" i="56" s="1"/>
  <c r="AO188" i="56"/>
  <c r="AK99" i="47"/>
  <c r="AO149" i="56"/>
  <c r="BA123" i="56"/>
  <c r="AP149" i="56" s="1"/>
  <c r="AM140" i="56"/>
  <c r="AJ90" i="47" s="1"/>
  <c r="AU114" i="56"/>
  <c r="AV114" i="56" s="1"/>
  <c r="AW114" i="56" s="1"/>
  <c r="AX114" i="56" s="1"/>
  <c r="AY114" i="56" s="1"/>
  <c r="AM146" i="56"/>
  <c r="AJ96" i="47" s="1"/>
  <c r="AU120" i="56"/>
  <c r="AV120" i="56" s="1"/>
  <c r="AW120" i="56" s="1"/>
  <c r="AX120" i="56" s="1"/>
  <c r="AY120" i="56" s="1"/>
  <c r="AM145" i="56"/>
  <c r="AJ95" i="47" s="1"/>
  <c r="AU119" i="56"/>
  <c r="AV119" i="56" s="1"/>
  <c r="AW119" i="56" s="1"/>
  <c r="AX119" i="56" s="1"/>
  <c r="AY119" i="56" s="1"/>
  <c r="AM142" i="56"/>
  <c r="AJ92" i="47" s="1"/>
  <c r="AU116" i="56"/>
  <c r="AV116" i="56" s="1"/>
  <c r="AW116" i="56" s="1"/>
  <c r="AX116" i="56" s="1"/>
  <c r="AY116" i="56" s="1"/>
  <c r="AM147" i="56"/>
  <c r="AU121" i="56"/>
  <c r="AV121" i="56" s="1"/>
  <c r="AW121" i="56" s="1"/>
  <c r="AX121" i="56" s="1"/>
  <c r="AY121" i="56" s="1"/>
  <c r="AM144" i="56"/>
  <c r="AJ94" i="47" s="1"/>
  <c r="AU118" i="56"/>
  <c r="AV118" i="56" s="1"/>
  <c r="AW118" i="56" s="1"/>
  <c r="AX118" i="56" s="1"/>
  <c r="AY118" i="56" s="1"/>
  <c r="AI97" i="47"/>
  <c r="AM186" i="56"/>
  <c r="AM141" i="56"/>
  <c r="AJ91" i="47" s="1"/>
  <c r="AU115" i="56"/>
  <c r="AV115" i="56" s="1"/>
  <c r="AW115" i="56" s="1"/>
  <c r="AX115" i="56" s="1"/>
  <c r="AY115" i="56" s="1"/>
  <c r="AZ111" i="56"/>
  <c r="AN137" i="56"/>
  <c r="AK87" i="47" s="1"/>
  <c r="AL99" i="47" l="1"/>
  <c r="AP188" i="56"/>
  <c r="AZ118" i="56"/>
  <c r="AN144" i="56"/>
  <c r="AK94" i="47" s="1"/>
  <c r="AN147" i="56"/>
  <c r="AZ121" i="56"/>
  <c r="AM99" i="47"/>
  <c r="AQ188" i="56"/>
  <c r="AJ97" i="47"/>
  <c r="AN186" i="56"/>
  <c r="AN142" i="56"/>
  <c r="AK92" i="47" s="1"/>
  <c r="AZ116" i="56"/>
  <c r="AZ113" i="56"/>
  <c r="AN139" i="56"/>
  <c r="AK89" i="47" s="1"/>
  <c r="AO137" i="56"/>
  <c r="AL87" i="47" s="1"/>
  <c r="BA111" i="56"/>
  <c r="AP137" i="56" s="1"/>
  <c r="AM87" i="47" s="1"/>
  <c r="AN145" i="56"/>
  <c r="AK95" i="47" s="1"/>
  <c r="AZ119" i="56"/>
  <c r="AN143" i="56"/>
  <c r="AK93" i="47" s="1"/>
  <c r="AZ117" i="56"/>
  <c r="AZ115" i="56"/>
  <c r="AN141" i="56"/>
  <c r="AK91" i="47" s="1"/>
  <c r="AZ120" i="56"/>
  <c r="AN146" i="56"/>
  <c r="AK96" i="47" s="1"/>
  <c r="AZ114" i="56"/>
  <c r="AN140" i="56"/>
  <c r="AK90" i="47" s="1"/>
  <c r="AO145" i="56" l="1"/>
  <c r="AL95" i="47" s="1"/>
  <c r="BA119" i="56"/>
  <c r="AP145" i="56" s="1"/>
  <c r="AM95" i="47" s="1"/>
  <c r="AO147" i="56"/>
  <c r="BA121" i="56"/>
  <c r="AP147" i="56" s="1"/>
  <c r="BA114" i="56"/>
  <c r="AP140" i="56" s="1"/>
  <c r="AM90" i="47" s="1"/>
  <c r="AO140" i="56"/>
  <c r="AL90" i="47" s="1"/>
  <c r="BA120" i="56"/>
  <c r="AP146" i="56" s="1"/>
  <c r="AM96" i="47" s="1"/>
  <c r="AO146" i="56"/>
  <c r="AL96" i="47" s="1"/>
  <c r="AK97" i="47"/>
  <c r="AO186" i="56"/>
  <c r="AO144" i="56"/>
  <c r="AL94" i="47" s="1"/>
  <c r="BA118" i="56"/>
  <c r="AP144" i="56" s="1"/>
  <c r="AM94" i="47" s="1"/>
  <c r="BA116" i="56"/>
  <c r="AP142" i="56" s="1"/>
  <c r="AM92" i="47" s="1"/>
  <c r="AO142" i="56"/>
  <c r="AL92" i="47" s="1"/>
  <c r="AO141" i="56"/>
  <c r="AL91" i="47" s="1"/>
  <c r="BA115" i="56"/>
  <c r="AP141" i="56" s="1"/>
  <c r="AM91" i="47" s="1"/>
  <c r="AO143" i="56"/>
  <c r="AL93" i="47" s="1"/>
  <c r="BA117" i="56"/>
  <c r="AP143" i="56" s="1"/>
  <c r="AM93" i="47" s="1"/>
  <c r="BA113" i="56"/>
  <c r="AP139" i="56" s="1"/>
  <c r="AM89" i="47" s="1"/>
  <c r="AO139" i="56"/>
  <c r="AL89" i="47" s="1"/>
  <c r="AN48" i="29"/>
  <c r="AO48" i="29" s="1"/>
  <c r="AN49" i="29"/>
  <c r="AK85" i="47" s="1"/>
  <c r="AN50" i="29"/>
  <c r="AM50" i="29" s="1"/>
  <c r="AJ86" i="47" s="1"/>
  <c r="AN51" i="29"/>
  <c r="AK108" i="47" s="1"/>
  <c r="AN47" i="29"/>
  <c r="AK83" i="47" s="1"/>
  <c r="AM97" i="47" l="1"/>
  <c r="AQ186" i="56"/>
  <c r="AL97" i="47"/>
  <c r="AP186" i="56"/>
  <c r="AM49" i="29"/>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T137" i="57" l="1"/>
  <c r="K137" i="57" s="1"/>
  <c r="U137" i="57" l="1"/>
  <c r="L137" i="57" s="1"/>
  <c r="V137" i="57" l="1"/>
  <c r="M137" i="57" s="1"/>
  <c r="C9" i="15" l="1"/>
  <c r="D9" i="15"/>
  <c r="L133" i="55" l="1"/>
  <c r="AN51" i="55"/>
  <c r="AB51" i="55"/>
  <c r="S51" i="55"/>
  <c r="T51" i="55" s="1"/>
  <c r="R51" i="55"/>
  <c r="K51" i="55"/>
  <c r="K211" i="55" s="1"/>
  <c r="J51" i="55"/>
  <c r="J211" i="55" s="1"/>
  <c r="J154" i="55"/>
  <c r="AO45" i="55"/>
  <c r="AN45" i="55"/>
  <c r="AN154" i="55" s="1"/>
  <c r="AC45" i="55"/>
  <c r="AC154" i="55" s="1"/>
  <c r="AB45" i="55"/>
  <c r="AB154" i="55" s="1"/>
  <c r="R45" i="55"/>
  <c r="R154" i="55" s="1"/>
  <c r="J45" i="55"/>
  <c r="K45" i="55" s="1"/>
  <c r="AN50" i="55"/>
  <c r="AN192" i="55" s="1"/>
  <c r="AB50" i="55"/>
  <c r="AB192" i="55" s="1"/>
  <c r="T50" i="55"/>
  <c r="T192" i="55" s="1"/>
  <c r="S50" i="55"/>
  <c r="S192" i="55" s="1"/>
  <c r="R50" i="55"/>
  <c r="R192" i="55" s="1"/>
  <c r="J50" i="55"/>
  <c r="K50" i="55" s="1"/>
  <c r="AO46" i="55"/>
  <c r="AN46" i="55"/>
  <c r="AC46" i="55"/>
  <c r="AB46" i="55"/>
  <c r="S46" i="55"/>
  <c r="R46" i="55"/>
  <c r="K46" i="55"/>
  <c r="K173" i="55" s="1"/>
  <c r="J46" i="55"/>
  <c r="J173" i="55" s="1"/>
  <c r="J47" i="55"/>
  <c r="K47" i="55"/>
  <c r="L47" i="55"/>
  <c r="M47" i="55" s="1"/>
  <c r="N47" i="55" s="1"/>
  <c r="O47" i="55" s="1"/>
  <c r="P47" i="55" s="1"/>
  <c r="Q47" i="55" s="1"/>
  <c r="AD47" i="55"/>
  <c r="AE47" i="55" s="1"/>
  <c r="AF47" i="55" s="1"/>
  <c r="AG47" i="55" s="1"/>
  <c r="AH47" i="55" s="1"/>
  <c r="AI47" i="55" s="1"/>
  <c r="AJ47" i="55" s="1"/>
  <c r="AK47" i="55" s="1"/>
  <c r="AL47" i="55" s="1"/>
  <c r="AM47" i="55" s="1"/>
  <c r="AC47" i="55"/>
  <c r="AB47" i="55"/>
  <c r="R47" i="55"/>
  <c r="S47" i="55" s="1"/>
  <c r="T47" i="55" s="1"/>
  <c r="U47" i="55" s="1"/>
  <c r="V47" i="55" s="1"/>
  <c r="W47" i="55" s="1"/>
  <c r="X47" i="55" s="1"/>
  <c r="Y47" i="55" s="1"/>
  <c r="Z47" i="55" s="1"/>
  <c r="AA47" i="55" s="1"/>
  <c r="AC52" i="55"/>
  <c r="AD52" i="55" s="1"/>
  <c r="AE52" i="55" s="1"/>
  <c r="AF52" i="55" s="1"/>
  <c r="AG52" i="55" s="1"/>
  <c r="AH52" i="55" s="1"/>
  <c r="AI52" i="55" s="1"/>
  <c r="AJ52" i="55" s="1"/>
  <c r="AK52" i="55" s="1"/>
  <c r="AL52" i="55" s="1"/>
  <c r="AM52" i="55" s="1"/>
  <c r="AB52" i="55"/>
  <c r="S52" i="55"/>
  <c r="T52" i="55" s="1"/>
  <c r="U52" i="55" s="1"/>
  <c r="V52" i="55" s="1"/>
  <c r="W52" i="55" s="1"/>
  <c r="X52" i="55" s="1"/>
  <c r="Y52" i="55" s="1"/>
  <c r="Z52" i="55" s="1"/>
  <c r="AA52" i="55" s="1"/>
  <c r="R52" i="55"/>
  <c r="K52" i="55"/>
  <c r="L52" i="55" s="1"/>
  <c r="M52" i="55" s="1"/>
  <c r="N52" i="55" s="1"/>
  <c r="O52" i="55" s="1"/>
  <c r="P52" i="55" s="1"/>
  <c r="Q52" i="55" s="1"/>
  <c r="J52" i="55"/>
  <c r="J42" i="55"/>
  <c r="K42" i="55" s="1"/>
  <c r="J133" i="55"/>
  <c r="AN44" i="55"/>
  <c r="AN133" i="55" s="1"/>
  <c r="AB44" i="55"/>
  <c r="AB133" i="55" s="1"/>
  <c r="S44" i="55"/>
  <c r="S133" i="55" s="1"/>
  <c r="R44" i="55"/>
  <c r="R133" i="55" s="1"/>
  <c r="M44" i="55"/>
  <c r="N44" i="55" s="1"/>
  <c r="L44" i="55"/>
  <c r="K44" i="55"/>
  <c r="K133" i="55" s="1"/>
  <c r="J44" i="55"/>
  <c r="J53" i="55"/>
  <c r="K53" i="55" s="1"/>
  <c r="AO42" i="55"/>
  <c r="AN42" i="55"/>
  <c r="AN91" i="55" s="1"/>
  <c r="AE42" i="55"/>
  <c r="AE91" i="55" s="1"/>
  <c r="AD42" i="55"/>
  <c r="AD91" i="55" s="1"/>
  <c r="AC42" i="55"/>
  <c r="AC91" i="55" s="1"/>
  <c r="AB42" i="55"/>
  <c r="AB91" i="55" s="1"/>
  <c r="S42" i="55"/>
  <c r="S91" i="55" s="1"/>
  <c r="R42" i="55"/>
  <c r="R91" i="55" s="1"/>
  <c r="AB49" i="55"/>
  <c r="AC49" i="55" s="1"/>
  <c r="AD49" i="55" s="1"/>
  <c r="AE49" i="55" s="1"/>
  <c r="AF49" i="55" s="1"/>
  <c r="AG49" i="55" s="1"/>
  <c r="AH49" i="55" s="1"/>
  <c r="AI49" i="55" s="1"/>
  <c r="AJ49" i="55" s="1"/>
  <c r="AK49" i="55" s="1"/>
  <c r="AL49" i="55" s="1"/>
  <c r="AM49" i="55" s="1"/>
  <c r="T49" i="55"/>
  <c r="U49" i="55" s="1"/>
  <c r="V49" i="55" s="1"/>
  <c r="W49" i="55" s="1"/>
  <c r="X49" i="55" s="1"/>
  <c r="Y49" i="55" s="1"/>
  <c r="Z49" i="55" s="1"/>
  <c r="AA49" i="55" s="1"/>
  <c r="S49" i="55"/>
  <c r="R49" i="55"/>
  <c r="J49" i="55"/>
  <c r="K49" i="55" s="1"/>
  <c r="L49" i="55" s="1"/>
  <c r="M49" i="55" s="1"/>
  <c r="N49" i="55" s="1"/>
  <c r="O49" i="55" s="1"/>
  <c r="P49" i="55" s="1"/>
  <c r="Q49" i="55" s="1"/>
  <c r="AN49" i="55"/>
  <c r="AO49" i="55"/>
  <c r="AP49" i="55" s="1"/>
  <c r="AN53" i="55"/>
  <c r="AN230" i="55" s="1"/>
  <c r="AB53" i="55"/>
  <c r="AB230" i="55" s="1"/>
  <c r="U53" i="55"/>
  <c r="U230" i="55" s="1"/>
  <c r="T53" i="55"/>
  <c r="T230" i="55" s="1"/>
  <c r="S53" i="55"/>
  <c r="S230" i="55" s="1"/>
  <c r="R53" i="55"/>
  <c r="R230" i="55" s="1"/>
  <c r="AO43" i="55"/>
  <c r="AN43" i="55"/>
  <c r="AN112" i="55" s="1"/>
  <c r="AD43" i="55"/>
  <c r="AD112" i="55" s="1"/>
  <c r="AC43" i="55"/>
  <c r="AC112" i="55" s="1"/>
  <c r="AB43" i="55"/>
  <c r="AB112" i="55" s="1"/>
  <c r="R43" i="55"/>
  <c r="R112" i="55" s="1"/>
  <c r="L43" i="55"/>
  <c r="L112" i="55" s="1"/>
  <c r="K43" i="55"/>
  <c r="K112" i="55" s="1"/>
  <c r="J43" i="55"/>
  <c r="J112" i="55"/>
  <c r="AO48" i="55"/>
  <c r="AP48" i="55" s="1"/>
  <c r="AN48" i="55"/>
  <c r="AC48" i="55"/>
  <c r="AD48" i="55" s="1"/>
  <c r="AE48" i="55" s="1"/>
  <c r="AF48" i="55" s="1"/>
  <c r="AG48" i="55" s="1"/>
  <c r="AH48" i="55" s="1"/>
  <c r="AI48" i="55" s="1"/>
  <c r="AJ48" i="55" s="1"/>
  <c r="AK48" i="55" s="1"/>
  <c r="AL48" i="55" s="1"/>
  <c r="AM48" i="55" s="1"/>
  <c r="AB48" i="55"/>
  <c r="R48" i="55"/>
  <c r="S48" i="55" s="1"/>
  <c r="T48" i="55" s="1"/>
  <c r="U48" i="55" s="1"/>
  <c r="V48" i="55" s="1"/>
  <c r="W48" i="55" s="1"/>
  <c r="X48" i="55" s="1"/>
  <c r="Y48" i="55" s="1"/>
  <c r="Z48" i="55" s="1"/>
  <c r="AA48" i="55" s="1"/>
  <c r="J48" i="55"/>
  <c r="K48" i="55" s="1"/>
  <c r="L48" i="55" s="1"/>
  <c r="M48" i="55" s="1"/>
  <c r="N48" i="55" s="1"/>
  <c r="O48" i="55" s="1"/>
  <c r="P48" i="55" s="1"/>
  <c r="Q48" i="55" s="1"/>
  <c r="AN52" i="55"/>
  <c r="AO52" i="55" s="1"/>
  <c r="AP52" i="55" s="1"/>
  <c r="AN47" i="55"/>
  <c r="AO47" i="55"/>
  <c r="AP47" i="55"/>
  <c r="J70" i="55"/>
  <c r="AO41" i="55"/>
  <c r="AN41" i="55"/>
  <c r="AN70" i="55" s="1"/>
  <c r="AC41" i="55"/>
  <c r="AC70" i="55" s="1"/>
  <c r="AB41" i="55"/>
  <c r="AB70" i="55" s="1"/>
  <c r="R41" i="55"/>
  <c r="R70" i="55" s="1"/>
  <c r="L41" i="55"/>
  <c r="K41" i="55"/>
  <c r="K70" i="55" s="1"/>
  <c r="J41" i="55"/>
  <c r="K85" i="55" l="1"/>
  <c r="L70" i="55"/>
  <c r="M41" i="55"/>
  <c r="K91" i="55"/>
  <c r="L42" i="55"/>
  <c r="K218" i="55"/>
  <c r="K223" i="55"/>
  <c r="K227" i="55"/>
  <c r="K216" i="55"/>
  <c r="K222" i="55"/>
  <c r="K212" i="55"/>
  <c r="K219" i="55"/>
  <c r="K221" i="55"/>
  <c r="K215" i="55"/>
  <c r="K220" i="55"/>
  <c r="K224" i="55"/>
  <c r="K214" i="55"/>
  <c r="K228" i="55"/>
  <c r="K225" i="55"/>
  <c r="K217" i="55"/>
  <c r="K213" i="55"/>
  <c r="K226" i="55"/>
  <c r="K229" i="55"/>
  <c r="L53" i="55"/>
  <c r="K230" i="55"/>
  <c r="T211" i="55"/>
  <c r="U51" i="55"/>
  <c r="K154" i="55"/>
  <c r="L45" i="55"/>
  <c r="L50"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O44" i="55"/>
  <c r="T44" i="55"/>
  <c r="L51" i="55"/>
  <c r="K74" i="55"/>
  <c r="H32" i="47" s="1"/>
  <c r="K79" i="55"/>
  <c r="H33" i="47" s="1"/>
  <c r="K77" i="55"/>
  <c r="H34" i="47" s="1"/>
  <c r="K89" i="55"/>
  <c r="K78" i="55"/>
  <c r="H38" i="47" s="1"/>
  <c r="K82" i="55"/>
  <c r="K71" i="55"/>
  <c r="H36" i="47" s="1"/>
  <c r="K80" i="55"/>
  <c r="K72" i="55"/>
  <c r="H31" i="47" s="1"/>
  <c r="K83" i="55"/>
  <c r="K86" i="55"/>
  <c r="K81" i="55"/>
  <c r="H41" i="47" s="1"/>
  <c r="K75" i="55"/>
  <c r="H35" i="47" s="1"/>
  <c r="AC53" i="55"/>
  <c r="AO53" i="55"/>
  <c r="J230" i="55"/>
  <c r="S45" i="55"/>
  <c r="K88" i="55"/>
  <c r="H40" i="47" s="1"/>
  <c r="AC50" i="55"/>
  <c r="AO50" i="55"/>
  <c r="AO91" i="55"/>
  <c r="AP42" i="55"/>
  <c r="AP91" i="55" s="1"/>
  <c r="J192" i="55"/>
  <c r="K73" i="55"/>
  <c r="H37" i="47" s="1"/>
  <c r="J91" i="55"/>
  <c r="L46" i="55"/>
  <c r="AP43" i="55"/>
  <c r="AP112" i="55" s="1"/>
  <c r="AO112" i="55"/>
  <c r="AB173" i="55"/>
  <c r="AN173" i="55"/>
  <c r="AB211" i="55"/>
  <c r="AN211" i="55"/>
  <c r="M133" i="55"/>
  <c r="M43" i="55"/>
  <c r="AP41" i="55"/>
  <c r="AP70" i="55" s="1"/>
  <c r="AO70" i="55"/>
  <c r="AC173" i="55"/>
  <c r="AO173" i="55"/>
  <c r="AP46" i="55"/>
  <c r="AP173" i="55" s="1"/>
  <c r="AC51" i="55"/>
  <c r="AO51" i="55"/>
  <c r="K76" i="55"/>
  <c r="H39" i="47" s="1"/>
  <c r="S43" i="55"/>
  <c r="AE43" i="55"/>
  <c r="V53" i="55"/>
  <c r="T42" i="55"/>
  <c r="AF42" i="55"/>
  <c r="R173" i="55"/>
  <c r="AD46" i="55"/>
  <c r="U50" i="55"/>
  <c r="R211" i="55"/>
  <c r="K90" i="55"/>
  <c r="S211" i="55"/>
  <c r="S41" i="55"/>
  <c r="S173" i="55"/>
  <c r="K84" i="55"/>
  <c r="AD41" i="55"/>
  <c r="T46" i="55"/>
  <c r="K87" i="55"/>
  <c r="AO154" i="55"/>
  <c r="AP45" i="55"/>
  <c r="AP154" i="55" s="1"/>
  <c r="AD45" i="55"/>
  <c r="AC44" i="55"/>
  <c r="AO44" i="55"/>
  <c r="L135" i="55" l="1"/>
  <c r="I10" i="47" s="1"/>
  <c r="L136" i="55"/>
  <c r="I16" i="47" s="1"/>
  <c r="L138" i="55"/>
  <c r="I14" i="47" s="1"/>
  <c r="L151" i="55"/>
  <c r="I20" i="47" s="1"/>
  <c r="L134" i="55"/>
  <c r="I15" i="47" s="1"/>
  <c r="L139" i="55"/>
  <c r="I18" i="47" s="1"/>
  <c r="L137" i="55"/>
  <c r="I11" i="47" s="1"/>
  <c r="L144" i="55"/>
  <c r="I19" i="47" s="1"/>
  <c r="T173" i="55"/>
  <c r="U46" i="55"/>
  <c r="AO211" i="55"/>
  <c r="AP51" i="55"/>
  <c r="AP211" i="55" s="1"/>
  <c r="AD70" i="55"/>
  <c r="AE41" i="55"/>
  <c r="U192" i="55"/>
  <c r="V50" i="55"/>
  <c r="AC211" i="55"/>
  <c r="AD51" i="55"/>
  <c r="L173" i="55"/>
  <c r="M46" i="55"/>
  <c r="L142" i="55"/>
  <c r="I12" i="47" s="1"/>
  <c r="AD173" i="55"/>
  <c r="AE46" i="55"/>
  <c r="M152" i="55"/>
  <c r="N152" i="55" s="1"/>
  <c r="M145" i="55"/>
  <c r="N145" i="55" s="1"/>
  <c r="M150" i="55"/>
  <c r="N150" i="55" s="1"/>
  <c r="M146" i="55"/>
  <c r="N146" i="55" s="1"/>
  <c r="M153" i="55"/>
  <c r="N153" i="55" s="1"/>
  <c r="M143" i="55"/>
  <c r="N143" i="55" s="1"/>
  <c r="M149" i="55"/>
  <c r="N149" i="55" s="1"/>
  <c r="M147" i="55"/>
  <c r="N147" i="55" s="1"/>
  <c r="M148" i="55"/>
  <c r="N148" i="55" s="1"/>
  <c r="L211" i="55"/>
  <c r="M51" i="55"/>
  <c r="L192" i="55"/>
  <c r="M50" i="55"/>
  <c r="AO230" i="55"/>
  <c r="AP53" i="55"/>
  <c r="AP230" i="55" s="1"/>
  <c r="T133" i="55"/>
  <c r="U44" i="55"/>
  <c r="O133" i="55"/>
  <c r="P44" i="55"/>
  <c r="AC133" i="55"/>
  <c r="AD44" i="55"/>
  <c r="AF91" i="55"/>
  <c r="AG42" i="55"/>
  <c r="AC230" i="55"/>
  <c r="AD53" i="55"/>
  <c r="L154" i="55"/>
  <c r="M45" i="55"/>
  <c r="L140" i="55"/>
  <c r="I13" i="47" s="1"/>
  <c r="S70" i="55"/>
  <c r="T41" i="55"/>
  <c r="AD154" i="55"/>
  <c r="AE45" i="55"/>
  <c r="T91" i="55"/>
  <c r="U42" i="55"/>
  <c r="S154" i="55"/>
  <c r="T45"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M42"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W53" i="55"/>
  <c r="M112" i="55"/>
  <c r="N43" i="55"/>
  <c r="U211" i="55"/>
  <c r="V51" i="55"/>
  <c r="K111" i="55"/>
  <c r="K105" i="55"/>
  <c r="K96" i="55"/>
  <c r="K99" i="55"/>
  <c r="K103" i="55"/>
  <c r="K100" i="55"/>
  <c r="K95" i="55"/>
  <c r="K92" i="55"/>
  <c r="K94" i="55"/>
  <c r="K106" i="55"/>
  <c r="K108" i="55"/>
  <c r="K98" i="55"/>
  <c r="K93" i="55"/>
  <c r="K110" i="55"/>
  <c r="K101" i="55"/>
  <c r="K107" i="55"/>
  <c r="K102" i="55"/>
  <c r="K109" i="55"/>
  <c r="K97" i="55"/>
  <c r="K104" i="55"/>
  <c r="AO133" i="55"/>
  <c r="AP44" i="55"/>
  <c r="AP133" i="55" s="1"/>
  <c r="AE112" i="55"/>
  <c r="AF43" i="55"/>
  <c r="M70" i="55"/>
  <c r="N41" i="55"/>
  <c r="S112" i="55"/>
  <c r="T43" i="55"/>
  <c r="L141" i="55"/>
  <c r="I17" i="47" s="1"/>
  <c r="AO192" i="55"/>
  <c r="AP50" i="55"/>
  <c r="AP192" i="55" s="1"/>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AD50" i="55"/>
  <c r="M53" i="55"/>
  <c r="L230" i="55"/>
  <c r="P133" i="55" l="1"/>
  <c r="Q44" i="55"/>
  <c r="Q133" i="55" s="1"/>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U43" i="55"/>
  <c r="M91" i="55"/>
  <c r="N42" i="55"/>
  <c r="T70" i="55"/>
  <c r="U41" i="55"/>
  <c r="O145" i="55"/>
  <c r="O143" i="55"/>
  <c r="O148" i="55"/>
  <c r="O146" i="55"/>
  <c r="O147" i="55"/>
  <c r="O152" i="55"/>
  <c r="O150" i="55"/>
  <c r="O153" i="55"/>
  <c r="O149" i="55"/>
  <c r="AD211" i="55"/>
  <c r="AE51" i="55"/>
  <c r="AE173" i="55"/>
  <c r="AF46" i="55"/>
  <c r="L108" i="55"/>
  <c r="L100" i="55"/>
  <c r="L98" i="55"/>
  <c r="L97" i="55"/>
  <c r="L107" i="55"/>
  <c r="L99" i="55"/>
  <c r="L110" i="55"/>
  <c r="L111" i="55"/>
  <c r="L95" i="55"/>
  <c r="L103" i="55"/>
  <c r="L96" i="55"/>
  <c r="L92" i="55"/>
  <c r="L93" i="55"/>
  <c r="L102" i="55"/>
  <c r="L106" i="55"/>
  <c r="L104" i="55"/>
  <c r="L101" i="55"/>
  <c r="L94" i="55"/>
  <c r="L109" i="55"/>
  <c r="L105" i="55"/>
  <c r="U133" i="55"/>
  <c r="V44" i="55"/>
  <c r="M192" i="55"/>
  <c r="N50"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O43"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W50" i="55"/>
  <c r="M130" i="55"/>
  <c r="M126" i="55"/>
  <c r="M114" i="55"/>
  <c r="M117" i="55"/>
  <c r="M122" i="55"/>
  <c r="M123" i="55"/>
  <c r="M132" i="55"/>
  <c r="M113" i="55"/>
  <c r="M115" i="55"/>
  <c r="M125" i="55"/>
  <c r="M118" i="55"/>
  <c r="M120" i="55"/>
  <c r="M131" i="55"/>
  <c r="M127" i="55"/>
  <c r="M124" i="55"/>
  <c r="M128" i="55"/>
  <c r="M116" i="55"/>
  <c r="M119" i="55"/>
  <c r="M129" i="55"/>
  <c r="M121" i="55"/>
  <c r="M211" i="55"/>
  <c r="N51" i="55"/>
  <c r="L221" i="55"/>
  <c r="L217" i="55"/>
  <c r="L225" i="55"/>
  <c r="L215" i="55"/>
  <c r="L216" i="55"/>
  <c r="L229" i="55"/>
  <c r="L214" i="55"/>
  <c r="L226" i="55"/>
  <c r="L222" i="55"/>
  <c r="L212" i="55"/>
  <c r="L227" i="55"/>
  <c r="L213" i="55"/>
  <c r="L220" i="55"/>
  <c r="L223" i="55"/>
  <c r="L218" i="55"/>
  <c r="L219" i="55"/>
  <c r="L228" i="55"/>
  <c r="L224" i="55"/>
  <c r="AE70" i="55"/>
  <c r="AF41" i="55"/>
  <c r="M173" i="55"/>
  <c r="N46" i="55"/>
  <c r="AD192" i="55"/>
  <c r="AE50" i="55"/>
  <c r="AE154" i="55"/>
  <c r="AF45" i="55"/>
  <c r="AF112" i="55"/>
  <c r="AG43" i="55"/>
  <c r="V211" i="55"/>
  <c r="W51" i="55"/>
  <c r="M154" i="55"/>
  <c r="N45" i="55"/>
  <c r="AG91" i="55"/>
  <c r="AH42" i="55"/>
  <c r="W230" i="55"/>
  <c r="X53" i="55"/>
  <c r="T154" i="55"/>
  <c r="U45" i="55"/>
  <c r="U91" i="55"/>
  <c r="V42"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V46" i="55"/>
  <c r="N70" i="55"/>
  <c r="O41" i="55"/>
  <c r="M230" i="55"/>
  <c r="N53" i="55"/>
  <c r="AD230" i="55"/>
  <c r="AE53" i="55"/>
  <c r="AD133" i="55"/>
  <c r="AE44" i="55"/>
  <c r="AF154" i="55" l="1"/>
  <c r="AG45"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AF53" i="55"/>
  <c r="V133" i="55"/>
  <c r="W44" i="55"/>
  <c r="N173" i="55"/>
  <c r="O46" i="55"/>
  <c r="N85" i="55"/>
  <c r="N87" i="55"/>
  <c r="N83" i="55"/>
  <c r="N89" i="55"/>
  <c r="N86" i="55"/>
  <c r="N90" i="55"/>
  <c r="N84" i="55"/>
  <c r="N80" i="55"/>
  <c r="N82" i="55"/>
  <c r="O50" i="55"/>
  <c r="N192" i="55"/>
  <c r="AH91" i="55"/>
  <c r="AI42" i="55"/>
  <c r="W211" i="55"/>
  <c r="X5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46" i="55"/>
  <c r="AG112" i="55"/>
  <c r="AH43" i="55"/>
  <c r="W192" i="55"/>
  <c r="X50" i="55"/>
  <c r="U70" i="55"/>
  <c r="V41" i="55"/>
  <c r="O70" i="55"/>
  <c r="P41" i="55"/>
  <c r="V91" i="55"/>
  <c r="W42" i="55"/>
  <c r="N154" i="55"/>
  <c r="O45" i="55"/>
  <c r="M167" i="55"/>
  <c r="M169" i="55"/>
  <c r="M164" i="55"/>
  <c r="M170" i="55"/>
  <c r="M171" i="55"/>
  <c r="M166" i="55"/>
  <c r="M168" i="55"/>
  <c r="M172" i="55"/>
  <c r="AE211" i="55"/>
  <c r="AF51" i="55"/>
  <c r="U154" i="55"/>
  <c r="V45" i="55"/>
  <c r="O112" i="55"/>
  <c r="P43" i="55"/>
  <c r="N91" i="55"/>
  <c r="O42" i="55"/>
  <c r="AE133" i="55"/>
  <c r="AF44" i="55"/>
  <c r="V173" i="55"/>
  <c r="W46" i="55"/>
  <c r="N211" i="55"/>
  <c r="O5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AG41" i="55"/>
  <c r="N230" i="55"/>
  <c r="O53" i="55"/>
  <c r="X230" i="55"/>
  <c r="Y53" i="55"/>
  <c r="AE192" i="55"/>
  <c r="AF50" i="55"/>
  <c r="M215" i="55"/>
  <c r="M216" i="55"/>
  <c r="M218" i="55"/>
  <c r="M220" i="55"/>
  <c r="M221" i="55"/>
  <c r="M214" i="55"/>
  <c r="M229" i="55"/>
  <c r="M227" i="55"/>
  <c r="M224" i="55"/>
  <c r="M217" i="55"/>
  <c r="M226" i="55"/>
  <c r="M228" i="55"/>
  <c r="M225" i="55"/>
  <c r="M222" i="55"/>
  <c r="M219" i="55"/>
  <c r="M212" i="55"/>
  <c r="M213" i="55"/>
  <c r="M223" i="55"/>
  <c r="U112" i="55"/>
  <c r="V43" i="55"/>
  <c r="Q138" i="55" l="1"/>
  <c r="N14" i="47" s="1"/>
  <c r="Q134" i="55"/>
  <c r="N15" i="47" s="1"/>
  <c r="Q139" i="55"/>
  <c r="N18" i="47" s="1"/>
  <c r="Q142" i="55"/>
  <c r="N12" i="47" s="1"/>
  <c r="Q140" i="55"/>
  <c r="N13" i="47" s="1"/>
  <c r="Q141" i="55"/>
  <c r="N17" i="47" s="1"/>
  <c r="Q137" i="55"/>
  <c r="N11" i="47" s="1"/>
  <c r="Q151" i="55"/>
  <c r="N20" i="47" s="1"/>
  <c r="Q136" i="55"/>
  <c r="N16" i="47" s="1"/>
  <c r="Q144" i="55"/>
  <c r="N19" i="47" s="1"/>
  <c r="Q135" i="55"/>
  <c r="X211" i="55"/>
  <c r="Y51" i="55"/>
  <c r="N245" i="55"/>
  <c r="N231" i="55"/>
  <c r="N248" i="55"/>
  <c r="N244" i="55"/>
  <c r="N251" i="55"/>
  <c r="N252" i="55"/>
  <c r="N246" i="55"/>
  <c r="N247" i="55"/>
  <c r="N242" i="55"/>
  <c r="N250" i="55"/>
  <c r="N249" i="55"/>
  <c r="N232" i="55"/>
  <c r="AI91" i="55"/>
  <c r="AJ42" i="55"/>
  <c r="O173" i="55"/>
  <c r="P46" i="55"/>
  <c r="AF211" i="55"/>
  <c r="AG5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AH41" i="55"/>
  <c r="O130" i="55"/>
  <c r="O117" i="55"/>
  <c r="O121" i="55"/>
  <c r="O126" i="55"/>
  <c r="O122" i="55"/>
  <c r="O120" i="55"/>
  <c r="O115" i="55"/>
  <c r="O132" i="55"/>
  <c r="O127" i="55"/>
  <c r="O124" i="55"/>
  <c r="O119" i="55"/>
  <c r="O128" i="55"/>
  <c r="O125" i="55"/>
  <c r="O123" i="55"/>
  <c r="O113" i="55"/>
  <c r="O116" i="55"/>
  <c r="O129" i="55"/>
  <c r="O114" i="55"/>
  <c r="O118" i="55"/>
  <c r="O131" i="55"/>
  <c r="X192" i="55"/>
  <c r="Y50" i="55"/>
  <c r="O192" i="55"/>
  <c r="P50" i="55"/>
  <c r="W133" i="55"/>
  <c r="X44" i="55"/>
  <c r="AF133" i="55"/>
  <c r="AG44" i="55"/>
  <c r="V154" i="55"/>
  <c r="W45" i="55"/>
  <c r="V153" i="55"/>
  <c r="V148" i="55"/>
  <c r="V146" i="55"/>
  <c r="V147" i="55"/>
  <c r="V150" i="55"/>
  <c r="V145" i="55"/>
  <c r="V149" i="55"/>
  <c r="V152" i="55"/>
  <c r="V143" i="55"/>
  <c r="AH112" i="55"/>
  <c r="AI43" i="55"/>
  <c r="AF230" i="55"/>
  <c r="AG53" i="55"/>
  <c r="V112" i="55"/>
  <c r="W43" i="55"/>
  <c r="P112" i="55"/>
  <c r="Q43" i="55"/>
  <c r="Q112" i="55" s="1"/>
  <c r="O211" i="55"/>
  <c r="P51" i="55"/>
  <c r="O91" i="55"/>
  <c r="P42" i="55"/>
  <c r="W173" i="55"/>
  <c r="X46"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AH46" i="55"/>
  <c r="O230" i="55"/>
  <c r="P53" i="55"/>
  <c r="AF192" i="55"/>
  <c r="AG50" i="55"/>
  <c r="O154" i="55"/>
  <c r="P45" i="55"/>
  <c r="P70" i="55"/>
  <c r="Q41" i="55"/>
  <c r="Q70" i="55" s="1"/>
  <c r="N168" i="55"/>
  <c r="N164" i="55"/>
  <c r="N169" i="55"/>
  <c r="N172" i="55"/>
  <c r="N171" i="55"/>
  <c r="N170" i="55"/>
  <c r="N166" i="55"/>
  <c r="N167" i="55"/>
  <c r="O80" i="55"/>
  <c r="O85" i="55"/>
  <c r="O87" i="55"/>
  <c r="O84" i="55"/>
  <c r="O89" i="55"/>
  <c r="O86" i="55"/>
  <c r="O90" i="55"/>
  <c r="O83" i="55"/>
  <c r="O82" i="55"/>
  <c r="V70" i="55"/>
  <c r="W41" i="55"/>
  <c r="AG154" i="55"/>
  <c r="AH45" i="55"/>
  <c r="Y230" i="55"/>
  <c r="Z53" i="55"/>
  <c r="W91" i="55"/>
  <c r="X42" i="55"/>
  <c r="R134" i="55" l="1"/>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AH44" i="55"/>
  <c r="P173" i="55"/>
  <c r="Q46" i="55"/>
  <c r="Q173" i="55" s="1"/>
  <c r="AJ91" i="55"/>
  <c r="AK42" i="55"/>
  <c r="W153" i="55"/>
  <c r="W148" i="55"/>
  <c r="W146" i="55"/>
  <c r="W147" i="55"/>
  <c r="W150" i="55"/>
  <c r="W145" i="55"/>
  <c r="W149" i="55"/>
  <c r="W143" i="55"/>
  <c r="W152" i="55"/>
  <c r="AH173" i="55"/>
  <c r="AI46" i="55"/>
  <c r="X133" i="55"/>
  <c r="Y44" i="55"/>
  <c r="Q42" i="55"/>
  <c r="Q91" i="55" s="1"/>
  <c r="P91" i="55"/>
  <c r="P192" i="55"/>
  <c r="Q50" i="55"/>
  <c r="Q192" i="55" s="1"/>
  <c r="Y211" i="55"/>
  <c r="Z5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AI41" i="55"/>
  <c r="P154" i="55"/>
  <c r="Q45" i="55"/>
  <c r="Q154" i="55" s="1"/>
  <c r="P211" i="55"/>
  <c r="Q51" i="55"/>
  <c r="Q211" i="55" s="1"/>
  <c r="W112" i="55"/>
  <c r="X43" i="55"/>
  <c r="Y192" i="55"/>
  <c r="Z50" i="55"/>
  <c r="AH154" i="55"/>
  <c r="AI45" i="55"/>
  <c r="O166" i="55"/>
  <c r="O168" i="55"/>
  <c r="O170" i="55"/>
  <c r="O169" i="55"/>
  <c r="O172" i="55"/>
  <c r="O164" i="55"/>
  <c r="O167" i="55"/>
  <c r="O171" i="55"/>
  <c r="X173" i="55"/>
  <c r="Y46" i="55"/>
  <c r="O228" i="55"/>
  <c r="O226" i="55"/>
  <c r="O222" i="55"/>
  <c r="O224" i="55"/>
  <c r="O217" i="55"/>
  <c r="O227" i="55"/>
  <c r="O216" i="55"/>
  <c r="O220" i="55"/>
  <c r="O229" i="55"/>
  <c r="O212" i="55"/>
  <c r="O225" i="55"/>
  <c r="O221" i="55"/>
  <c r="O219" i="55"/>
  <c r="O218" i="55"/>
  <c r="O223" i="55"/>
  <c r="O214" i="55"/>
  <c r="O213" i="55"/>
  <c r="O215" i="55"/>
  <c r="AG192" i="55"/>
  <c r="AH50" i="55"/>
  <c r="AG230" i="55"/>
  <c r="AH53" i="55"/>
  <c r="Z230" i="55"/>
  <c r="AA53" i="55"/>
  <c r="AA230" i="55" s="1"/>
  <c r="W70" i="55"/>
  <c r="X41" i="55"/>
  <c r="AI112" i="55"/>
  <c r="AJ43" i="55"/>
  <c r="W154" i="55"/>
  <c r="X45" i="55"/>
  <c r="AG211" i="55"/>
  <c r="AH51" i="55"/>
  <c r="O174" i="55"/>
  <c r="O181" i="55"/>
  <c r="O188" i="55"/>
  <c r="O177" i="55"/>
  <c r="O180" i="55"/>
  <c r="O179" i="55"/>
  <c r="O175" i="55"/>
  <c r="O182" i="55"/>
  <c r="O176" i="55"/>
  <c r="O185" i="55"/>
  <c r="O187" i="55"/>
  <c r="O178" i="55"/>
  <c r="O183" i="55"/>
  <c r="O186" i="55"/>
  <c r="O184" i="55"/>
  <c r="O189" i="55"/>
  <c r="X91" i="55"/>
  <c r="Y42" i="55"/>
  <c r="P230" i="55"/>
  <c r="Q53" i="55"/>
  <c r="Q230" i="55" s="1"/>
  <c r="O15" i="47" l="1"/>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Z46" i="55"/>
  <c r="Y91" i="55"/>
  <c r="Z42"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AI44" i="55"/>
  <c r="X70" i="55"/>
  <c r="Y41" i="55"/>
  <c r="Z192" i="55"/>
  <c r="AA50" i="55"/>
  <c r="AA192" i="55" s="1"/>
  <c r="AI70" i="55"/>
  <c r="AJ41" i="55"/>
  <c r="X153" i="55"/>
  <c r="X146" i="55"/>
  <c r="X147" i="55"/>
  <c r="X148" i="55"/>
  <c r="X150" i="55"/>
  <c r="X145" i="55"/>
  <c r="X149" i="55"/>
  <c r="X143" i="55"/>
  <c r="X152" i="55"/>
  <c r="W83" i="55"/>
  <c r="W82" i="55"/>
  <c r="W80" i="55"/>
  <c r="W86" i="55"/>
  <c r="W85" i="55"/>
  <c r="W87" i="55"/>
  <c r="W84" i="55"/>
  <c r="W90" i="55"/>
  <c r="W89" i="55"/>
  <c r="Z211" i="55"/>
  <c r="AA51" i="55"/>
  <c r="AA211" i="55" s="1"/>
  <c r="AI173" i="55"/>
  <c r="AJ46" i="55"/>
  <c r="AH211" i="55"/>
  <c r="AI5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Y45" i="55"/>
  <c r="AH230" i="55"/>
  <c r="AI53" i="55"/>
  <c r="AH192" i="55"/>
  <c r="AI50" i="55"/>
  <c r="X112" i="55"/>
  <c r="Y43"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AK43"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AL42" i="55"/>
  <c r="Y133" i="55"/>
  <c r="Z44" i="55"/>
  <c r="Q72" i="55"/>
  <c r="AI154" i="55"/>
  <c r="AJ45" i="55"/>
  <c r="P13" i="47" l="1"/>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J50" i="55"/>
  <c r="AI230" i="55"/>
  <c r="AJ53" i="55"/>
  <c r="AJ173" i="55"/>
  <c r="AK46" i="55"/>
  <c r="Y70" i="55"/>
  <c r="Z41" i="55"/>
  <c r="AH247" i="55"/>
  <c r="AH231" i="55"/>
  <c r="AH251" i="55"/>
  <c r="AH250" i="55"/>
  <c r="AH249" i="55"/>
  <c r="AH232" i="55"/>
  <c r="AH246" i="55"/>
  <c r="AH248" i="55"/>
  <c r="AH244" i="55"/>
  <c r="AH245" i="55"/>
  <c r="AH252" i="55"/>
  <c r="AH242" i="55"/>
  <c r="Y154" i="55"/>
  <c r="Z45"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AJ44" i="55"/>
  <c r="Z133" i="55"/>
  <c r="AA44" i="55"/>
  <c r="AA133" i="55" s="1"/>
  <c r="Q15" i="47"/>
  <c r="U134" i="55"/>
  <c r="Q243" i="55"/>
  <c r="Q241" i="55"/>
  <c r="Q193" i="55"/>
  <c r="Y147" i="55"/>
  <c r="Y146" i="55"/>
  <c r="Y145" i="55"/>
  <c r="Y150" i="55"/>
  <c r="Y149" i="55"/>
  <c r="Y148" i="55"/>
  <c r="Y143" i="55"/>
  <c r="Y152" i="55"/>
  <c r="Y153" i="55"/>
  <c r="Q238" i="55"/>
  <c r="Q156" i="55"/>
  <c r="Q199" i="55"/>
  <c r="AK112" i="55"/>
  <c r="AL43" i="55"/>
  <c r="Q194" i="55"/>
  <c r="AL91" i="55"/>
  <c r="AM42" i="55"/>
  <c r="AM91" i="55" s="1"/>
  <c r="Q203" i="55"/>
  <c r="Q13" i="47"/>
  <c r="U140" i="55"/>
  <c r="Q240" i="55"/>
  <c r="Q198" i="55"/>
  <c r="AJ70" i="55"/>
  <c r="AK41" i="55"/>
  <c r="Z91" i="55"/>
  <c r="AA42" i="55"/>
  <c r="AA91" i="55" s="1"/>
  <c r="AI211" i="55"/>
  <c r="AJ51" i="55"/>
  <c r="Y106" i="55"/>
  <c r="Y111" i="55"/>
  <c r="Y94" i="55"/>
  <c r="Y103" i="55"/>
  <c r="Y93" i="55"/>
  <c r="Y105" i="55"/>
  <c r="Y98" i="55"/>
  <c r="Y101" i="55"/>
  <c r="Y109" i="55"/>
  <c r="Y110" i="55"/>
  <c r="Y97" i="55"/>
  <c r="Y95" i="55"/>
  <c r="Y102" i="55"/>
  <c r="Y99" i="55"/>
  <c r="Y108" i="55"/>
  <c r="Y107" i="55"/>
  <c r="Y104" i="55"/>
  <c r="Y96" i="55"/>
  <c r="Y92" i="55"/>
  <c r="Y100" i="55"/>
  <c r="Y112" i="55"/>
  <c r="Z43" i="55"/>
  <c r="Z173" i="55"/>
  <c r="AA46" i="55"/>
  <c r="AA173" i="55" s="1"/>
  <c r="R12" i="47"/>
  <c r="V142" i="55"/>
  <c r="AJ154" i="55"/>
  <c r="AK45"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U139" i="55" l="1"/>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41" i="55"/>
  <c r="AA70" i="55" s="1"/>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AK44"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L46" i="55"/>
  <c r="AK70" i="55"/>
  <c r="AL41"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45" i="55"/>
  <c r="AA154" i="55" s="1"/>
  <c r="AJ211" i="55"/>
  <c r="AK51" i="55"/>
  <c r="N30" i="47"/>
  <c r="R203" i="55"/>
  <c r="Y169" i="55"/>
  <c r="Y168" i="55"/>
  <c r="Y170" i="55"/>
  <c r="Y164" i="55"/>
  <c r="Y171" i="55"/>
  <c r="Y172" i="55"/>
  <c r="Y166" i="55"/>
  <c r="Y167" i="55"/>
  <c r="AJ230" i="55"/>
  <c r="AK53" i="55"/>
  <c r="Z112" i="55"/>
  <c r="AA43" i="55"/>
  <c r="AA112" i="55" s="1"/>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50" i="55"/>
  <c r="AK154" i="55"/>
  <c r="AL45"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43" i="55"/>
  <c r="AM112" i="55" s="1"/>
  <c r="N27" i="47"/>
  <c r="R195" i="55"/>
  <c r="AI207" i="55"/>
  <c r="AI206" i="55"/>
  <c r="AI205" i="55"/>
  <c r="AI202" i="55"/>
  <c r="AI204" i="55"/>
  <c r="AI208" i="55"/>
  <c r="V139" i="55" l="1"/>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45" i="55"/>
  <c r="AM154" i="55" s="1"/>
  <c r="AJ204" i="55"/>
  <c r="AJ202" i="55"/>
  <c r="AJ208" i="55"/>
  <c r="AJ205" i="55"/>
  <c r="AJ206" i="55"/>
  <c r="AJ207" i="55"/>
  <c r="AK230" i="55"/>
  <c r="AL53" i="55"/>
  <c r="P28" i="47"/>
  <c r="T200" i="55"/>
  <c r="T12" i="47"/>
  <c r="X142" i="55"/>
  <c r="O59" i="47"/>
  <c r="S240" i="55"/>
  <c r="O42" i="47"/>
  <c r="S156" i="55"/>
  <c r="Q41" i="47"/>
  <c r="U81" i="55"/>
  <c r="AK211" i="55"/>
  <c r="AL5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41" i="55"/>
  <c r="AM70" i="55" s="1"/>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46" i="55"/>
  <c r="AM173" i="55" s="1"/>
  <c r="AK133" i="55"/>
  <c r="AL44"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AL50"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W139" i="55" l="1"/>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44" i="55"/>
  <c r="AM133" i="55" s="1"/>
  <c r="AL192" i="55"/>
  <c r="AM50" i="55"/>
  <c r="AM192" i="55" s="1"/>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51" i="55"/>
  <c r="AM211" i="55" s="1"/>
  <c r="U12" i="47"/>
  <c r="Y142" i="55"/>
  <c r="AL230" i="55"/>
  <c r="AM53" i="55"/>
  <c r="AM230" i="55" s="1"/>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X139" i="55" l="1"/>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Y139" i="55" l="1"/>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Y77" i="55" l="1"/>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V34" i="47" l="1"/>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X18" i="47" l="1"/>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Y16" i="47" l="1"/>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Z16" i="47" l="1"/>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O264" i="5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261" i="57" l="1"/>
  <c r="O262" i="57"/>
  <c r="O263" i="57"/>
  <c r="O265" i="57"/>
  <c r="O260" i="57"/>
  <c r="O107" i="57"/>
  <c r="X107" i="57" s="1"/>
  <c r="O54" i="57"/>
  <c r="O162" i="57" s="1"/>
  <c r="F162" i="57" s="1"/>
  <c r="X162" i="57" l="1"/>
  <c r="X54" i="57"/>
  <c r="X58" i="57" s="1"/>
  <c r="X59" i="57" s="1"/>
  <c r="X60" i="57" s="1"/>
  <c r="O111" i="57"/>
  <c r="F111" i="57" s="1"/>
  <c r="F107" i="57"/>
  <c r="F54" i="57"/>
  <c r="F45" i="57" s="1"/>
  <c r="O58" i="57"/>
  <c r="F58" i="57" s="1"/>
  <c r="O161" i="57"/>
  <c r="AC30" i="57"/>
  <c r="K30" i="57" s="1"/>
  <c r="O163" i="57"/>
  <c r="F163" i="57" s="1"/>
  <c r="O61" i="57" l="1"/>
  <c r="F61" i="57" s="1"/>
  <c r="O59" i="57"/>
  <c r="F59" i="57" s="1"/>
  <c r="F60" i="57" s="1"/>
  <c r="AC54" i="57"/>
  <c r="F161" i="57"/>
  <c r="K233" i="57" s="1"/>
  <c r="L233" i="57" s="1"/>
  <c r="X161" i="57"/>
  <c r="X183" i="57" s="1"/>
  <c r="O150" i="57"/>
  <c r="F150" i="57" s="1"/>
  <c r="X111" i="57"/>
  <c r="M235" i="57"/>
  <c r="X163" i="57"/>
  <c r="X61" i="57"/>
  <c r="O151" i="57"/>
  <c r="F151" i="57" s="1"/>
  <c r="O149" i="57"/>
  <c r="M234" i="57"/>
  <c r="K234" i="57"/>
  <c r="L234" i="57" s="1"/>
  <c r="G45" i="57"/>
  <c r="M233" i="57" l="1"/>
  <c r="O60" i="57"/>
  <c r="AC58" i="57"/>
  <c r="K54" i="57"/>
  <c r="K45" i="57" s="1"/>
  <c r="K235" i="57"/>
  <c r="L235" i="57" s="1"/>
  <c r="F149" i="57"/>
  <c r="F112" i="57" s="1"/>
  <c r="X149" i="57"/>
  <c r="X151" i="57"/>
  <c r="F187" i="57"/>
  <c r="X150" i="57"/>
  <c r="G61" i="57"/>
  <c r="H45" i="57"/>
  <c r="E255" i="57"/>
  <c r="F188" i="57"/>
  <c r="E254" i="57"/>
  <c r="E253" i="57"/>
  <c r="AC107" i="57"/>
  <c r="K107" i="57" s="1"/>
  <c r="AD30" i="57"/>
  <c r="L30" i="57" s="1"/>
  <c r="K58" i="57" l="1"/>
  <c r="AC59" i="57"/>
  <c r="AC61" i="57"/>
  <c r="AC111" i="57"/>
  <c r="K111" i="57" s="1"/>
  <c r="K262" i="57"/>
  <c r="L262" i="57" s="1"/>
  <c r="M262" i="57"/>
  <c r="N262" i="57" s="1"/>
  <c r="M260" i="57"/>
  <c r="N260" i="57" s="1"/>
  <c r="K260" i="57"/>
  <c r="L260" i="57" s="1"/>
  <c r="AD54" i="57"/>
  <c r="AE30" i="57"/>
  <c r="M30" i="57" s="1"/>
  <c r="AD107" i="57"/>
  <c r="L107" i="57" s="1"/>
  <c r="M261" i="57"/>
  <c r="N261" i="57" s="1"/>
  <c r="K261" i="57"/>
  <c r="L261" i="57" s="1"/>
  <c r="P201" i="57"/>
  <c r="M220" i="57"/>
  <c r="J102" i="47" s="1"/>
  <c r="N201" i="57"/>
  <c r="O201" i="57" s="1"/>
  <c r="K220" i="57"/>
  <c r="H102" i="47" s="1"/>
  <c r="K221" i="57"/>
  <c r="H101" i="47" s="1"/>
  <c r="P202" i="57"/>
  <c r="N202" i="57"/>
  <c r="O202" i="57" s="1"/>
  <c r="M221" i="57"/>
  <c r="J101" i="47" s="1"/>
  <c r="F186" i="57"/>
  <c r="AD58" i="57" l="1"/>
  <c r="L58" i="57" s="1"/>
  <c r="L54" i="57"/>
  <c r="AC60" i="57"/>
  <c r="K59" i="57"/>
  <c r="K60" i="57" s="1"/>
  <c r="I45" i="57"/>
  <c r="L45" i="57"/>
  <c r="AD111" i="57"/>
  <c r="L111" i="57" s="1"/>
  <c r="L220" i="57"/>
  <c r="I102" i="47" s="1"/>
  <c r="N200" i="57"/>
  <c r="O200" i="57" s="1"/>
  <c r="P200" i="57"/>
  <c r="M219" i="57"/>
  <c r="J100" i="47" s="1"/>
  <c r="K219" i="57"/>
  <c r="K61" i="57"/>
  <c r="H61" i="57"/>
  <c r="H255" i="57"/>
  <c r="H254" i="57"/>
  <c r="H253" i="57"/>
  <c r="L221" i="57"/>
  <c r="I101" i="47" s="1"/>
  <c r="AE107" i="57"/>
  <c r="M107" i="57" s="1"/>
  <c r="AE54" i="57"/>
  <c r="AD61" i="57"/>
  <c r="L61" i="57" s="1"/>
  <c r="AD59" i="57"/>
  <c r="AD60" i="57" l="1"/>
  <c r="L59" i="57"/>
  <c r="L60" i="57" s="1"/>
  <c r="AE58" i="57"/>
  <c r="M58" i="57" s="1"/>
  <c r="M54" i="57"/>
  <c r="M45" i="57" s="1"/>
  <c r="I253" i="57"/>
  <c r="AE111" i="57"/>
  <c r="M111" i="57" s="1"/>
  <c r="K253" i="57" s="1"/>
  <c r="J45" i="57"/>
  <c r="H100" i="47"/>
  <c r="L219" i="57"/>
  <c r="I100" i="47" s="1"/>
  <c r="AB261" i="57"/>
  <c r="I61" i="57"/>
  <c r="AB262" i="57"/>
  <c r="G255" i="57"/>
  <c r="G254" i="57"/>
  <c r="G253" i="57"/>
  <c r="AB260" i="57"/>
  <c r="AC260" i="57" s="1"/>
  <c r="AD260" i="57" s="1"/>
  <c r="AE260" i="57" s="1"/>
  <c r="AF260" i="57" s="1"/>
  <c r="AG260" i="57" s="1"/>
  <c r="AH260" i="57" s="1"/>
  <c r="AI260" i="57" s="1"/>
  <c r="AJ260" i="57" s="1"/>
  <c r="AK260" i="57" s="1"/>
  <c r="AE61" i="57"/>
  <c r="AE59" i="57"/>
  <c r="AL260" i="57"/>
  <c r="I255" i="57"/>
  <c r="I254" i="57"/>
  <c r="AE60" i="57" l="1"/>
  <c r="M59" i="57"/>
  <c r="M60" i="57" s="1"/>
  <c r="J253" i="57"/>
  <c r="AM260" i="57" s="1"/>
  <c r="AN260" i="57" s="1"/>
  <c r="AO260" i="57" s="1"/>
  <c r="AP260" i="57" s="1"/>
  <c r="AQ260" i="57" s="1"/>
  <c r="AR260" i="57" s="1"/>
  <c r="AS260" i="57" s="1"/>
  <c r="AT260" i="57" s="1"/>
  <c r="AU260" i="57" s="1"/>
  <c r="AC262" i="57"/>
  <c r="AD262" i="57" s="1"/>
  <c r="AE262" i="57" s="1"/>
  <c r="AF262" i="57" s="1"/>
  <c r="AG262" i="57" s="1"/>
  <c r="AH262" i="57" s="1"/>
  <c r="AI262" i="57" s="1"/>
  <c r="AJ262" i="57" s="1"/>
  <c r="AK262" i="57" s="1"/>
  <c r="AL262" i="57"/>
  <c r="J61" i="57"/>
  <c r="M61" i="57"/>
  <c r="P261" i="57"/>
  <c r="Q261" i="57" s="1"/>
  <c r="R261" i="57"/>
  <c r="S261" i="57" s="1"/>
  <c r="T261" i="57" s="1"/>
  <c r="U261" i="57" s="1"/>
  <c r="V261" i="57" s="1"/>
  <c r="W261" i="57" s="1"/>
  <c r="X261" i="57" s="1"/>
  <c r="Y261" i="57" s="1"/>
  <c r="Z261" i="57" s="1"/>
  <c r="AA261" i="57" s="1"/>
  <c r="R262" i="57"/>
  <c r="S262" i="57" s="1"/>
  <c r="T262" i="57" s="1"/>
  <c r="U262" i="57" s="1"/>
  <c r="V262" i="57" s="1"/>
  <c r="W262" i="57" s="1"/>
  <c r="X262" i="57" s="1"/>
  <c r="Y262" i="57" s="1"/>
  <c r="Z262" i="57" s="1"/>
  <c r="AA262" i="57" s="1"/>
  <c r="P262" i="57"/>
  <c r="Q262" i="57" s="1"/>
  <c r="P260" i="57"/>
  <c r="Q260" i="57" s="1"/>
  <c r="R260" i="57"/>
  <c r="S260" i="57" s="1"/>
  <c r="T260" i="57" s="1"/>
  <c r="U260" i="57" s="1"/>
  <c r="V260" i="57" s="1"/>
  <c r="W260" i="57" s="1"/>
  <c r="X260" i="57" s="1"/>
  <c r="Y260" i="57" s="1"/>
  <c r="Z260" i="57" s="1"/>
  <c r="AA260" i="57" s="1"/>
  <c r="AC261" i="57"/>
  <c r="AD261" i="57" s="1"/>
  <c r="AE261" i="57" s="1"/>
  <c r="AF261" i="57" s="1"/>
  <c r="AG261" i="57" s="1"/>
  <c r="AH261" i="57" s="1"/>
  <c r="AI261" i="57" s="1"/>
  <c r="AJ261" i="57" s="1"/>
  <c r="AK261" i="57" s="1"/>
  <c r="AL261" i="57"/>
  <c r="K255" i="57"/>
  <c r="J255" i="57"/>
  <c r="K254" i="57"/>
  <c r="J254" i="57"/>
  <c r="AV260" i="57" l="1"/>
  <c r="AW260" i="57" s="1"/>
  <c r="AX260" i="57" s="1"/>
  <c r="AY260" i="57" s="1"/>
  <c r="AZ260" i="57"/>
  <c r="BA260" i="57" s="1"/>
  <c r="BB260" i="57" s="1"/>
  <c r="BC260" i="57" s="1"/>
  <c r="BD260" i="57" s="1"/>
  <c r="AZ261" i="57"/>
  <c r="BA261" i="57" s="1"/>
  <c r="BB261" i="57" s="1"/>
  <c r="BC261" i="57" s="1"/>
  <c r="BD261" i="57" s="1"/>
  <c r="AM261" i="57"/>
  <c r="AN261" i="57" s="1"/>
  <c r="AO261" i="57" s="1"/>
  <c r="AP261" i="57" s="1"/>
  <c r="AQ261" i="57" s="1"/>
  <c r="AR261" i="57" s="1"/>
  <c r="AS261" i="57" s="1"/>
  <c r="AT261" i="57" s="1"/>
  <c r="AU261" i="57" s="1"/>
  <c r="AV261" i="57"/>
  <c r="AW261" i="57" s="1"/>
  <c r="AX261" i="57" s="1"/>
  <c r="AY261" i="57" s="1"/>
  <c r="AZ262" i="57"/>
  <c r="BA262" i="57" s="1"/>
  <c r="BB262" i="57" s="1"/>
  <c r="BC262" i="57" s="1"/>
  <c r="BD262" i="57" s="1"/>
  <c r="AM262" i="57"/>
  <c r="AN262" i="57" s="1"/>
  <c r="AO262" i="57" s="1"/>
  <c r="AP262" i="57" s="1"/>
  <c r="AQ262" i="57" s="1"/>
  <c r="AR262" i="57" s="1"/>
  <c r="AS262" i="57" s="1"/>
  <c r="AT262" i="57" s="1"/>
  <c r="AU262" i="57" s="1"/>
  <c r="AV262" i="57"/>
  <c r="AW262" i="57" s="1"/>
  <c r="AX262" i="57" s="1"/>
  <c r="AY262" i="57" s="1"/>
  <c r="O87" i="57" l="1"/>
  <c r="F64" i="57"/>
  <c r="O82" i="57"/>
  <c r="F82" i="57" l="1"/>
  <c r="F85" i="57" s="1"/>
  <c r="X82" i="57"/>
  <c r="F87" i="57"/>
  <c r="F90" i="57" s="1"/>
  <c r="X87" i="57"/>
  <c r="AC64" i="57"/>
  <c r="AD64" i="57" l="1"/>
  <c r="AE64" i="57" l="1"/>
  <c r="F73" i="57" l="1"/>
  <c r="P73" i="57" l="1"/>
  <c r="Y73" i="57" s="1"/>
  <c r="G73" i="57" s="1"/>
  <c r="Q73" i="57" l="1"/>
  <c r="P115" i="57"/>
  <c r="Y115" i="57" s="1"/>
  <c r="P123" i="57"/>
  <c r="Y123" i="57" s="1"/>
  <c r="P116" i="57"/>
  <c r="Y116" i="57" s="1"/>
  <c r="P120" i="57"/>
  <c r="Y120" i="57" s="1"/>
  <c r="P124" i="57"/>
  <c r="Y124" i="57" s="1"/>
  <c r="P119" i="57"/>
  <c r="Y119" i="57" s="1"/>
  <c r="Z73" i="57" l="1"/>
  <c r="H73" i="57"/>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c r="P168" i="57" l="1"/>
  <c r="Y168" i="57" s="1"/>
  <c r="G168" i="57" s="1"/>
  <c r="AA73" i="57"/>
  <c r="I73" i="57" s="1"/>
  <c r="Y166" i="57"/>
  <c r="G166" i="57" s="1"/>
  <c r="Q156" i="57"/>
  <c r="Z128" i="57"/>
  <c r="Q154" i="57"/>
  <c r="Z154" i="57" s="1"/>
  <c r="H154" i="57" s="1"/>
  <c r="H191" i="57" s="1"/>
  <c r="Z127" i="57"/>
  <c r="R119" i="57"/>
  <c r="AA119" i="57" s="1"/>
  <c r="R123" i="57"/>
  <c r="AA123" i="57" s="1"/>
  <c r="R120" i="57"/>
  <c r="AA120" i="57" s="1"/>
  <c r="R124" i="57"/>
  <c r="AA124" i="57" s="1"/>
  <c r="R116" i="57"/>
  <c r="AA116" i="57" s="1"/>
  <c r="AC73" i="57" l="1"/>
  <c r="Q166" i="57"/>
  <c r="Z166" i="57" s="1"/>
  <c r="Z156" i="57"/>
  <c r="H156" i="57" s="1"/>
  <c r="H193" i="57" s="1"/>
  <c r="Q168" i="57"/>
  <c r="AD73" i="57"/>
  <c r="R128" i="57"/>
  <c r="S73" i="57"/>
  <c r="H166" i="57" l="1"/>
  <c r="R238" i="57" s="1"/>
  <c r="AB73" i="57"/>
  <c r="J73" i="57"/>
  <c r="R156" i="57"/>
  <c r="AA128" i="57"/>
  <c r="Z168" i="57"/>
  <c r="AE73" i="57"/>
  <c r="S119" i="57"/>
  <c r="AB119" i="57" s="1"/>
  <c r="S123" i="57"/>
  <c r="AB123" i="57" s="1"/>
  <c r="S120" i="57"/>
  <c r="AB120" i="57" s="1"/>
  <c r="S124" i="57"/>
  <c r="AB124" i="57" s="1"/>
  <c r="S116" i="57"/>
  <c r="AB116" i="57" s="1"/>
  <c r="H168" i="57" l="1"/>
  <c r="R240" i="57" s="1"/>
  <c r="R168" i="57"/>
  <c r="AA156" i="57"/>
  <c r="I156" i="57" s="1"/>
  <c r="I193" i="57" s="1"/>
  <c r="S128" i="57"/>
  <c r="T73" i="57"/>
  <c r="K73" i="57" s="1"/>
  <c r="U73" i="57" l="1"/>
  <c r="L73" i="57" s="1"/>
  <c r="S156" i="57"/>
  <c r="AB128" i="57"/>
  <c r="R226" i="57"/>
  <c r="O105" i="47" s="1"/>
  <c r="AA168" i="57"/>
  <c r="I168" i="57" s="1"/>
  <c r="T124" i="57"/>
  <c r="R90" i="57"/>
  <c r="T123" i="57"/>
  <c r="P90" i="57"/>
  <c r="S90" i="57"/>
  <c r="Q90" i="57"/>
  <c r="O124" i="57"/>
  <c r="X124" i="57" s="1"/>
  <c r="O123" i="57"/>
  <c r="X123" i="57" s="1"/>
  <c r="V73" i="57" l="1"/>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U85" i="57" l="1"/>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O240" i="57"/>
  <c r="P240" i="57" s="1"/>
  <c r="Q240" i="57" s="1"/>
  <c r="G193" i="57"/>
  <c r="O238" i="57"/>
  <c r="P238" i="57" s="1"/>
  <c r="Q238" i="57" s="1"/>
  <c r="T166" i="57"/>
  <c r="T168" i="57"/>
  <c r="V116" i="57"/>
  <c r="V128" i="57" s="1"/>
  <c r="V156" i="57" s="1"/>
  <c r="V80" i="57"/>
  <c r="G191" i="57"/>
  <c r="O80" i="57"/>
  <c r="X80" i="57" s="1"/>
  <c r="U115" i="57"/>
  <c r="U127" i="57" s="1"/>
  <c r="U154" i="57" s="1"/>
  <c r="R207" i="57"/>
  <c r="S207" i="57" s="1"/>
  <c r="T207" i="57" s="1"/>
  <c r="V115" i="57"/>
  <c r="V127" i="57" s="1"/>
  <c r="U116" i="57"/>
  <c r="U128" i="57" s="1"/>
  <c r="U156" i="57" s="1"/>
  <c r="U80" i="57"/>
  <c r="P129" i="57" l="1"/>
  <c r="P153" i="57" s="1"/>
  <c r="Y153" i="57" s="1"/>
  <c r="G153" i="57" s="1"/>
  <c r="Y117" i="57"/>
  <c r="Y129" i="57" s="1"/>
  <c r="O154" i="57"/>
  <c r="X127" i="57"/>
  <c r="O156" i="57"/>
  <c r="F156" i="57" s="1"/>
  <c r="X128" i="57"/>
  <c r="O117" i="57"/>
  <c r="U117" i="57"/>
  <c r="U129" i="57" s="1"/>
  <c r="U153" i="57" s="1"/>
  <c r="V117" i="57"/>
  <c r="V129" i="57" s="1"/>
  <c r="V155" i="57" s="1"/>
  <c r="T152" i="57"/>
  <c r="T155" i="57"/>
  <c r="O226" i="57"/>
  <c r="L105" i="47" s="1"/>
  <c r="AB240" i="57"/>
  <c r="S240" i="57"/>
  <c r="T240" i="57" s="1"/>
  <c r="U240" i="57" s="1"/>
  <c r="V240" i="57" s="1"/>
  <c r="W240" i="57" s="1"/>
  <c r="X240" i="57" s="1"/>
  <c r="Y240" i="57" s="1"/>
  <c r="Z240" i="57" s="1"/>
  <c r="AA240" i="57" s="1"/>
  <c r="T165" i="57"/>
  <c r="R205" i="57"/>
  <c r="S205" i="57" s="1"/>
  <c r="T205" i="57" s="1"/>
  <c r="O224" i="57"/>
  <c r="L103" i="47" s="1"/>
  <c r="U207" i="57"/>
  <c r="U166" i="57"/>
  <c r="U168" i="57"/>
  <c r="V168" i="57"/>
  <c r="X154" i="57" l="1"/>
  <c r="F154" i="57"/>
  <c r="P155" i="57"/>
  <c r="Y155" i="57" s="1"/>
  <c r="G155" i="57" s="1"/>
  <c r="P152" i="57"/>
  <c r="Y152" i="57" s="1"/>
  <c r="O129" i="57"/>
  <c r="X117" i="57"/>
  <c r="X129" i="57" s="1"/>
  <c r="X156" i="57"/>
  <c r="F193" i="57"/>
  <c r="O168" i="57"/>
  <c r="F168" i="57" s="1"/>
  <c r="T164" i="57"/>
  <c r="O166" i="57"/>
  <c r="F166" i="57" s="1"/>
  <c r="U152" i="57"/>
  <c r="U155" i="57"/>
  <c r="P165" i="57"/>
  <c r="G190" i="57"/>
  <c r="T167" i="57"/>
  <c r="P224" i="57"/>
  <c r="M103" i="47" s="1"/>
  <c r="P226" i="57"/>
  <c r="M105" i="47" s="1"/>
  <c r="F191" i="57"/>
  <c r="U165" i="57"/>
  <c r="V167" i="57"/>
  <c r="G152" i="57" l="1"/>
  <c r="G189" i="57" s="1"/>
  <c r="P167" i="57"/>
  <c r="Y167" i="57" s="1"/>
  <c r="G167" i="57" s="1"/>
  <c r="P164" i="57"/>
  <c r="Y164" i="57" s="1"/>
  <c r="Y165" i="57"/>
  <c r="X166" i="57"/>
  <c r="U167" i="57"/>
  <c r="X168" i="57"/>
  <c r="X193" i="57"/>
  <c r="Y193" i="57" s="1"/>
  <c r="Z193" i="57" s="1"/>
  <c r="AA193" i="57" s="1"/>
  <c r="K226" i="57"/>
  <c r="M226" i="57"/>
  <c r="N207" i="57"/>
  <c r="O207" i="57" s="1"/>
  <c r="P207" i="57"/>
  <c r="Q207" i="57" s="1"/>
  <c r="O193" i="57"/>
  <c r="P193" i="57" s="1"/>
  <c r="Q193" i="57" s="1"/>
  <c r="R193" i="57" s="1"/>
  <c r="U164" i="57"/>
  <c r="O152" i="57"/>
  <c r="F152" i="57" s="1"/>
  <c r="O155" i="57"/>
  <c r="F155" i="57" s="1"/>
  <c r="O153" i="57"/>
  <c r="F153" i="57" s="1"/>
  <c r="O223" i="57"/>
  <c r="L106" i="47" s="1"/>
  <c r="R204" i="57"/>
  <c r="Q224" i="57"/>
  <c r="N103" i="47" s="1"/>
  <c r="Q226" i="57"/>
  <c r="N105" i="47" s="1"/>
  <c r="K238" i="57"/>
  <c r="L238" i="57" s="1"/>
  <c r="M238" i="57"/>
  <c r="N238" i="57" s="1"/>
  <c r="M224" i="57"/>
  <c r="J103" i="47" s="1"/>
  <c r="K224" i="57"/>
  <c r="H103" i="47" s="1"/>
  <c r="P205" i="57"/>
  <c r="Q205" i="57" s="1"/>
  <c r="N205" i="57"/>
  <c r="O205" i="57" s="1"/>
  <c r="R203" i="57" l="1"/>
  <c r="O222" i="57"/>
  <c r="L104" i="47" s="1"/>
  <c r="G165" i="57"/>
  <c r="O237" i="57" s="1"/>
  <c r="G164" i="57"/>
  <c r="O236" i="57" s="1"/>
  <c r="H105" i="47"/>
  <c r="L226" i="57"/>
  <c r="I105" i="47" s="1"/>
  <c r="X153" i="57"/>
  <c r="O165" i="57"/>
  <c r="F165" i="57" s="1"/>
  <c r="F190" i="57"/>
  <c r="J105" i="47"/>
  <c r="N226" i="57"/>
  <c r="K105" i="47" s="1"/>
  <c r="X152" i="57"/>
  <c r="O164" i="57"/>
  <c r="F164" i="57" s="1"/>
  <c r="F189" i="57"/>
  <c r="K240" i="57"/>
  <c r="L240" i="57" s="1"/>
  <c r="M240" i="57"/>
  <c r="N240" i="57" s="1"/>
  <c r="X155" i="57"/>
  <c r="O167" i="57"/>
  <c r="F167" i="57" s="1"/>
  <c r="N224" i="57"/>
  <c r="K103" i="47" s="1"/>
  <c r="L224" i="57"/>
  <c r="I103" i="47" s="1"/>
  <c r="X164" i="57" l="1"/>
  <c r="O169" i="57"/>
  <c r="O178" i="57" s="1"/>
  <c r="X178" i="57" s="1"/>
  <c r="M223" i="57"/>
  <c r="P204" i="57"/>
  <c r="N204" i="57"/>
  <c r="O204" i="57" s="1"/>
  <c r="K223" i="57"/>
  <c r="Q204" i="57"/>
  <c r="X165" i="57"/>
  <c r="N203" i="57"/>
  <c r="O203" i="57" s="1"/>
  <c r="P203" i="57"/>
  <c r="Q203" i="57" s="1"/>
  <c r="K222" i="57"/>
  <c r="H104" i="47" s="1"/>
  <c r="M222" i="57"/>
  <c r="J104" i="47" s="1"/>
  <c r="X167" i="57"/>
  <c r="N222" i="57" l="1"/>
  <c r="K104" i="47" s="1"/>
  <c r="H106" i="47"/>
  <c r="L223" i="57"/>
  <c r="I106" i="47" s="1"/>
  <c r="J106" i="47"/>
  <c r="N223" i="57"/>
  <c r="K106" i="47" s="1"/>
  <c r="O176" i="57"/>
  <c r="X176" i="57" s="1"/>
  <c r="O173" i="57"/>
  <c r="X173" i="57" s="1"/>
  <c r="O174" i="57"/>
  <c r="X174" i="57" s="1"/>
  <c r="O177" i="57"/>
  <c r="X177" i="57" s="1"/>
  <c r="O179" i="57"/>
  <c r="X179" i="57" s="1"/>
  <c r="O172" i="57"/>
  <c r="M237" i="57"/>
  <c r="N237" i="57" s="1"/>
  <c r="K237" i="57"/>
  <c r="L237" i="57" s="1"/>
  <c r="O175" i="57"/>
  <c r="X175" i="57" s="1"/>
  <c r="F169" i="57"/>
  <c r="F172" i="57" s="1"/>
  <c r="M236" i="57"/>
  <c r="N236" i="57" s="1"/>
  <c r="K236" i="57"/>
  <c r="L236" i="57" s="1"/>
  <c r="L222" i="57"/>
  <c r="I104" i="4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c r="H152" i="57" l="1"/>
  <c r="H189" i="57" s="1"/>
  <c r="Q167" i="57"/>
  <c r="Z167" i="57"/>
  <c r="Z164" i="57"/>
  <c r="H164" i="57" s="1"/>
  <c r="AA154" i="57"/>
  <c r="I154" i="57" s="1"/>
  <c r="I191" i="57" s="1"/>
  <c r="R166" i="57"/>
  <c r="AB154" i="57"/>
  <c r="J154" i="57" s="1"/>
  <c r="S166" i="57"/>
  <c r="Z165" i="57"/>
  <c r="H165" i="57" s="1"/>
  <c r="R237" i="57" s="1"/>
  <c r="H192" i="57"/>
  <c r="S129" i="57"/>
  <c r="AB117" i="57"/>
  <c r="AB129" i="57" s="1"/>
  <c r="R155" i="57"/>
  <c r="R153" i="57"/>
  <c r="R152" i="57"/>
  <c r="S204" i="57"/>
  <c r="T204" i="57" s="1"/>
  <c r="P223" i="57"/>
  <c r="M106" i="47" s="1"/>
  <c r="S203" i="57" l="1"/>
  <c r="T203" i="57" s="1"/>
  <c r="P222" i="57"/>
  <c r="M104" i="47" s="1"/>
  <c r="H167" i="57"/>
  <c r="R239" i="57" s="1"/>
  <c r="P236" i="57"/>
  <c r="Q236" i="57" s="1"/>
  <c r="R236" i="57"/>
  <c r="R224" i="57"/>
  <c r="O103" i="47" s="1"/>
  <c r="X191" i="57"/>
  <c r="Y191" i="57" s="1"/>
  <c r="Z191" i="57" s="1"/>
  <c r="AA191" i="57" s="1"/>
  <c r="O191" i="57"/>
  <c r="P191" i="57" s="1"/>
  <c r="Q191" i="57" s="1"/>
  <c r="R191" i="57" s="1"/>
  <c r="AB166" i="57"/>
  <c r="J166" i="57" s="1"/>
  <c r="P237" i="57"/>
  <c r="Q237" i="57" s="1"/>
  <c r="AA166" i="57"/>
  <c r="I166" i="57" s="1"/>
  <c r="AB238" i="57" s="1"/>
  <c r="S153" i="57"/>
  <c r="S152" i="57"/>
  <c r="S155" i="57"/>
  <c r="AA152" i="57"/>
  <c r="I152" i="57" s="1"/>
  <c r="I189" i="57" s="1"/>
  <c r="R164" i="57"/>
  <c r="AA153" i="57"/>
  <c r="R165" i="57"/>
  <c r="AA155" i="57"/>
  <c r="I155" i="57" s="1"/>
  <c r="I192" i="57" s="1"/>
  <c r="R167" i="57"/>
  <c r="Q222" i="57"/>
  <c r="N104" i="47" s="1"/>
  <c r="Q223" i="57"/>
  <c r="N106" i="47" s="1"/>
  <c r="U205" i="57"/>
  <c r="I153" i="57" l="1"/>
  <c r="I190" i="57" s="1"/>
  <c r="AB153" i="57"/>
  <c r="J153" i="57" s="1"/>
  <c r="S165" i="57"/>
  <c r="S238" i="57"/>
  <c r="T238" i="57" s="1"/>
  <c r="U238" i="57" s="1"/>
  <c r="V238" i="57" s="1"/>
  <c r="W238" i="57" s="1"/>
  <c r="X238" i="57" s="1"/>
  <c r="Y238" i="57" s="1"/>
  <c r="Z238" i="57" s="1"/>
  <c r="AA238" i="57" s="1"/>
  <c r="AB152" i="57"/>
  <c r="J152" i="57" s="1"/>
  <c r="S164" i="57"/>
  <c r="AB155" i="57"/>
  <c r="J155" i="57" s="1"/>
  <c r="S167" i="57"/>
  <c r="AA167" i="57"/>
  <c r="I167" i="57" s="1"/>
  <c r="R225" i="57"/>
  <c r="O107" i="47" s="1"/>
  <c r="AA165" i="57"/>
  <c r="I165" i="57" s="1"/>
  <c r="O189" i="57"/>
  <c r="P189" i="57" s="1"/>
  <c r="Q189" i="57" s="1"/>
  <c r="R189" i="57" s="1"/>
  <c r="X189" i="57"/>
  <c r="Y189" i="57" s="1"/>
  <c r="Z189" i="57" s="1"/>
  <c r="AA189" i="57" s="1"/>
  <c r="R222" i="57"/>
  <c r="O104" i="47" s="1"/>
  <c r="AA164" i="57"/>
  <c r="I164" i="57" s="1"/>
  <c r="O190" i="57" l="1"/>
  <c r="P190" i="57" s="1"/>
  <c r="Q190" i="57" s="1"/>
  <c r="R190" i="57" s="1"/>
  <c r="X190" i="57"/>
  <c r="Y190" i="57" s="1"/>
  <c r="Z190" i="57" s="1"/>
  <c r="AA190" i="57" s="1"/>
  <c r="R223" i="57"/>
  <c r="O106" i="47" s="1"/>
  <c r="AB164" i="57"/>
  <c r="J164" i="57" s="1"/>
  <c r="AB165" i="57"/>
  <c r="J165" i="57" s="1"/>
  <c r="AB167" i="57"/>
  <c r="J167" i="57" s="1"/>
  <c r="V153" i="57" l="1"/>
  <c r="V152" i="57"/>
  <c r="V154" i="57"/>
  <c r="V166" i="57" l="1"/>
  <c r="V165" i="57"/>
  <c r="V164" i="57"/>
  <c r="S237" i="57" l="1"/>
  <c r="T237" i="57" s="1"/>
  <c r="U237" i="57" s="1"/>
  <c r="V237" i="57" s="1"/>
  <c r="W237" i="57" s="1"/>
  <c r="X237" i="57" s="1"/>
  <c r="Y237" i="57" s="1"/>
  <c r="Z237" i="57" s="1"/>
  <c r="AA237" i="57" s="1"/>
  <c r="AB237" i="57"/>
  <c r="O239" i="57"/>
  <c r="P239" i="57" s="1"/>
  <c r="Q239" i="57" s="1"/>
  <c r="S236" i="57"/>
  <c r="T236" i="57" s="1"/>
  <c r="U236" i="57" s="1"/>
  <c r="V236" i="57" s="1"/>
  <c r="W236" i="57" s="1"/>
  <c r="X236" i="57" s="1"/>
  <c r="Y236" i="57" s="1"/>
  <c r="Z236" i="57" s="1"/>
  <c r="AA236" i="57" s="1"/>
  <c r="AB236" i="57"/>
  <c r="S239" i="57"/>
  <c r="T239" i="57" s="1"/>
  <c r="U239" i="57" s="1"/>
  <c r="V239" i="57" s="1"/>
  <c r="W239" i="57" s="1"/>
  <c r="X239" i="57" s="1"/>
  <c r="Y239" i="57" s="1"/>
  <c r="Z239" i="57" s="1"/>
  <c r="AA239" i="57" s="1"/>
  <c r="AB239" i="57"/>
  <c r="F192" i="57"/>
  <c r="G192" i="57"/>
  <c r="U203" i="57"/>
  <c r="O192" i="57" l="1"/>
  <c r="P192" i="57" s="1"/>
  <c r="Q192" i="57" s="1"/>
  <c r="R192" i="57" s="1"/>
  <c r="X192" i="57"/>
  <c r="Y192" i="57" s="1"/>
  <c r="Z192" i="57" s="1"/>
  <c r="AA192" i="57" s="1"/>
  <c r="N206" i="57"/>
  <c r="O206" i="57" s="1"/>
  <c r="K225" i="57"/>
  <c r="H107" i="47" s="1"/>
  <c r="M225" i="57"/>
  <c r="J107" i="47" s="1"/>
  <c r="P206" i="57"/>
  <c r="Q206" i="57" s="1"/>
  <c r="AC138" i="57"/>
  <c r="X169" i="57"/>
  <c r="U204" i="57"/>
  <c r="U206" i="57"/>
  <c r="R206" i="57"/>
  <c r="S206" i="57" s="1"/>
  <c r="T206" i="57" s="1"/>
  <c r="O225" i="57"/>
  <c r="L107" i="47" s="1"/>
  <c r="M239" i="57"/>
  <c r="N239" i="57" s="1"/>
  <c r="K239" i="57"/>
  <c r="L239" i="57" s="1"/>
  <c r="F178" i="57"/>
  <c r="N225" i="57" l="1"/>
  <c r="K107" i="47" s="1"/>
  <c r="P225" i="57"/>
  <c r="M107" i="47" s="1"/>
  <c r="AC137" i="57"/>
  <c r="AD138" i="57"/>
  <c r="F174" i="57"/>
  <c r="F175" i="57"/>
  <c r="F176" i="57"/>
  <c r="F179" i="57"/>
  <c r="F173" i="57"/>
  <c r="F177" i="57"/>
  <c r="L225" i="57"/>
  <c r="I107" i="47" s="1"/>
  <c r="Q225" i="57" l="1"/>
  <c r="N107" i="47" s="1"/>
  <c r="F181" i="57"/>
  <c r="F182" i="57" s="1"/>
  <c r="AE138" i="57"/>
  <c r="AE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I132" i="57" s="1"/>
  <c r="P162" i="57"/>
  <c r="S163" i="57"/>
  <c r="AB163" i="57" s="1"/>
  <c r="J163" i="57" s="1"/>
  <c r="V163" i="57"/>
  <c r="AE163" i="57" s="1" a="1"/>
  <c r="AE163" i="57" s="1"/>
  <c r="M163" i="57" s="1"/>
  <c r="Q150" i="57"/>
  <c r="T161" i="57" l="1"/>
  <c r="AC161" i="57" s="1" a="1"/>
  <c r="AC161" i="57" s="1"/>
  <c r="AC149" i="57" s="1"/>
  <c r="K132" i="57"/>
  <c r="V161" i="57"/>
  <c r="V169" i="57" s="1"/>
  <c r="V172" i="57" s="1"/>
  <c r="M132" i="57"/>
  <c r="U149" i="57"/>
  <c r="L132" i="57"/>
  <c r="AC150" i="57"/>
  <c r="K150" i="57" s="1"/>
  <c r="K187" i="57" s="1"/>
  <c r="K162" i="57"/>
  <c r="AV234" i="57" s="1"/>
  <c r="AW234" i="57" s="1"/>
  <c r="AX234" i="57" s="1"/>
  <c r="AC151" i="57"/>
  <c r="K151" i="57" s="1"/>
  <c r="K188" i="57" s="1"/>
  <c r="K163" i="57"/>
  <c r="Z150" i="57"/>
  <c r="Y162" i="57"/>
  <c r="G162" i="57" s="1"/>
  <c r="R149" i="57"/>
  <c r="AA149" i="57" s="1"/>
  <c r="AA132" i="57"/>
  <c r="AA151" i="57"/>
  <c r="AA150" i="57"/>
  <c r="AB235" i="57"/>
  <c r="U161" i="57"/>
  <c r="AD161" i="57" s="1" a="1"/>
  <c r="AD161" i="57" s="1"/>
  <c r="L161" i="57" s="1"/>
  <c r="R161" i="57"/>
  <c r="AA161" i="57" s="1"/>
  <c r="I161" i="57" s="1"/>
  <c r="AE150" i="57"/>
  <c r="T169" i="57"/>
  <c r="T173" i="57" s="1"/>
  <c r="AD150" i="57"/>
  <c r="AE151" i="57"/>
  <c r="T149" i="57"/>
  <c r="S162" i="57"/>
  <c r="AB162" i="57" s="1"/>
  <c r="J162" i="57" s="1"/>
  <c r="S132" i="57"/>
  <c r="AD163" i="57" a="1"/>
  <c r="AD163" i="57" s="1"/>
  <c r="L163" i="57" s="1"/>
  <c r="P150" i="57"/>
  <c r="P151" i="57"/>
  <c r="S150" i="57"/>
  <c r="P163" i="57"/>
  <c r="Y163" i="57" s="1"/>
  <c r="G163" i="57" s="1"/>
  <c r="S151" i="57"/>
  <c r="V149" i="57"/>
  <c r="P132" i="57"/>
  <c r="Q132" i="57"/>
  <c r="K161" i="57" l="1"/>
  <c r="AE161" i="57" a="1"/>
  <c r="AE161" i="57" s="1"/>
  <c r="AE183" i="57" s="1"/>
  <c r="AB132" i="57"/>
  <c r="J132" i="57"/>
  <c r="Z132" i="57"/>
  <c r="H132" i="57"/>
  <c r="Y132" i="57"/>
  <c r="G132" i="57"/>
  <c r="AB220" i="57"/>
  <c r="Y102" i="47" s="1"/>
  <c r="AE201" i="57"/>
  <c r="M161" i="57"/>
  <c r="K149" i="57"/>
  <c r="K186" i="57" s="1"/>
  <c r="AB219" i="57" s="1"/>
  <c r="Y100" i="47" s="1"/>
  <c r="AE202" i="57"/>
  <c r="AB221" i="57"/>
  <c r="Y101" i="47" s="1"/>
  <c r="M150" i="57"/>
  <c r="M187" i="57" s="1"/>
  <c r="AN220" i="57" s="1"/>
  <c r="H150" i="57"/>
  <c r="H187" i="57" s="1"/>
  <c r="T201" i="57" s="1"/>
  <c r="L150" i="57"/>
  <c r="L187" i="57" s="1"/>
  <c r="I149" i="57"/>
  <c r="M151" i="57"/>
  <c r="M188" i="57" s="1"/>
  <c r="AN221" i="57" s="1"/>
  <c r="I150" i="57"/>
  <c r="I187" i="57" s="1"/>
  <c r="I151" i="57"/>
  <c r="I188" i="57" s="1"/>
  <c r="U169" i="57"/>
  <c r="U174" i="57" s="1"/>
  <c r="O234" i="57"/>
  <c r="P234" i="57" s="1"/>
  <c r="Q234" i="57" s="1"/>
  <c r="N234" i="57"/>
  <c r="AB150" i="57"/>
  <c r="J150" i="57" s="1"/>
  <c r="J187" i="57" s="1"/>
  <c r="Y150" i="57"/>
  <c r="AA169" i="57"/>
  <c r="AA183" i="57"/>
  <c r="Y151" i="57"/>
  <c r="AB151" i="57"/>
  <c r="J151" i="57" s="1"/>
  <c r="J188" i="57" s="1"/>
  <c r="V202" i="57" s="1"/>
  <c r="W202" i="57" s="1"/>
  <c r="X202" i="57" s="1"/>
  <c r="Y202" i="57" s="1"/>
  <c r="Z202" i="57" s="1"/>
  <c r="AA202" i="57" s="1"/>
  <c r="AB202" i="57" s="1"/>
  <c r="AC202" i="57" s="1"/>
  <c r="AD202" i="57" s="1"/>
  <c r="V173" i="57"/>
  <c r="T174" i="57"/>
  <c r="R169" i="57"/>
  <c r="Q161" i="57"/>
  <c r="Z161" i="57" s="1"/>
  <c r="H161" i="57" s="1"/>
  <c r="Q149" i="57"/>
  <c r="P161" i="57"/>
  <c r="Y161" i="57" s="1"/>
  <c r="G161" i="57" s="1"/>
  <c r="P149" i="57"/>
  <c r="AB234" i="57"/>
  <c r="AL235" i="57"/>
  <c r="AM235" i="57" s="1"/>
  <c r="AN235" i="57" s="1"/>
  <c r="AO235" i="57" s="1"/>
  <c r="AP235" i="57" s="1"/>
  <c r="AQ235" i="57" s="1"/>
  <c r="AR235" i="57" s="1"/>
  <c r="AS235" i="57" s="1"/>
  <c r="AT235" i="57" s="1"/>
  <c r="AU235" i="57" s="1"/>
  <c r="AC235" i="57"/>
  <c r="AD235" i="57" s="1"/>
  <c r="AE235" i="57" s="1"/>
  <c r="AF235" i="57" s="1"/>
  <c r="AG235" i="57" s="1"/>
  <c r="AH235" i="57" s="1"/>
  <c r="AI235" i="57" s="1"/>
  <c r="AJ235" i="57" s="1"/>
  <c r="AK235" i="57" s="1"/>
  <c r="V178" i="57"/>
  <c r="V179" i="57"/>
  <c r="V175" i="57"/>
  <c r="V176" i="57"/>
  <c r="V174" i="57"/>
  <c r="V177" i="57"/>
  <c r="AV235" i="57"/>
  <c r="AW235" i="57" s="1"/>
  <c r="AX235" i="57" s="1"/>
  <c r="T175" i="57"/>
  <c r="AG175" i="57" s="1"/>
  <c r="T176" i="57"/>
  <c r="AG176" i="57" s="1"/>
  <c r="T177" i="57"/>
  <c r="AG177" i="57" s="1"/>
  <c r="T179" i="57"/>
  <c r="AG179" i="57" s="1"/>
  <c r="T178" i="57"/>
  <c r="AG178" i="57" s="1"/>
  <c r="Q163" i="57"/>
  <c r="Z163" i="57" s="1"/>
  <c r="H163" i="57" s="1"/>
  <c r="Q151" i="57"/>
  <c r="AD151" i="57"/>
  <c r="AC183" i="57"/>
  <c r="AV233" i="57"/>
  <c r="AW233" i="57" s="1"/>
  <c r="AX233" i="57" s="1"/>
  <c r="AD149" i="57"/>
  <c r="AD183" i="57"/>
  <c r="AE149" i="57"/>
  <c r="S161" i="57"/>
  <c r="AB161" i="57" s="1"/>
  <c r="J161" i="57" s="1"/>
  <c r="S149" i="57"/>
  <c r="R234" i="57"/>
  <c r="S234" i="57" s="1"/>
  <c r="T234" i="57" s="1"/>
  <c r="U234" i="57" s="1"/>
  <c r="V234" i="57" s="1"/>
  <c r="W234" i="57" s="1"/>
  <c r="X234" i="57" s="1"/>
  <c r="Y234" i="57" s="1"/>
  <c r="Z234" i="57" s="1"/>
  <c r="AA234" i="57" s="1"/>
  <c r="T172" i="57"/>
  <c r="K112" i="57" l="1"/>
  <c r="U177" i="57"/>
  <c r="U176" i="57"/>
  <c r="U178" i="57"/>
  <c r="U172" i="57"/>
  <c r="U175" i="57"/>
  <c r="U201" i="57"/>
  <c r="R220" i="57"/>
  <c r="O102" i="47" s="1"/>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U202" i="57"/>
  <c r="AL220" i="57"/>
  <c r="AM220" i="57" s="1"/>
  <c r="AC220" i="57"/>
  <c r="Z102" i="47" s="1"/>
  <c r="AO201" i="57"/>
  <c r="AP201" i="57" s="1"/>
  <c r="AQ201" i="57" s="1"/>
  <c r="AR201" i="57" s="1"/>
  <c r="AS201" i="57" s="1"/>
  <c r="AF201" i="57"/>
  <c r="AG201" i="57" s="1"/>
  <c r="AH201" i="57" s="1"/>
  <c r="AI201" i="57" s="1"/>
  <c r="AJ201" i="57" s="1"/>
  <c r="AK201" i="57" s="1"/>
  <c r="AL201" i="57" s="1"/>
  <c r="AM201" i="57" s="1"/>
  <c r="AN201" i="57" s="1"/>
  <c r="S220" i="57"/>
  <c r="T220" i="57" s="1"/>
  <c r="V201" i="57"/>
  <c r="W201" i="57" s="1"/>
  <c r="X201" i="57" s="1"/>
  <c r="Y201" i="57" s="1"/>
  <c r="Z201" i="57" s="1"/>
  <c r="AA201" i="57" s="1"/>
  <c r="AB201" i="57" s="1"/>
  <c r="AC201" i="57" s="1"/>
  <c r="AD201" i="57" s="1"/>
  <c r="I186" i="57"/>
  <c r="L151" i="57"/>
  <c r="L188" i="57" s="1"/>
  <c r="G151" i="57"/>
  <c r="G188" i="57" s="1"/>
  <c r="U173" i="57"/>
  <c r="U181" i="57" s="1"/>
  <c r="U182" i="57" s="1"/>
  <c r="G150" i="57"/>
  <c r="G187" i="57" s="1"/>
  <c r="L149" i="57"/>
  <c r="L186" i="57" s="1"/>
  <c r="AO200" i="57" s="1"/>
  <c r="M149" i="57"/>
  <c r="M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AB233" i="57"/>
  <c r="I169" i="57"/>
  <c r="R172" i="57"/>
  <c r="AA172" i="57" s="1"/>
  <c r="R179" i="57"/>
  <c r="AA179" i="57" s="1"/>
  <c r="R178" i="57"/>
  <c r="AA178" i="57" s="1"/>
  <c r="R175" i="57"/>
  <c r="AA175" i="57" s="1"/>
  <c r="R174" i="57"/>
  <c r="AA174" i="57" s="1"/>
  <c r="R177" i="57"/>
  <c r="AA177" i="57" s="1"/>
  <c r="R173" i="57"/>
  <c r="AA173" i="57" s="1"/>
  <c r="R176" i="57"/>
  <c r="AA176" i="57" s="1"/>
  <c r="AC234" i="57"/>
  <c r="AD234" i="57" s="1"/>
  <c r="AE234" i="57" s="1"/>
  <c r="AF234" i="57" s="1"/>
  <c r="AG234" i="57" s="1"/>
  <c r="AH234" i="57" s="1"/>
  <c r="AI234" i="57" s="1"/>
  <c r="AJ234" i="57" s="1"/>
  <c r="AK234" i="57" s="1"/>
  <c r="AL234" i="57"/>
  <c r="AM234" i="57" s="1"/>
  <c r="AN234" i="57" s="1"/>
  <c r="AO234" i="57" s="1"/>
  <c r="AP234" i="57" s="1"/>
  <c r="AQ234" i="57" s="1"/>
  <c r="AR234" i="57" s="1"/>
  <c r="AS234" i="57" s="1"/>
  <c r="AT234" i="57" s="1"/>
  <c r="AU234" i="57" s="1"/>
  <c r="AE200" i="57"/>
  <c r="AG180" i="57"/>
  <c r="AI177" i="57" s="1"/>
  <c r="S169" i="57"/>
  <c r="S172" i="57" s="1"/>
  <c r="AB172" i="57" s="1"/>
  <c r="R221" i="57"/>
  <c r="O101" i="47" s="1"/>
  <c r="AD220" i="57"/>
  <c r="P169" i="57"/>
  <c r="P172" i="57" s="1"/>
  <c r="Y172" i="57" s="1"/>
  <c r="O235" i="57"/>
  <c r="N235" i="57"/>
  <c r="Q169" i="57"/>
  <c r="Q172" i="57" s="1"/>
  <c r="Z172" i="57" s="1"/>
  <c r="AI102" i="47" l="1"/>
  <c r="P102" i="47"/>
  <c r="G112" i="57"/>
  <c r="AO202" i="57"/>
  <c r="AP202" i="57" s="1"/>
  <c r="AQ202" i="57" s="1"/>
  <c r="AR202" i="57" s="1"/>
  <c r="AS202" i="57" s="1"/>
  <c r="AF202" i="57"/>
  <c r="AG202" i="57" s="1"/>
  <c r="AH202" i="57" s="1"/>
  <c r="AI202" i="57" s="1"/>
  <c r="AJ202" i="57" s="1"/>
  <c r="AK202" i="57" s="1"/>
  <c r="AL202" i="57" s="1"/>
  <c r="AM202" i="57" s="1"/>
  <c r="AN202" i="57" s="1"/>
  <c r="AP200" i="57"/>
  <c r="AQ200" i="57" s="1"/>
  <c r="AR200" i="57" s="1"/>
  <c r="AS200" i="57" s="1"/>
  <c r="L112" i="57"/>
  <c r="AF200" i="57"/>
  <c r="AG200" i="57" s="1"/>
  <c r="AH200" i="57" s="1"/>
  <c r="AI200" i="57" s="1"/>
  <c r="AJ200" i="57" s="1"/>
  <c r="AK200" i="57" s="1"/>
  <c r="AL200" i="57" s="1"/>
  <c r="AM200" i="57" s="1"/>
  <c r="AN200" i="57" s="1"/>
  <c r="N220" i="57"/>
  <c r="K102" i="47" s="1"/>
  <c r="O220" i="57"/>
  <c r="L102" i="47" s="1"/>
  <c r="R201" i="57"/>
  <c r="S201" i="57" s="1"/>
  <c r="Q201" i="57"/>
  <c r="N221" i="57"/>
  <c r="K101" i="47" s="1"/>
  <c r="Q202" i="57"/>
  <c r="R202" i="57"/>
  <c r="O221" i="57"/>
  <c r="L101" i="47" s="1"/>
  <c r="AL221" i="57"/>
  <c r="AM221" i="57" s="1"/>
  <c r="U200"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C221" i="57"/>
  <c r="Z101" i="4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T200" i="57" s="1"/>
  <c r="G186" i="57"/>
  <c r="O219" i="57" s="1"/>
  <c r="L100" i="47" s="1"/>
  <c r="AI175" i="57"/>
  <c r="AM175" i="57" s="1"/>
  <c r="AI178" i="57"/>
  <c r="AM178" i="57" s="1"/>
  <c r="R181" i="57"/>
  <c r="AI179" i="57"/>
  <c r="AJ179" i="57" s="1"/>
  <c r="I174" i="57"/>
  <c r="I176" i="57"/>
  <c r="I175" i="57"/>
  <c r="I177" i="57"/>
  <c r="I172" i="57"/>
  <c r="I179" i="57"/>
  <c r="I173" i="57"/>
  <c r="I178" i="57"/>
  <c r="S221" i="57"/>
  <c r="P101" i="47" s="1"/>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AA102" i="47"/>
  <c r="AE220" i="57"/>
  <c r="AC233" i="57"/>
  <c r="AD233" i="57" s="1"/>
  <c r="AE233" i="57" s="1"/>
  <c r="AF233" i="57" s="1"/>
  <c r="AG233" i="57" s="1"/>
  <c r="AH233" i="57" s="1"/>
  <c r="AI233" i="57" s="1"/>
  <c r="AJ233" i="57" s="1"/>
  <c r="AK233" i="57" s="1"/>
  <c r="AL233" i="57"/>
  <c r="AM233" i="57" s="1"/>
  <c r="AN233" i="57" s="1"/>
  <c r="AO233" i="57" s="1"/>
  <c r="AP233" i="57" s="1"/>
  <c r="AQ233" i="57" s="1"/>
  <c r="AR233" i="57" s="1"/>
  <c r="AS233" i="57" s="1"/>
  <c r="AT233" i="57" s="1"/>
  <c r="AU233" i="57" s="1"/>
  <c r="R233" i="57"/>
  <c r="S233" i="57" s="1"/>
  <c r="T233" i="57" s="1"/>
  <c r="U233" i="57" s="1"/>
  <c r="V233" i="57" s="1"/>
  <c r="W233" i="57" s="1"/>
  <c r="X233" i="57" s="1"/>
  <c r="Y233" i="57" s="1"/>
  <c r="Z233" i="57" s="1"/>
  <c r="AA233" i="57" s="1"/>
  <c r="H169" i="57"/>
  <c r="H172" i="57" s="1"/>
  <c r="R219" i="57"/>
  <c r="O100" i="47" s="1"/>
  <c r="G169" i="57"/>
  <c r="G172" i="57" s="1"/>
  <c r="O233" i="57"/>
  <c r="P233" i="57" s="1"/>
  <c r="Q233" i="57" s="1"/>
  <c r="N233" i="57"/>
  <c r="Q102" i="47"/>
  <c r="U220" i="57"/>
  <c r="P235" i="57"/>
  <c r="Q235" i="57" s="1"/>
  <c r="R235" i="57"/>
  <c r="S235" i="57" s="1"/>
  <c r="T235" i="57" s="1"/>
  <c r="U235" i="57" s="1"/>
  <c r="V235" i="57" s="1"/>
  <c r="W235" i="57" s="1"/>
  <c r="X235" i="57" s="1"/>
  <c r="Y235" i="57" s="1"/>
  <c r="Z235" i="57" s="1"/>
  <c r="AA235" i="57" s="1"/>
  <c r="P175" i="57"/>
  <c r="Y175" i="57" s="1"/>
  <c r="P178" i="57"/>
  <c r="Y178" i="57" s="1"/>
  <c r="P177" i="57"/>
  <c r="Y177" i="57" s="1"/>
  <c r="P176" i="57"/>
  <c r="Y176" i="57" s="1"/>
  <c r="P173" i="57"/>
  <c r="Y173" i="57" s="1"/>
  <c r="P179" i="57"/>
  <c r="Y179" i="57" s="1"/>
  <c r="P174" i="57"/>
  <c r="Y174" i="57" s="1"/>
  <c r="V200" i="57"/>
  <c r="W200" i="57" s="1"/>
  <c r="X200" i="57" s="1"/>
  <c r="Y200" i="57" s="1"/>
  <c r="Z200" i="57" s="1"/>
  <c r="AA200" i="57" s="1"/>
  <c r="AB200" i="57" s="1"/>
  <c r="AC200" i="57" s="1"/>
  <c r="AD200" i="57" s="1"/>
  <c r="AC219" i="57"/>
  <c r="Z100" i="47" s="1"/>
  <c r="AL219" i="57"/>
  <c r="Q174" i="57"/>
  <c r="Q220" i="57"/>
  <c r="N102" i="47" s="1"/>
  <c r="AJ177" i="57"/>
  <c r="AM177" i="57"/>
  <c r="AI166" i="57"/>
  <c r="H112" i="57" l="1"/>
  <c r="AI168" i="57"/>
  <c r="AM179" i="57"/>
  <c r="Q200" i="57"/>
  <c r="AD221" i="57"/>
  <c r="R200" i="57"/>
  <c r="S200" i="57" s="1"/>
  <c r="N219" i="57"/>
  <c r="K100" i="47" s="1"/>
  <c r="AI101" i="47"/>
  <c r="S202" i="57"/>
  <c r="P221" i="57"/>
  <c r="M101" i="47" s="1"/>
  <c r="T202" i="57"/>
  <c r="Q221" i="57"/>
  <c r="N101" i="47" s="1"/>
  <c r="P220" i="57"/>
  <c r="M102" i="47" s="1"/>
  <c r="AI176" i="57"/>
  <c r="AM176" i="57" s="1"/>
  <c r="T221" i="57"/>
  <c r="Q101" i="47" s="1"/>
  <c r="AI167" i="57"/>
  <c r="AC167" i="57" s="1" a="1"/>
  <c r="AC167" i="57" s="1"/>
  <c r="AJ178" i="57"/>
  <c r="AJ167" i="57" s="1"/>
  <c r="Q181" i="57"/>
  <c r="Z174" i="57"/>
  <c r="R182" i="57"/>
  <c r="AA182" i="57" s="1"/>
  <c r="AA181" i="57"/>
  <c r="S181" i="57"/>
  <c r="AN219" i="57"/>
  <c r="AM219" i="57" s="1"/>
  <c r="AI164" i="57"/>
  <c r="AJ175" i="57"/>
  <c r="AJ164" i="57" s="1"/>
  <c r="I181" i="57"/>
  <c r="I182" i="57" s="1"/>
  <c r="AD219" i="57"/>
  <c r="AA100" i="47" s="1"/>
  <c r="H174" i="57"/>
  <c r="S219" i="57"/>
  <c r="P100" i="47" s="1"/>
  <c r="P181" i="57"/>
  <c r="AB102" i="47"/>
  <c r="AF220" i="57"/>
  <c r="AN177" i="57"/>
  <c r="AK177" i="57"/>
  <c r="AJ166" i="57"/>
  <c r="AQ179" i="57"/>
  <c r="AQ168" i="57" s="1"/>
  <c r="AM168" i="57"/>
  <c r="AC168" i="57" s="1" a="1"/>
  <c r="AC168" i="57" s="1"/>
  <c r="AI100" i="47"/>
  <c r="G178" i="57"/>
  <c r="G179" i="57"/>
  <c r="G175" i="57"/>
  <c r="G176" i="57"/>
  <c r="G177" i="57"/>
  <c r="G173" i="57"/>
  <c r="G174" i="57"/>
  <c r="P219" i="57"/>
  <c r="AQ175" i="57"/>
  <c r="AQ164" i="57" s="1"/>
  <c r="AM164" i="57"/>
  <c r="AK179" i="57"/>
  <c r="AN179" i="57"/>
  <c r="AJ168" i="57"/>
  <c r="AQ177" i="57"/>
  <c r="AQ166" i="57" s="1"/>
  <c r="AM166" i="57"/>
  <c r="AC166" i="57" s="1" a="1"/>
  <c r="AC166" i="57" s="1"/>
  <c r="H176" i="57"/>
  <c r="H175" i="57"/>
  <c r="H179" i="57"/>
  <c r="H178" i="57"/>
  <c r="H177" i="57"/>
  <c r="H173" i="57"/>
  <c r="AQ178" i="57"/>
  <c r="AQ167" i="57" s="1"/>
  <c r="AM167" i="57"/>
  <c r="R102" i="47"/>
  <c r="V220" i="57"/>
  <c r="AN178" i="57" l="1"/>
  <c r="AK178" i="57"/>
  <c r="H181" i="57"/>
  <c r="H182" i="57" s="1"/>
  <c r="U221" i="57"/>
  <c r="R101" i="47" s="1"/>
  <c r="K168" i="57"/>
  <c r="AV240" i="57" s="1"/>
  <c r="AW240" i="57" s="1"/>
  <c r="AX240" i="57" s="1"/>
  <c r="AC156" i="57"/>
  <c r="K156" i="57" s="1"/>
  <c r="K193" i="57" s="1"/>
  <c r="K166" i="57"/>
  <c r="AV238" i="57" s="1"/>
  <c r="AW238" i="57" s="1"/>
  <c r="AX238" i="57" s="1"/>
  <c r="AC154" i="57"/>
  <c r="K154" i="57" s="1"/>
  <c r="K191" i="57" s="1"/>
  <c r="AC164" i="57" a="1"/>
  <c r="AC164" i="57" s="1"/>
  <c r="K164" i="57" s="1"/>
  <c r="AV236" i="57" s="1"/>
  <c r="AW236" i="57" s="1"/>
  <c r="AX236" i="57" s="1"/>
  <c r="AI165" i="57"/>
  <c r="AC165" i="57" s="1" a="1"/>
  <c r="AC165" i="57" s="1"/>
  <c r="K165" i="57" s="1"/>
  <c r="AV237" i="57" s="1"/>
  <c r="AW237" i="57" s="1"/>
  <c r="AX237" i="57" s="1"/>
  <c r="AA101" i="47"/>
  <c r="AE221" i="57"/>
  <c r="AC155" i="57"/>
  <c r="K167" i="57"/>
  <c r="J193" i="57"/>
  <c r="S226" i="57" s="1"/>
  <c r="P105" i="47" s="1"/>
  <c r="J191" i="57"/>
  <c r="S224" i="57" s="1"/>
  <c r="P103" i="47" s="1"/>
  <c r="AJ176" i="57"/>
  <c r="AN176" i="57" s="1"/>
  <c r="AL240" i="57"/>
  <c r="AM240" i="57" s="1"/>
  <c r="AN240" i="57" s="1"/>
  <c r="AO240" i="57" s="1"/>
  <c r="AP240" i="57" s="1"/>
  <c r="AQ240" i="57" s="1"/>
  <c r="AR240" i="57" s="1"/>
  <c r="AS240" i="57" s="1"/>
  <c r="AT240" i="57" s="1"/>
  <c r="AU240" i="57" s="1"/>
  <c r="AC240" i="57"/>
  <c r="AD240" i="57" s="1"/>
  <c r="AE240" i="57" s="1"/>
  <c r="AF240" i="57" s="1"/>
  <c r="AG240" i="57" s="1"/>
  <c r="AH240" i="57" s="1"/>
  <c r="AI240" i="57" s="1"/>
  <c r="AJ240" i="57" s="1"/>
  <c r="AK240" i="57" s="1"/>
  <c r="AC238" i="57"/>
  <c r="AD238" i="57" s="1"/>
  <c r="AE238" i="57" s="1"/>
  <c r="AF238" i="57" s="1"/>
  <c r="AG238" i="57" s="1"/>
  <c r="AH238" i="57" s="1"/>
  <c r="AI238" i="57" s="1"/>
  <c r="AJ238" i="57" s="1"/>
  <c r="AK238" i="57" s="1"/>
  <c r="AL238" i="57"/>
  <c r="AM238" i="57" s="1"/>
  <c r="AN238" i="57" s="1"/>
  <c r="AO238" i="57" s="1"/>
  <c r="AP238" i="57" s="1"/>
  <c r="AQ238" i="57" s="1"/>
  <c r="AR238" i="57" s="1"/>
  <c r="AS238" i="57" s="1"/>
  <c r="AT238" i="57" s="1"/>
  <c r="AU238" i="57" s="1"/>
  <c r="AL239" i="57"/>
  <c r="AM239" i="57" s="1"/>
  <c r="AN239" i="57" s="1"/>
  <c r="AO239" i="57" s="1"/>
  <c r="AP239" i="57" s="1"/>
  <c r="AQ239" i="57" s="1"/>
  <c r="AR239" i="57" s="1"/>
  <c r="AS239" i="57" s="1"/>
  <c r="AT239" i="57" s="1"/>
  <c r="AU239" i="57" s="1"/>
  <c r="AC239" i="57"/>
  <c r="AD239" i="57" s="1"/>
  <c r="AE239" i="57" s="1"/>
  <c r="AF239" i="57" s="1"/>
  <c r="AG239" i="57" s="1"/>
  <c r="AH239" i="57" s="1"/>
  <c r="AI239" i="57" s="1"/>
  <c r="AJ239" i="57" s="1"/>
  <c r="AK239" i="57" s="1"/>
  <c r="AK175" i="57"/>
  <c r="AO175" i="57" s="1"/>
  <c r="AN175" i="57"/>
  <c r="AN164" i="57" s="1"/>
  <c r="S182" i="57"/>
  <c r="AB182" i="57" s="1"/>
  <c r="AB181" i="57"/>
  <c r="P182" i="57"/>
  <c r="Y182" i="57" s="1"/>
  <c r="Y181" i="57"/>
  <c r="Q182" i="57"/>
  <c r="Z182" i="57" s="1"/>
  <c r="Z181" i="57"/>
  <c r="T219" i="57"/>
  <c r="Q100" i="47" s="1"/>
  <c r="AE219" i="57"/>
  <c r="AF219" i="57" s="1"/>
  <c r="G181" i="57"/>
  <c r="G182" i="57" s="1"/>
  <c r="AR178" i="57"/>
  <c r="AR167" i="57" s="1"/>
  <c r="AN167" i="57"/>
  <c r="AQ176" i="57"/>
  <c r="AQ165" i="57" s="1"/>
  <c r="AM165" i="57"/>
  <c r="M100" i="47"/>
  <c r="Q219" i="57"/>
  <c r="N100" i="47" s="1"/>
  <c r="AO177" i="57"/>
  <c r="AK166" i="57"/>
  <c r="V221" i="57"/>
  <c r="AR177" i="57"/>
  <c r="AR166" i="57" s="1"/>
  <c r="AN166" i="57"/>
  <c r="AD166" i="57" s="1" a="1"/>
  <c r="AD166" i="57" s="1"/>
  <c r="AR179" i="57"/>
  <c r="AR168" i="57" s="1"/>
  <c r="AD168" i="57" s="1" a="1"/>
  <c r="AD168" i="57" s="1"/>
  <c r="AN168" i="57"/>
  <c r="AO179" i="57"/>
  <c r="AK168" i="57"/>
  <c r="AC102" i="47"/>
  <c r="AG220" i="57"/>
  <c r="AO178" i="57"/>
  <c r="AK167" i="57"/>
  <c r="S102" i="47"/>
  <c r="W220" i="57"/>
  <c r="AD167" i="57" l="1" a="1"/>
  <c r="AD167" i="57" s="1"/>
  <c r="L167" i="57" s="1"/>
  <c r="L168" i="57"/>
  <c r="AD156" i="57"/>
  <c r="AC152" i="57"/>
  <c r="L166" i="57"/>
  <c r="AD154" i="57"/>
  <c r="L154" i="57" s="1"/>
  <c r="L191" i="57" s="1"/>
  <c r="AC169" i="57"/>
  <c r="AC175" i="57" s="1"/>
  <c r="AJ165" i="57"/>
  <c r="V207" i="57"/>
  <c r="W207" i="57" s="1"/>
  <c r="X207" i="57" s="1"/>
  <c r="Y207" i="57" s="1"/>
  <c r="Z207" i="57" s="1"/>
  <c r="AA207" i="57" s="1"/>
  <c r="AB207" i="57" s="1"/>
  <c r="AC207" i="57" s="1"/>
  <c r="AD207" i="57" s="1"/>
  <c r="AC153" i="57"/>
  <c r="K153" i="57" s="1"/>
  <c r="K190" i="57" s="1"/>
  <c r="AB101" i="47"/>
  <c r="AF221" i="57"/>
  <c r="AE207" i="57"/>
  <c r="AB226" i="57"/>
  <c r="Y105" i="47" s="1"/>
  <c r="S193" i="57"/>
  <c r="T193" i="57" s="1"/>
  <c r="AB193" i="57"/>
  <c r="AC193" i="57" s="1"/>
  <c r="AV239" i="57"/>
  <c r="AW239" i="57" s="1"/>
  <c r="AX239" i="57" s="1"/>
  <c r="L156" i="57"/>
  <c r="L193" i="57" s="1"/>
  <c r="J192" i="57"/>
  <c r="K155" i="57"/>
  <c r="K192" i="57" s="1"/>
  <c r="J189" i="57"/>
  <c r="S222" i="57" s="1"/>
  <c r="P104" i="47" s="1"/>
  <c r="K152" i="57"/>
  <c r="K189" i="57" s="1"/>
  <c r="T224" i="57"/>
  <c r="Q103" i="47" s="1"/>
  <c r="J190" i="57"/>
  <c r="V204" i="57" s="1"/>
  <c r="V205" i="57"/>
  <c r="W205" i="57" s="1"/>
  <c r="X205" i="57" s="1"/>
  <c r="Y205" i="57" s="1"/>
  <c r="Z205" i="57" s="1"/>
  <c r="AA205" i="57" s="1"/>
  <c r="AB205" i="57" s="1"/>
  <c r="AC205" i="57" s="1"/>
  <c r="AD205" i="57" s="1"/>
  <c r="K169" i="57"/>
  <c r="K178" i="57" s="1"/>
  <c r="AE205" i="57"/>
  <c r="AB224" i="57"/>
  <c r="Y103" i="47" s="1"/>
  <c r="S191" i="57"/>
  <c r="T191" i="57" s="1"/>
  <c r="AB191" i="57"/>
  <c r="AC191" i="57" s="1"/>
  <c r="AR175" i="57"/>
  <c r="AR164" i="57" s="1"/>
  <c r="AD164" i="57" s="1" a="1"/>
  <c r="AD164" i="57" s="1"/>
  <c r="T226" i="57"/>
  <c r="Q105" i="47" s="1"/>
  <c r="AK176" i="57"/>
  <c r="AO176" i="57" s="1"/>
  <c r="AK164" i="57"/>
  <c r="AC172" i="57"/>
  <c r="AC174" i="57"/>
  <c r="AL236" i="57"/>
  <c r="AM236" i="57" s="1"/>
  <c r="AN236" i="57" s="1"/>
  <c r="AO236" i="57" s="1"/>
  <c r="AP236" i="57" s="1"/>
  <c r="AQ236" i="57" s="1"/>
  <c r="AR236" i="57" s="1"/>
  <c r="AS236" i="57" s="1"/>
  <c r="AT236" i="57" s="1"/>
  <c r="AU236" i="57" s="1"/>
  <c r="AC236" i="57"/>
  <c r="AD236" i="57" s="1"/>
  <c r="AE236" i="57" s="1"/>
  <c r="AF236" i="57" s="1"/>
  <c r="AG236" i="57" s="1"/>
  <c r="AH236" i="57" s="1"/>
  <c r="AI236" i="57" s="1"/>
  <c r="AJ236" i="57" s="1"/>
  <c r="AK236" i="57" s="1"/>
  <c r="J169" i="57"/>
  <c r="J175" i="57" s="1"/>
  <c r="AL237" i="57"/>
  <c r="AM237" i="57" s="1"/>
  <c r="AN237" i="57" s="1"/>
  <c r="AO237" i="57" s="1"/>
  <c r="AP237" i="57" s="1"/>
  <c r="AQ237" i="57" s="1"/>
  <c r="AR237" i="57" s="1"/>
  <c r="AS237" i="57" s="1"/>
  <c r="AT237" i="57" s="1"/>
  <c r="AU237" i="57" s="1"/>
  <c r="AC237" i="57"/>
  <c r="AD237" i="57" s="1"/>
  <c r="AE237" i="57" s="1"/>
  <c r="AF237" i="57" s="1"/>
  <c r="AG237" i="57" s="1"/>
  <c r="AH237" i="57" s="1"/>
  <c r="AI237" i="57" s="1"/>
  <c r="AJ237" i="57" s="1"/>
  <c r="AK237" i="57" s="1"/>
  <c r="U219" i="57"/>
  <c r="R100" i="47" s="1"/>
  <c r="AB100" i="47"/>
  <c r="AS177" i="57"/>
  <c r="AS166" i="57" s="1"/>
  <c r="AO166" i="57"/>
  <c r="AS179" i="57"/>
  <c r="AS168" i="57" s="1"/>
  <c r="AO168" i="57"/>
  <c r="AE168" i="57" s="1" a="1"/>
  <c r="AE168" i="57" s="1"/>
  <c r="AC100" i="47"/>
  <c r="AG219" i="57"/>
  <c r="T102" i="47"/>
  <c r="X220" i="57"/>
  <c r="AR176" i="57"/>
  <c r="AR165" i="57" s="1"/>
  <c r="AN165" i="57"/>
  <c r="AS175" i="57"/>
  <c r="AS164" i="57" s="1"/>
  <c r="AO164" i="57"/>
  <c r="AS178" i="57"/>
  <c r="AS167" i="57" s="1"/>
  <c r="AO167" i="57"/>
  <c r="AE167" i="57" s="1" a="1"/>
  <c r="AE167" i="57" s="1"/>
  <c r="AD102" i="47"/>
  <c r="AH220" i="57"/>
  <c r="S101" i="47"/>
  <c r="W221" i="57"/>
  <c r="AD155" i="57" l="1"/>
  <c r="L155" i="57" s="1"/>
  <c r="L192" i="57" s="1"/>
  <c r="AE166" i="57" a="1"/>
  <c r="AE166" i="57" s="1"/>
  <c r="M166" i="57" s="1"/>
  <c r="AC179" i="57"/>
  <c r="AC176" i="57"/>
  <c r="S223" i="57"/>
  <c r="P106" i="47" s="1"/>
  <c r="AC177" i="57"/>
  <c r="AC178" i="57"/>
  <c r="L164" i="57"/>
  <c r="AD152" i="57"/>
  <c r="L152" i="57" s="1"/>
  <c r="L189" i="57" s="1"/>
  <c r="AL222" i="57" s="1"/>
  <c r="AI104" i="47" s="1"/>
  <c r="V203" i="57"/>
  <c r="W203" i="57" s="1"/>
  <c r="X203" i="57" s="1"/>
  <c r="Y203" i="57" s="1"/>
  <c r="Z203" i="57" s="1"/>
  <c r="AA203" i="57" s="1"/>
  <c r="AB203" i="57" s="1"/>
  <c r="AC203" i="57" s="1"/>
  <c r="AD203" i="57" s="1"/>
  <c r="AC173" i="57"/>
  <c r="AC181" i="57" s="1"/>
  <c r="AC182" i="57" s="1"/>
  <c r="M168" i="57"/>
  <c r="AE156" i="57"/>
  <c r="M156" i="57" s="1"/>
  <c r="M193" i="57" s="1"/>
  <c r="M167" i="57"/>
  <c r="AE155" i="57"/>
  <c r="M155" i="57" s="1"/>
  <c r="M192" i="57" s="1"/>
  <c r="AN225" i="57" s="1"/>
  <c r="AD165" i="57" a="1"/>
  <c r="AD165" i="57" s="1"/>
  <c r="AE164" i="57" a="1"/>
  <c r="AE164" i="57" s="1"/>
  <c r="U224" i="57"/>
  <c r="R103" i="47" s="1"/>
  <c r="AK165" i="57"/>
  <c r="AC101" i="47"/>
  <c r="AG221" i="57"/>
  <c r="W204" i="57"/>
  <c r="X204" i="57" s="1"/>
  <c r="Y204" i="57" s="1"/>
  <c r="Z204" i="57" s="1"/>
  <c r="AA204" i="57" s="1"/>
  <c r="AB204" i="57" s="1"/>
  <c r="AC204" i="57" s="1"/>
  <c r="AD204" i="57" s="1"/>
  <c r="U193" i="57"/>
  <c r="AD193" i="57"/>
  <c r="AF207" i="57"/>
  <c r="AG207" i="57" s="1"/>
  <c r="AH207" i="57" s="1"/>
  <c r="AI207" i="57" s="1"/>
  <c r="AJ207" i="57" s="1"/>
  <c r="AK207" i="57" s="1"/>
  <c r="AL207" i="57" s="1"/>
  <c r="AM207" i="57" s="1"/>
  <c r="AN207" i="57" s="1"/>
  <c r="AO207" i="57"/>
  <c r="AL226" i="57"/>
  <c r="AC226" i="57"/>
  <c r="Z105" i="47" s="1"/>
  <c r="AO206" i="57"/>
  <c r="AL225" i="57"/>
  <c r="AI107" i="47" s="1"/>
  <c r="AO205" i="57"/>
  <c r="U191" i="57"/>
  <c r="AD191" i="57"/>
  <c r="AC224" i="57"/>
  <c r="Z103" i="47" s="1"/>
  <c r="AF205" i="57"/>
  <c r="AG205" i="57" s="1"/>
  <c r="AH205" i="57" s="1"/>
  <c r="AI205" i="57" s="1"/>
  <c r="AJ205" i="57" s="1"/>
  <c r="AK205" i="57" s="1"/>
  <c r="AL205" i="57" s="1"/>
  <c r="AM205" i="57" s="1"/>
  <c r="AN205" i="57" s="1"/>
  <c r="AL224" i="57"/>
  <c r="AI103" i="47" s="1"/>
  <c r="AE206" i="57"/>
  <c r="AF206" i="57" s="1"/>
  <c r="AG206" i="57" s="1"/>
  <c r="AH206" i="57" s="1"/>
  <c r="AI206" i="57" s="1"/>
  <c r="AJ206" i="57" s="1"/>
  <c r="AK206" i="57" s="1"/>
  <c r="AL206" i="57" s="1"/>
  <c r="AM206" i="57" s="1"/>
  <c r="AN206" i="57" s="1"/>
  <c r="AB225" i="57"/>
  <c r="Y107" i="47" s="1"/>
  <c r="AB192" i="57"/>
  <c r="AC192" i="57" s="1"/>
  <c r="AD192" i="57" s="1"/>
  <c r="S192" i="57"/>
  <c r="T192" i="57" s="1"/>
  <c r="U192" i="57" s="1"/>
  <c r="S225" i="57"/>
  <c r="P107" i="47" s="1"/>
  <c r="V206" i="57"/>
  <c r="W206" i="57" s="1"/>
  <c r="X206" i="57" s="1"/>
  <c r="Y206" i="57" s="1"/>
  <c r="Z206" i="57" s="1"/>
  <c r="AA206" i="57" s="1"/>
  <c r="AB206" i="57" s="1"/>
  <c r="AC206" i="57" s="1"/>
  <c r="AD206" i="57" s="1"/>
  <c r="K172" i="57"/>
  <c r="K173" i="57"/>
  <c r="K174" i="57"/>
  <c r="K177" i="57"/>
  <c r="K179" i="57"/>
  <c r="K175" i="57"/>
  <c r="K176" i="57"/>
  <c r="AE204" i="57"/>
  <c r="AB190" i="57"/>
  <c r="AC190" i="57" s="1"/>
  <c r="S190" i="57"/>
  <c r="T190" i="57" s="1"/>
  <c r="AB223" i="57"/>
  <c r="Y106" i="47" s="1"/>
  <c r="U226" i="57"/>
  <c r="V226" i="57" s="1"/>
  <c r="AE203" i="57"/>
  <c r="S189" i="57"/>
  <c r="T189" i="57" s="1"/>
  <c r="AB189" i="57"/>
  <c r="AC189" i="57" s="1"/>
  <c r="AD189" i="57" s="1"/>
  <c r="AB222" i="57"/>
  <c r="Y104" i="47" s="1"/>
  <c r="T222" i="57"/>
  <c r="J176" i="57"/>
  <c r="AI105" i="47"/>
  <c r="V219" i="57"/>
  <c r="S100" i="47" s="1"/>
  <c r="J172" i="57"/>
  <c r="J174" i="57"/>
  <c r="J173" i="57"/>
  <c r="J177" i="57"/>
  <c r="J178" i="57"/>
  <c r="J179" i="57"/>
  <c r="AE102" i="47"/>
  <c r="AI220" i="57"/>
  <c r="AD100" i="47"/>
  <c r="AH219" i="57"/>
  <c r="U102" i="47"/>
  <c r="Y220" i="57"/>
  <c r="AS176" i="57"/>
  <c r="AS165" i="57" s="1"/>
  <c r="AO165" i="57"/>
  <c r="T101" i="47"/>
  <c r="X221" i="57"/>
  <c r="T223" i="57" l="1"/>
  <c r="Q106" i="47" s="1"/>
  <c r="U189" i="57"/>
  <c r="AF203" i="57"/>
  <c r="AG203" i="57" s="1"/>
  <c r="AH203" i="57" s="1"/>
  <c r="AI203" i="57" s="1"/>
  <c r="AJ203" i="57" s="1"/>
  <c r="AK203" i="57" s="1"/>
  <c r="AL203" i="57" s="1"/>
  <c r="AM203" i="57" s="1"/>
  <c r="AN203" i="57" s="1"/>
  <c r="AO203" i="57"/>
  <c r="AE154" i="57"/>
  <c r="M154" i="57" s="1"/>
  <c r="M191" i="57" s="1"/>
  <c r="V191" i="57" s="1"/>
  <c r="AD226" i="57"/>
  <c r="AA105" i="47" s="1"/>
  <c r="AE165" i="57" a="1"/>
  <c r="AE165" i="57" s="1"/>
  <c r="L165" i="57"/>
  <c r="AD169" i="57"/>
  <c r="AD176" i="57" s="1"/>
  <c r="AD153" i="57"/>
  <c r="L153" i="57" s="1"/>
  <c r="L190" i="57" s="1"/>
  <c r="AD190" i="57" s="1"/>
  <c r="M164" i="57"/>
  <c r="AE152" i="57"/>
  <c r="M152" i="57" s="1"/>
  <c r="M189" i="57" s="1"/>
  <c r="V224" i="57"/>
  <c r="S103" i="47" s="1"/>
  <c r="AQ207" i="57"/>
  <c r="AR207" i="57" s="1"/>
  <c r="AS207" i="57" s="1"/>
  <c r="AP207" i="57"/>
  <c r="AN226" i="57"/>
  <c r="AM226" i="57" s="1"/>
  <c r="AE193" i="57"/>
  <c r="AF193" i="57" s="1"/>
  <c r="AG193" i="57" s="1"/>
  <c r="AH193" i="57" s="1"/>
  <c r="AI193" i="57" s="1"/>
  <c r="AJ193" i="57" s="1"/>
  <c r="AK193" i="57" s="1"/>
  <c r="AL193" i="57" s="1"/>
  <c r="AM193" i="57" s="1"/>
  <c r="AN193" i="57" s="1"/>
  <c r="AO193" i="57" s="1"/>
  <c r="AP193" i="57" s="1"/>
  <c r="AQ193" i="57" s="1"/>
  <c r="AR193" i="57" s="1"/>
  <c r="R105" i="47"/>
  <c r="AD224" i="57"/>
  <c r="AA103" i="47" s="1"/>
  <c r="K181" i="57"/>
  <c r="K182" i="57" s="1"/>
  <c r="V192" i="57"/>
  <c r="AD101" i="47"/>
  <c r="AH221" i="57"/>
  <c r="AM225" i="57"/>
  <c r="AE192" i="57"/>
  <c r="AF192" i="57" s="1"/>
  <c r="AG192" i="57" s="1"/>
  <c r="AH192" i="57" s="1"/>
  <c r="AI192" i="57" s="1"/>
  <c r="AJ192" i="57" s="1"/>
  <c r="AK192" i="57" s="1"/>
  <c r="AL192" i="57" s="1"/>
  <c r="AM192" i="57" s="1"/>
  <c r="AN192" i="57" s="1"/>
  <c r="AO192" i="57" s="1"/>
  <c r="AP192" i="57" s="1"/>
  <c r="AQ192" i="57" s="1"/>
  <c r="AR192" i="57" s="1"/>
  <c r="V193" i="57"/>
  <c r="AC222" i="57"/>
  <c r="AP206" i="57"/>
  <c r="AQ206" i="57" s="1"/>
  <c r="AR206" i="57" s="1"/>
  <c r="AS206" i="57" s="1"/>
  <c r="T225" i="57"/>
  <c r="AC225" i="57"/>
  <c r="W219" i="57"/>
  <c r="T100" i="47" s="1"/>
  <c r="Q104" i="47"/>
  <c r="U222" i="57"/>
  <c r="J181" i="57"/>
  <c r="J182" i="57" s="1"/>
  <c r="S105" i="47"/>
  <c r="W226" i="57"/>
  <c r="U101" i="47"/>
  <c r="Y221" i="57"/>
  <c r="AE100" i="47"/>
  <c r="AI219" i="57"/>
  <c r="AF102" i="47"/>
  <c r="AJ220" i="57"/>
  <c r="V102" i="47"/>
  <c r="Z220" i="57"/>
  <c r="U223" i="57" l="1"/>
  <c r="R106" i="47" s="1"/>
  <c r="AE226" i="57"/>
  <c r="AB105" i="47" s="1"/>
  <c r="AO204" i="57"/>
  <c r="AL223" i="57"/>
  <c r="AI106" i="47" s="1"/>
  <c r="AC223" i="57"/>
  <c r="U190" i="57"/>
  <c r="AF204" i="57"/>
  <c r="AG204" i="57" s="1"/>
  <c r="AH204" i="57" s="1"/>
  <c r="AI204" i="57" s="1"/>
  <c r="AJ204" i="57" s="1"/>
  <c r="AK204" i="57" s="1"/>
  <c r="AL204" i="57" s="1"/>
  <c r="AM204" i="57" s="1"/>
  <c r="AN204" i="57" s="1"/>
  <c r="AN224" i="57"/>
  <c r="AM224" i="57" s="1"/>
  <c r="AE191" i="57"/>
  <c r="AF191" i="57" s="1"/>
  <c r="AG191" i="57" s="1"/>
  <c r="AH191" i="57" s="1"/>
  <c r="AI191" i="57" s="1"/>
  <c r="AJ191" i="57" s="1"/>
  <c r="AK191" i="57" s="1"/>
  <c r="AL191" i="57" s="1"/>
  <c r="AM191" i="57" s="1"/>
  <c r="AN191" i="57" s="1"/>
  <c r="AO191" i="57" s="1"/>
  <c r="AP191" i="57" s="1"/>
  <c r="AQ191" i="57" s="1"/>
  <c r="AR191" i="57" s="1"/>
  <c r="AP205" i="57"/>
  <c r="AQ205" i="57" s="1"/>
  <c r="AR205" i="57" s="1"/>
  <c r="AS205" i="57" s="1"/>
  <c r="W224" i="57"/>
  <c r="X224" i="57" s="1"/>
  <c r="U103" i="47" s="1"/>
  <c r="M165" i="57"/>
  <c r="M169" i="57" s="1"/>
  <c r="M174" i="57" s="1"/>
  <c r="AE153" i="57"/>
  <c r="M153" i="57" s="1"/>
  <c r="M190" i="57" s="1"/>
  <c r="AE190" i="57" s="1"/>
  <c r="AF190" i="57" s="1"/>
  <c r="AG190" i="57" s="1"/>
  <c r="AH190" i="57" s="1"/>
  <c r="AI190" i="57" s="1"/>
  <c r="AJ190" i="57" s="1"/>
  <c r="AK190" i="57" s="1"/>
  <c r="AL190" i="57" s="1"/>
  <c r="AM190" i="57" s="1"/>
  <c r="AN190" i="57" s="1"/>
  <c r="AO190" i="57" s="1"/>
  <c r="AP190" i="57" s="1"/>
  <c r="AQ190" i="57" s="1"/>
  <c r="AR190" i="57" s="1"/>
  <c r="AE224" i="57"/>
  <c r="AB103" i="47" s="1"/>
  <c r="AE169" i="57"/>
  <c r="AD174" i="57"/>
  <c r="AD173" i="57"/>
  <c r="AD175" i="57"/>
  <c r="AD172" i="57"/>
  <c r="AD177" i="57"/>
  <c r="AD179" i="57"/>
  <c r="AD178" i="57"/>
  <c r="L169" i="57"/>
  <c r="L176" i="57" s="1"/>
  <c r="X219" i="57"/>
  <c r="U100" i="47" s="1"/>
  <c r="AI221" i="57"/>
  <c r="AE101" i="47"/>
  <c r="AE189" i="57"/>
  <c r="AF189" i="57" s="1"/>
  <c r="AG189" i="57" s="1"/>
  <c r="AH189" i="57" s="1"/>
  <c r="AI189" i="57" s="1"/>
  <c r="AJ189" i="57" s="1"/>
  <c r="AK189" i="57" s="1"/>
  <c r="AL189" i="57" s="1"/>
  <c r="AM189" i="57" s="1"/>
  <c r="AN189" i="57" s="1"/>
  <c r="AO189" i="57" s="1"/>
  <c r="AP189" i="57" s="1"/>
  <c r="AQ189" i="57" s="1"/>
  <c r="AR189" i="57" s="1"/>
  <c r="AP203" i="57"/>
  <c r="AQ203" i="57" s="1"/>
  <c r="AR203" i="57" s="1"/>
  <c r="AS203" i="57" s="1"/>
  <c r="V189" i="57"/>
  <c r="AN222" i="57"/>
  <c r="AM222" i="57" s="1"/>
  <c r="Z104" i="47"/>
  <c r="AD222" i="57"/>
  <c r="Z107" i="47"/>
  <c r="AD225" i="57"/>
  <c r="Q107" i="47"/>
  <c r="U225" i="57"/>
  <c r="V223" i="57"/>
  <c r="S106" i="47" s="1"/>
  <c r="R104" i="47"/>
  <c r="V222" i="57"/>
  <c r="T105" i="47"/>
  <c r="X226" i="57"/>
  <c r="W102" i="47"/>
  <c r="AA220" i="57"/>
  <c r="X102" i="47" s="1"/>
  <c r="AG102" i="47"/>
  <c r="AK220" i="57"/>
  <c r="AH102" i="47" s="1"/>
  <c r="V101" i="47"/>
  <c r="Z221" i="57"/>
  <c r="AF100" i="47"/>
  <c r="AJ219" i="57"/>
  <c r="AF226" i="57" l="1"/>
  <c r="AN223" i="57"/>
  <c r="AM223" i="57" s="1"/>
  <c r="M176" i="57"/>
  <c r="M177" i="57"/>
  <c r="M175" i="57"/>
  <c r="M178" i="57"/>
  <c r="M179" i="57"/>
  <c r="AD181" i="57"/>
  <c r="AD182" i="57" s="1"/>
  <c r="M172" i="57"/>
  <c r="Z106" i="47"/>
  <c r="AD223" i="57"/>
  <c r="AP204" i="57"/>
  <c r="AQ204" i="57" s="1"/>
  <c r="AR204" i="57" s="1"/>
  <c r="AS204" i="57" s="1"/>
  <c r="M173" i="57"/>
  <c r="AF224" i="57"/>
  <c r="AG224" i="57" s="1"/>
  <c r="AD103" i="47" s="1"/>
  <c r="V190" i="57"/>
  <c r="Y219" i="57"/>
  <c r="V100" i="47" s="1"/>
  <c r="Y224" i="57"/>
  <c r="Z224" i="57" s="1"/>
  <c r="T103" i="47"/>
  <c r="AE172" i="57"/>
  <c r="AE179" i="57"/>
  <c r="AE177" i="57"/>
  <c r="AE176" i="57"/>
  <c r="AE178" i="57"/>
  <c r="AE174" i="57"/>
  <c r="AE175" i="57"/>
  <c r="AE173" i="57"/>
  <c r="W223" i="57"/>
  <c r="T106" i="47" s="1"/>
  <c r="L179" i="57"/>
  <c r="L177" i="57"/>
  <c r="L178" i="57"/>
  <c r="L175" i="57"/>
  <c r="L172" i="57"/>
  <c r="L174" i="57"/>
  <c r="L173" i="57"/>
  <c r="AF101" i="47"/>
  <c r="AJ221" i="57"/>
  <c r="R107" i="47"/>
  <c r="V225" i="57"/>
  <c r="AA107" i="47"/>
  <c r="AE225" i="57"/>
  <c r="AA104" i="47"/>
  <c r="AE222" i="57"/>
  <c r="S104" i="47"/>
  <c r="W222" i="57"/>
  <c r="AC105" i="47"/>
  <c r="AG226" i="57"/>
  <c r="U105" i="47"/>
  <c r="Y226" i="57"/>
  <c r="Z219" i="57"/>
  <c r="AG100" i="47"/>
  <c r="AK219" i="57"/>
  <c r="AH100" i="47" s="1"/>
  <c r="W101" i="47"/>
  <c r="AA221" i="57"/>
  <c r="X101" i="47" s="1"/>
  <c r="M181" i="57" l="1"/>
  <c r="M182" i="57" s="1"/>
  <c r="AH224" i="57"/>
  <c r="AA106" i="47"/>
  <c r="AE223" i="57"/>
  <c r="V103" i="47"/>
  <c r="AC103" i="47"/>
  <c r="X223" i="57"/>
  <c r="U106" i="47" s="1"/>
  <c r="AE181" i="57"/>
  <c r="AE182" i="57" s="1"/>
  <c r="L181" i="57"/>
  <c r="L182" i="57" s="1"/>
  <c r="AG101" i="47"/>
  <c r="AK221" i="57"/>
  <c r="AH101" i="47" s="1"/>
  <c r="AF222" i="57"/>
  <c r="AB104" i="47"/>
  <c r="AB107" i="47"/>
  <c r="AF225" i="57"/>
  <c r="W225" i="57"/>
  <c r="S107" i="47"/>
  <c r="T104" i="47"/>
  <c r="X222" i="57"/>
  <c r="AD105" i="47"/>
  <c r="AH226" i="57"/>
  <c r="AE103" i="47"/>
  <c r="AI224" i="57"/>
  <c r="V105" i="47"/>
  <c r="Z226" i="57"/>
  <c r="W103" i="47"/>
  <c r="AA224" i="57"/>
  <c r="X103" i="47" s="1"/>
  <c r="W100" i="47"/>
  <c r="AA219" i="57"/>
  <c r="X100" i="47" s="1"/>
  <c r="AO226" i="57"/>
  <c r="AP226" i="57" s="1"/>
  <c r="AM105" i="47" s="1"/>
  <c r="AO223" i="57"/>
  <c r="AK105" i="47"/>
  <c r="AO221" i="57"/>
  <c r="AK102" i="47"/>
  <c r="AJ100" i="47"/>
  <c r="AJ105" i="47"/>
  <c r="AO222" i="57"/>
  <c r="AJ107" i="47"/>
  <c r="AK103" i="47"/>
  <c r="Y223" i="57" l="1"/>
  <c r="AB106" i="47"/>
  <c r="AF223" i="57"/>
  <c r="T107" i="47"/>
  <c r="X225" i="57"/>
  <c r="AC107" i="47"/>
  <c r="AG225" i="57"/>
  <c r="AC104" i="47"/>
  <c r="AG222" i="57"/>
  <c r="U104" i="47"/>
  <c r="Y222" i="57"/>
  <c r="V106" i="47"/>
  <c r="Z223" i="57"/>
  <c r="AF103" i="47"/>
  <c r="AJ224" i="57"/>
  <c r="AE105" i="47"/>
  <c r="AI226" i="57"/>
  <c r="W105" i="47"/>
  <c r="AA226" i="57"/>
  <c r="X105" i="47" s="1"/>
  <c r="AK107" i="47"/>
  <c r="AO225" i="57"/>
  <c r="AK104" i="47"/>
  <c r="AK101" i="47"/>
  <c r="AL101" i="47"/>
  <c r="AP221" i="57"/>
  <c r="AM101" i="47" s="1"/>
  <c r="AP222" i="57"/>
  <c r="AM104" i="47" s="1"/>
  <c r="AL104" i="47"/>
  <c r="AL106" i="47"/>
  <c r="AP223" i="57"/>
  <c r="AM106" i="47" s="1"/>
  <c r="AO220" i="57"/>
  <c r="AJ104" i="47"/>
  <c r="AK100" i="47"/>
  <c r="AK106" i="47"/>
  <c r="AL105" i="47"/>
  <c r="AJ101" i="47"/>
  <c r="AJ102" i="47"/>
  <c r="AO224" i="57"/>
  <c r="AJ106" i="47"/>
  <c r="AJ103" i="47"/>
  <c r="AO219" i="57"/>
  <c r="AC106" i="47" l="1"/>
  <c r="AG223" i="57"/>
  <c r="AD104" i="47"/>
  <c r="AH222" i="57"/>
  <c r="AD107" i="47"/>
  <c r="AH225" i="57"/>
  <c r="Y225" i="57"/>
  <c r="U107" i="47"/>
  <c r="V104" i="47"/>
  <c r="Z222" i="57"/>
  <c r="W106" i="47"/>
  <c r="AA223" i="57"/>
  <c r="X106" i="47" s="1"/>
  <c r="AG103" i="47"/>
  <c r="AK224" i="57"/>
  <c r="AH103" i="47" s="1"/>
  <c r="AF105" i="47"/>
  <c r="AJ226" i="57"/>
  <c r="AL107" i="47"/>
  <c r="AP225" i="57"/>
  <c r="AM107" i="47" s="1"/>
  <c r="AL102" i="47"/>
  <c r="AP220" i="57"/>
  <c r="AM102" i="47" s="1"/>
  <c r="AL100" i="47"/>
  <c r="AP219" i="57"/>
  <c r="AM100" i="47" s="1"/>
  <c r="AP224" i="57"/>
  <c r="AM103" i="47" s="1"/>
  <c r="AL103" i="47"/>
  <c r="AD106" i="47" l="1"/>
  <c r="AH223" i="57"/>
  <c r="V107" i="47"/>
  <c r="Z225" i="57"/>
  <c r="AE107" i="47"/>
  <c r="AI225" i="57"/>
  <c r="AE104" i="47"/>
  <c r="AI222" i="57"/>
  <c r="W104" i="47"/>
  <c r="AA222" i="57"/>
  <c r="X104" i="47" s="1"/>
  <c r="AG105" i="47"/>
  <c r="AK226" i="57"/>
  <c r="AH105" i="47" s="1"/>
  <c r="AI223" i="57" l="1"/>
  <c r="AE106" i="47"/>
  <c r="AF104" i="47"/>
  <c r="AJ222" i="57"/>
  <c r="AA225" i="57"/>
  <c r="X107" i="47" s="1"/>
  <c r="W107" i="47"/>
  <c r="AF107" i="47"/>
  <c r="AJ225" i="57"/>
  <c r="AF106" i="47" l="1"/>
  <c r="AJ223" i="57"/>
  <c r="AK225" i="57"/>
  <c r="AH107" i="47" s="1"/>
  <c r="AG107" i="47"/>
  <c r="AG104" i="47"/>
  <c r="AK222" i="57"/>
  <c r="AH104" i="47" s="1"/>
  <c r="AG106" i="47" l="1"/>
  <c r="AK223" i="57"/>
  <c r="AH106" i="47" s="1"/>
  <c r="I68" i="57"/>
  <c r="I119" i="57" s="1"/>
  <c r="L68" i="57"/>
  <c r="L119" i="57" s="1"/>
  <c r="M68" i="57"/>
  <c r="M123" i="57" s="1"/>
  <c r="G68" i="57"/>
  <c r="G119" i="57" s="1"/>
  <c r="J70" i="57"/>
  <c r="J117" i="57" s="1"/>
  <c r="G69" i="57"/>
  <c r="G124" i="57" s="1"/>
  <c r="J69" i="57"/>
  <c r="J116" i="57" s="1"/>
  <c r="J68" i="57"/>
  <c r="J123" i="57" s="1"/>
  <c r="I70" i="57"/>
  <c r="I117" i="57" s="1"/>
  <c r="H69" i="57"/>
  <c r="H124" i="57" s="1"/>
  <c r="G70" i="57"/>
  <c r="G125" i="57" s="1"/>
  <c r="M69" i="57"/>
  <c r="M120" i="57" s="1"/>
  <c r="H70" i="57"/>
  <c r="H117" i="57" s="1"/>
  <c r="M70" i="57"/>
  <c r="L69" i="57"/>
  <c r="L116" i="57" s="1"/>
  <c r="F68" i="57"/>
  <c r="H68" i="57"/>
  <c r="H119" i="57" s="1"/>
  <c r="F69" i="57"/>
  <c r="F120" i="57" s="1"/>
  <c r="I69" i="57"/>
  <c r="I120" i="57" s="1"/>
  <c r="L70" i="57"/>
  <c r="K70" i="57"/>
  <c r="K69" i="57"/>
  <c r="K116" i="57" s="1"/>
  <c r="K68" i="57"/>
  <c r="K123" i="57" s="1"/>
  <c r="M67" i="57"/>
  <c r="K67" i="57"/>
  <c r="H67" i="57"/>
  <c r="L67" i="57"/>
  <c r="J67" i="57"/>
  <c r="I67" i="57"/>
  <c r="F70" i="57"/>
  <c r="F121" i="57" s="1"/>
  <c r="G67" i="57"/>
  <c r="F67" i="57"/>
  <c r="L115" i="57" l="1"/>
  <c r="G121" i="57"/>
  <c r="H120" i="57"/>
  <c r="I125" i="57"/>
  <c r="M119" i="57"/>
  <c r="M115" i="57"/>
  <c r="I116" i="57"/>
  <c r="H116" i="57"/>
  <c r="H128" i="57" s="1"/>
  <c r="K115" i="57"/>
  <c r="F116" i="57"/>
  <c r="G120" i="57"/>
  <c r="I124" i="57"/>
  <c r="I128" i="57" s="1"/>
  <c r="K119" i="57"/>
  <c r="J125" i="57"/>
  <c r="H115" i="57"/>
  <c r="G123" i="57"/>
  <c r="G115" i="57"/>
  <c r="G116" i="57"/>
  <c r="M116" i="57"/>
  <c r="K124" i="57"/>
  <c r="I121" i="57"/>
  <c r="I129" i="57" s="1"/>
  <c r="K120" i="57"/>
  <c r="H123" i="57"/>
  <c r="M124" i="57"/>
  <c r="I123" i="57"/>
  <c r="J115" i="57"/>
  <c r="F119" i="57"/>
  <c r="J119" i="57"/>
  <c r="F125" i="57"/>
  <c r="G117" i="57"/>
  <c r="G129" i="57" s="1"/>
  <c r="L120" i="57"/>
  <c r="H125" i="57"/>
  <c r="J120" i="57"/>
  <c r="M127" i="57"/>
  <c r="I115" i="57"/>
  <c r="J121" i="57"/>
  <c r="AC67" i="57"/>
  <c r="AC70" i="57"/>
  <c r="L124" i="57"/>
  <c r="F115" i="57"/>
  <c r="F124" i="57"/>
  <c r="H121" i="57"/>
  <c r="J124" i="57"/>
  <c r="F117" i="57"/>
  <c r="L123" i="57"/>
  <c r="F123" i="57"/>
  <c r="K128" i="57" l="1"/>
  <c r="J129" i="57"/>
  <c r="K127" i="57"/>
  <c r="L128" i="57"/>
  <c r="H127" i="57"/>
  <c r="F128" i="57"/>
  <c r="G128" i="57"/>
  <c r="J128" i="57"/>
  <c r="G127" i="57"/>
  <c r="H129" i="57"/>
  <c r="I127" i="57"/>
  <c r="G257" i="57" s="1"/>
  <c r="F127" i="57"/>
  <c r="E257" i="57" s="1"/>
  <c r="M128" i="57"/>
  <c r="J127" i="57"/>
  <c r="AD67" i="57"/>
  <c r="AC82" i="57"/>
  <c r="AC87" i="57"/>
  <c r="AC77" i="57"/>
  <c r="F129" i="57"/>
  <c r="AC68" i="57"/>
  <c r="AD70" i="57"/>
  <c r="AC69" i="57"/>
  <c r="L127" i="57"/>
  <c r="E256" i="57" l="1"/>
  <c r="K263" i="57" s="1"/>
  <c r="L263" i="57" s="1"/>
  <c r="G258" i="57"/>
  <c r="AC80" i="57"/>
  <c r="AC117" i="57" s="1"/>
  <c r="K77" i="57"/>
  <c r="K80" i="57" s="1"/>
  <c r="K117" i="57" s="1"/>
  <c r="AC90" i="57"/>
  <c r="AC125" i="57" s="1"/>
  <c r="K87" i="57"/>
  <c r="K90" i="57" s="1"/>
  <c r="K125" i="57" s="1"/>
  <c r="AC85" i="57"/>
  <c r="AC121" i="57" s="1"/>
  <c r="K82" i="57"/>
  <c r="K85" i="57" s="1"/>
  <c r="K121" i="57" s="1"/>
  <c r="M263" i="57"/>
  <c r="N263" i="57" s="1"/>
  <c r="AD82" i="57"/>
  <c r="AE67" i="57"/>
  <c r="AD87" i="57"/>
  <c r="AD77" i="57"/>
  <c r="AD68" i="57"/>
  <c r="AE70" i="57"/>
  <c r="AD69" i="57"/>
  <c r="AC119" i="57"/>
  <c r="AC123" i="57"/>
  <c r="AC115" i="57"/>
  <c r="E258" i="57"/>
  <c r="M264" i="57"/>
  <c r="N264" i="57" s="1"/>
  <c r="K264" i="57"/>
  <c r="L264" i="57" s="1"/>
  <c r="P265" i="57"/>
  <c r="Q265" i="57" s="1"/>
  <c r="R265" i="57"/>
  <c r="P264" i="57"/>
  <c r="Q264" i="57" s="1"/>
  <c r="R264" i="57"/>
  <c r="AC116" i="57"/>
  <c r="AC120" i="57"/>
  <c r="AC124" i="57"/>
  <c r="G256" i="57"/>
  <c r="AC129" i="57" l="1"/>
  <c r="AD80" i="57"/>
  <c r="AD117" i="57" s="1"/>
  <c r="L77" i="57"/>
  <c r="L80" i="57" s="1"/>
  <c r="L117" i="57" s="1"/>
  <c r="AD90" i="57"/>
  <c r="AD125" i="57" s="1"/>
  <c r="L87" i="57"/>
  <c r="L90" i="57" s="1"/>
  <c r="L125" i="57" s="1"/>
  <c r="AD85" i="57"/>
  <c r="AD121" i="57" s="1"/>
  <c r="L82" i="57"/>
  <c r="L85" i="57" s="1"/>
  <c r="L121" i="57" s="1"/>
  <c r="K129" i="57"/>
  <c r="H256" i="57" s="1"/>
  <c r="AB263" i="57" s="1"/>
  <c r="AD116" i="57"/>
  <c r="AD124" i="57"/>
  <c r="AD120" i="57"/>
  <c r="AE68" i="57"/>
  <c r="AE69" i="57"/>
  <c r="P263" i="57"/>
  <c r="Q263" i="57" s="1"/>
  <c r="R263" i="57"/>
  <c r="AD115" i="57"/>
  <c r="AD119" i="57"/>
  <c r="AD123" i="57"/>
  <c r="AC128" i="57"/>
  <c r="AE77" i="57"/>
  <c r="AE82" i="57"/>
  <c r="AE87" i="57"/>
  <c r="M265" i="57"/>
  <c r="N265" i="57" s="1"/>
  <c r="K265" i="57"/>
  <c r="L265" i="57" s="1"/>
  <c r="AC127" i="57"/>
  <c r="AD129" i="57" l="1"/>
  <c r="AE90" i="57"/>
  <c r="AE125" i="57" s="1"/>
  <c r="M87" i="57"/>
  <c r="M90" i="57" s="1"/>
  <c r="M125" i="57" s="1"/>
  <c r="H258" i="57"/>
  <c r="S263" i="57"/>
  <c r="T263" i="57" s="1"/>
  <c r="U263" i="57" s="1"/>
  <c r="V263" i="57" s="1"/>
  <c r="W263" i="57" s="1"/>
  <c r="X263" i="57" s="1"/>
  <c r="Y263" i="57" s="1"/>
  <c r="Z263" i="57" s="1"/>
  <c r="AA263" i="57" s="1"/>
  <c r="AE80" i="57"/>
  <c r="AE117" i="57" s="1"/>
  <c r="M77" i="57"/>
  <c r="M80" i="57" s="1"/>
  <c r="M117" i="57" s="1"/>
  <c r="H257" i="57"/>
  <c r="AE85" i="57"/>
  <c r="AE121" i="57" s="1"/>
  <c r="M82" i="57"/>
  <c r="M85" i="57" s="1"/>
  <c r="M121" i="57" s="1"/>
  <c r="L129" i="57"/>
  <c r="I256" i="57" s="1"/>
  <c r="AD128" i="57"/>
  <c r="AE120" i="57"/>
  <c r="AE116" i="57"/>
  <c r="AE124" i="57"/>
  <c r="AE115" i="57"/>
  <c r="AE119" i="57"/>
  <c r="AE123" i="57"/>
  <c r="AD127" i="57"/>
  <c r="AE129" i="57" l="1"/>
  <c r="AL263" i="57"/>
  <c r="AC263" i="57"/>
  <c r="AD263" i="57" s="1"/>
  <c r="AE263" i="57" s="1"/>
  <c r="AF263" i="57" s="1"/>
  <c r="AG263" i="57" s="1"/>
  <c r="AH263" i="57" s="1"/>
  <c r="AI263" i="57" s="1"/>
  <c r="AJ263" i="57" s="1"/>
  <c r="AK263" i="57" s="1"/>
  <c r="I258" i="57"/>
  <c r="AL265" i="57" s="1"/>
  <c r="M129" i="57"/>
  <c r="K257" i="57" s="1"/>
  <c r="AB264" i="57"/>
  <c r="S264" i="57"/>
  <c r="T264" i="57" s="1"/>
  <c r="U264" i="57" s="1"/>
  <c r="V264" i="57" s="1"/>
  <c r="W264" i="57" s="1"/>
  <c r="X264" i="57" s="1"/>
  <c r="Y264" i="57" s="1"/>
  <c r="Z264" i="57" s="1"/>
  <c r="AA264" i="57" s="1"/>
  <c r="I257" i="57"/>
  <c r="AB265" i="57"/>
  <c r="AC265" i="57" s="1"/>
  <c r="AD265" i="57" s="1"/>
  <c r="AE265" i="57" s="1"/>
  <c r="AF265" i="57" s="1"/>
  <c r="AG265" i="57" s="1"/>
  <c r="AH265" i="57" s="1"/>
  <c r="AI265" i="57" s="1"/>
  <c r="AJ265" i="57" s="1"/>
  <c r="AK265" i="57" s="1"/>
  <c r="S265" i="57"/>
  <c r="T265" i="57" s="1"/>
  <c r="U265" i="57" s="1"/>
  <c r="V265" i="57" s="1"/>
  <c r="W265" i="57" s="1"/>
  <c r="X265" i="57" s="1"/>
  <c r="Y265" i="57" s="1"/>
  <c r="Z265" i="57" s="1"/>
  <c r="AA265" i="57" s="1"/>
  <c r="AE127" i="57"/>
  <c r="AE128" i="57"/>
  <c r="K256" i="57" l="1"/>
  <c r="J256" i="57"/>
  <c r="AV263" i="57" s="1"/>
  <c r="AW263" i="57" s="1"/>
  <c r="J258" i="57"/>
  <c r="AM265" i="57" s="1"/>
  <c r="AN265" i="57" s="1"/>
  <c r="AO265" i="57" s="1"/>
  <c r="AP265" i="57" s="1"/>
  <c r="AQ265" i="57" s="1"/>
  <c r="AR265" i="57" s="1"/>
  <c r="AS265" i="57" s="1"/>
  <c r="AT265" i="57" s="1"/>
  <c r="AU265" i="57" s="1"/>
  <c r="J257" i="57"/>
  <c r="AC264" i="57"/>
  <c r="AD264" i="57" s="1"/>
  <c r="AE264" i="57" s="1"/>
  <c r="AF264" i="57" s="1"/>
  <c r="AG264" i="57" s="1"/>
  <c r="AH264" i="57" s="1"/>
  <c r="AI264" i="57" s="1"/>
  <c r="AJ264" i="57" s="1"/>
  <c r="AK264" i="57" s="1"/>
  <c r="AL264" i="57"/>
  <c r="AM264" i="57" s="1"/>
  <c r="AN264" i="57" s="1"/>
  <c r="AO264" i="57" s="1"/>
  <c r="AP264" i="57" s="1"/>
  <c r="AQ264" i="57" s="1"/>
  <c r="AR264" i="57" s="1"/>
  <c r="AS264" i="57" s="1"/>
  <c r="AT264" i="57" s="1"/>
  <c r="AU264" i="57" s="1"/>
  <c r="K258" i="57"/>
  <c r="AV265" i="57"/>
  <c r="AW265" i="57" s="1"/>
  <c r="AX265" i="57" s="1"/>
  <c r="AY265" i="57" s="1"/>
  <c r="AZ265" i="57"/>
  <c r="BA265" i="57" s="1"/>
  <c r="BB265" i="57" s="1"/>
  <c r="BC265" i="57" s="1"/>
  <c r="BD265" i="57" s="1"/>
  <c r="AM263" i="57"/>
  <c r="AN263" i="57" s="1"/>
  <c r="AO263" i="57" s="1"/>
  <c r="AP263" i="57" s="1"/>
  <c r="AQ263" i="57" s="1"/>
  <c r="AR263" i="57" s="1"/>
  <c r="AS263" i="57" s="1"/>
  <c r="AT263" i="57" s="1"/>
  <c r="AU263" i="57" s="1"/>
  <c r="AX263" i="57" l="1"/>
  <c r="AY263" i="57" s="1"/>
  <c r="AZ263" i="57"/>
  <c r="BA263" i="57" s="1"/>
  <c r="BB263" i="57" s="1"/>
  <c r="BC263" i="57" s="1"/>
  <c r="BD263" i="57" s="1"/>
  <c r="AV264" i="57"/>
  <c r="AW264" i="57" s="1"/>
  <c r="AX264" i="57" s="1"/>
  <c r="AY264" i="57" s="1"/>
  <c r="AZ264" i="57"/>
  <c r="BA264" i="57" s="1"/>
  <c r="BB264" i="57" s="1"/>
  <c r="BC264" i="57" s="1"/>
  <c r="BD264" i="57" s="1"/>
  <c r="R48" i="56"/>
  <c r="T48" i="56" l="1"/>
  <c r="U48" i="56" s="1"/>
  <c r="Z48" i="56"/>
  <c r="AB48" i="56" l="1"/>
  <c r="V48" i="56"/>
  <c r="AC48" i="56" l="1"/>
  <c r="AD48" i="56" l="1"/>
  <c r="P46" i="56"/>
  <c r="P77" i="56" s="1"/>
  <c r="P93" i="56" s="1"/>
  <c r="X93" i="56" s="1"/>
  <c r="G39" i="56"/>
  <c r="G40" i="56" s="1"/>
  <c r="G47" i="56" s="1"/>
  <c r="X46" i="56"/>
  <c r="T39" i="56"/>
  <c r="T40" i="56" s="1"/>
  <c r="T47" i="56" s="1"/>
  <c r="T87" i="56" s="1"/>
  <c r="I39" i="56" l="1"/>
  <c r="I40" i="56" s="1"/>
  <c r="I47" i="56" s="1"/>
  <c r="Q47" i="56" s="1"/>
  <c r="Q87" i="56" s="1"/>
  <c r="G46" i="56"/>
  <c r="K39" i="56"/>
  <c r="J39" i="56"/>
  <c r="J40" i="56" s="1"/>
  <c r="J47" i="56" s="1"/>
  <c r="H39" i="56"/>
  <c r="H46" i="56" s="1"/>
  <c r="P177" i="56" s="1"/>
  <c r="X77" i="56"/>
  <c r="G87" i="56"/>
  <c r="G89" i="56" s="1"/>
  <c r="G103" i="56"/>
  <c r="R46" i="56"/>
  <c r="R77" i="56" s="1"/>
  <c r="R93" i="56" s="1"/>
  <c r="Z93" i="56" s="1"/>
  <c r="R40" i="56"/>
  <c r="U39" i="56"/>
  <c r="V39" i="56"/>
  <c r="T46" i="56"/>
  <c r="T77" i="56" s="1"/>
  <c r="T93" i="56" s="1"/>
  <c r="L39" i="56"/>
  <c r="P40" i="56"/>
  <c r="I103" i="56" l="1"/>
  <c r="I87" i="56"/>
  <c r="I46" i="56"/>
  <c r="Q177" i="56" s="1"/>
  <c r="R47" i="56"/>
  <c r="R87" i="56" s="1"/>
  <c r="R89" i="56" s="1"/>
  <c r="Z40" i="56"/>
  <c r="Z47" i="56" s="1"/>
  <c r="Z87" i="56" s="1"/>
  <c r="P47" i="56"/>
  <c r="P87" i="56" s="1"/>
  <c r="P89" i="56" s="1"/>
  <c r="P73" i="56" s="1"/>
  <c r="X40" i="56"/>
  <c r="X47" i="56" s="1"/>
  <c r="X87" i="56" s="1"/>
  <c r="X89" i="56" s="1"/>
  <c r="AA47" i="56"/>
  <c r="AA87" i="56" s="1"/>
  <c r="AA46" i="56"/>
  <c r="AA77" i="56" s="1"/>
  <c r="J46" i="56"/>
  <c r="J93" i="56" s="1"/>
  <c r="H40" i="56"/>
  <c r="H47" i="56" s="1"/>
  <c r="H87" i="56" s="1"/>
  <c r="H89" i="56" s="1"/>
  <c r="Y46" i="56"/>
  <c r="Y47" i="56"/>
  <c r="Y87" i="56" s="1"/>
  <c r="N177" i="56"/>
  <c r="O177" i="56" s="1"/>
  <c r="L177" i="56"/>
  <c r="M177" i="56" s="1"/>
  <c r="I93" i="56"/>
  <c r="R177" i="56"/>
  <c r="Q46" i="56"/>
  <c r="Q77" i="56" s="1"/>
  <c r="Q93" i="56" s="1"/>
  <c r="Y93" i="56" s="1"/>
  <c r="K46" i="56"/>
  <c r="K40" i="56"/>
  <c r="K47" i="56" s="1"/>
  <c r="V46" i="56"/>
  <c r="V77" i="56" s="1"/>
  <c r="V40" i="56"/>
  <c r="V47" i="56" s="1"/>
  <c r="V87" i="56" s="1"/>
  <c r="N39" i="56"/>
  <c r="U40" i="56"/>
  <c r="U47" i="56" s="1"/>
  <c r="U87" i="56" s="1"/>
  <c r="U46" i="56"/>
  <c r="U77" i="56" s="1"/>
  <c r="U93" i="56" s="1"/>
  <c r="M39" i="56"/>
  <c r="J87" i="56"/>
  <c r="J103" i="56"/>
  <c r="U122" i="56" s="1"/>
  <c r="R148" i="56" s="1"/>
  <c r="P122" i="56"/>
  <c r="M148" i="56" s="1"/>
  <c r="N122" i="56"/>
  <c r="K148" i="56" s="1"/>
  <c r="T122" i="56"/>
  <c r="Q148" i="56" s="1"/>
  <c r="L46" i="56"/>
  <c r="L40" i="56"/>
  <c r="L47" i="56" s="1"/>
  <c r="AB39" i="56"/>
  <c r="Z46" i="56"/>
  <c r="Z77" i="56" s="1"/>
  <c r="T89" i="56"/>
  <c r="AA89" i="56" l="1"/>
  <c r="S177" i="56"/>
  <c r="V93" i="56"/>
  <c r="V89" i="56"/>
  <c r="H103" i="56"/>
  <c r="Y77" i="56"/>
  <c r="Y89" i="56" s="1"/>
  <c r="Q89" i="56"/>
  <c r="K103" i="56"/>
  <c r="V122" i="56" s="1"/>
  <c r="S148" i="56" s="1"/>
  <c r="K87" i="56"/>
  <c r="T112" i="56"/>
  <c r="Q138" i="56" s="1"/>
  <c r="N88" i="47" s="1"/>
  <c r="I77" i="56"/>
  <c r="I89" i="56" s="1"/>
  <c r="S112" i="56"/>
  <c r="P138" i="56" s="1"/>
  <c r="M88" i="47" s="1"/>
  <c r="O122" i="56"/>
  <c r="L148" i="56" s="1"/>
  <c r="M187" i="56" s="1"/>
  <c r="K93" i="56"/>
  <c r="T177" i="56"/>
  <c r="U177" i="56" s="1"/>
  <c r="V177" i="56" s="1"/>
  <c r="W177" i="56" s="1"/>
  <c r="X177" i="56" s="1"/>
  <c r="Y177" i="56" s="1"/>
  <c r="Z177" i="56" s="1"/>
  <c r="AA177" i="56" s="1"/>
  <c r="AB177" i="56" s="1"/>
  <c r="N187" i="56"/>
  <c r="J98" i="47"/>
  <c r="S187" i="56"/>
  <c r="O98" i="47"/>
  <c r="L93" i="56"/>
  <c r="AC177" i="56"/>
  <c r="J77" i="56"/>
  <c r="J89" i="56" s="1"/>
  <c r="U112" i="56"/>
  <c r="R138" i="56" s="1"/>
  <c r="O88" i="47" s="1"/>
  <c r="R122" i="56"/>
  <c r="Q122" i="56"/>
  <c r="N148" i="56" s="1"/>
  <c r="U89" i="56"/>
  <c r="L103" i="56"/>
  <c r="L87" i="56"/>
  <c r="R187" i="56"/>
  <c r="N98" i="47"/>
  <c r="M46" i="56"/>
  <c r="M40" i="56"/>
  <c r="M47" i="56" s="1"/>
  <c r="N46" i="56"/>
  <c r="N40" i="56"/>
  <c r="N47" i="56" s="1"/>
  <c r="AB40" i="56"/>
  <c r="AB47" i="56" s="1"/>
  <c r="AB87" i="56" s="1"/>
  <c r="AB46" i="56"/>
  <c r="AB77" i="56" s="1"/>
  <c r="AB93" i="56" s="1"/>
  <c r="AC39" i="56"/>
  <c r="Z89" i="56"/>
  <c r="L187" i="56"/>
  <c r="H98" i="47"/>
  <c r="I98" i="47" l="1"/>
  <c r="V112" i="56"/>
  <c r="S138" i="56" s="1"/>
  <c r="P88" i="47" s="1"/>
  <c r="K77" i="56"/>
  <c r="K89" i="56" s="1"/>
  <c r="P98" i="47"/>
  <c r="T187" i="56"/>
  <c r="W112" i="56"/>
  <c r="T138" i="56" s="1"/>
  <c r="Q88" i="47" s="1"/>
  <c r="AE112" i="56"/>
  <c r="AB138" i="56" s="1"/>
  <c r="Y88" i="47" s="1"/>
  <c r="L77" i="56"/>
  <c r="L89" i="56" s="1"/>
  <c r="AC40" i="56"/>
  <c r="AC47" i="56" s="1"/>
  <c r="AC87" i="56" s="1"/>
  <c r="AD39" i="56"/>
  <c r="AC46" i="56"/>
  <c r="AC77" i="56" s="1"/>
  <c r="AC93" i="56" s="1"/>
  <c r="AB89" i="56"/>
  <c r="O148" i="56"/>
  <c r="S122" i="56"/>
  <c r="P148" i="56" s="1"/>
  <c r="M87" i="56"/>
  <c r="M103" i="56"/>
  <c r="AD177" i="56"/>
  <c r="AE177" i="56" s="1"/>
  <c r="AF177" i="56" s="1"/>
  <c r="AG177" i="56" s="1"/>
  <c r="AH177" i="56" s="1"/>
  <c r="AI177" i="56" s="1"/>
  <c r="AJ177" i="56" s="1"/>
  <c r="AK177" i="56" s="1"/>
  <c r="AL177" i="56" s="1"/>
  <c r="M93" i="56"/>
  <c r="AM177" i="56"/>
  <c r="AN177" i="56" s="1"/>
  <c r="O187" i="56"/>
  <c r="K98" i="47"/>
  <c r="W122" i="56"/>
  <c r="T148" i="56" s="1"/>
  <c r="AE122" i="56"/>
  <c r="AB148" i="56" s="1"/>
  <c r="N103" i="56"/>
  <c r="N87" i="56"/>
  <c r="AO177" i="56"/>
  <c r="AP177" i="56" s="1"/>
  <c r="AQ177" i="56" s="1"/>
  <c r="N93" i="56"/>
  <c r="X112" i="56" l="1"/>
  <c r="X122" i="56"/>
  <c r="AY112" i="56"/>
  <c r="N77" i="56"/>
  <c r="N89" i="56" s="1"/>
  <c r="N90" i="56" s="1"/>
  <c r="AF122" i="56"/>
  <c r="AC148" i="56" s="1"/>
  <c r="AO122" i="56"/>
  <c r="AL148" i="56" s="1"/>
  <c r="AY122" i="56"/>
  <c r="AP122" i="56"/>
  <c r="AQ122" i="56" s="1"/>
  <c r="AR122" i="56" s="1"/>
  <c r="AS122" i="56" s="1"/>
  <c r="AT122" i="56" s="1"/>
  <c r="Y98" i="47"/>
  <c r="AC187" i="56"/>
  <c r="Q187" i="56"/>
  <c r="M98" i="47"/>
  <c r="U187" i="56"/>
  <c r="Q98" i="47"/>
  <c r="P187" i="56"/>
  <c r="L98" i="47"/>
  <c r="M77" i="56"/>
  <c r="M89" i="56" s="1"/>
  <c r="AO112" i="56"/>
  <c r="AL138" i="56" s="1"/>
  <c r="AI88" i="47" s="1"/>
  <c r="AF112" i="56"/>
  <c r="AC138" i="56" s="1"/>
  <c r="Z88" i="47" s="1"/>
  <c r="AD40" i="56"/>
  <c r="AD47" i="56" s="1"/>
  <c r="AD87" i="56" s="1"/>
  <c r="AD46" i="56"/>
  <c r="AD77" i="56" s="1"/>
  <c r="AC89" i="56"/>
  <c r="AD93" i="56" l="1"/>
  <c r="AD89" i="56"/>
  <c r="AG122" i="56"/>
  <c r="AD148" i="56" s="1"/>
  <c r="AA98" i="47" s="1"/>
  <c r="U138" i="56"/>
  <c r="R88" i="47" s="1"/>
  <c r="Y112" i="56"/>
  <c r="U148" i="56"/>
  <c r="Y122" i="56"/>
  <c r="AM148" i="56"/>
  <c r="AU122" i="56"/>
  <c r="AV122" i="56" s="1"/>
  <c r="AW122" i="56" s="1"/>
  <c r="AX122" i="56" s="1"/>
  <c r="AP112" i="56"/>
  <c r="AQ112" i="56" s="1"/>
  <c r="AR112" i="56" s="1"/>
  <c r="AS112" i="56" s="1"/>
  <c r="AT112" i="56" s="1"/>
  <c r="AN138" i="56"/>
  <c r="AK88" i="47" s="1"/>
  <c r="AZ112" i="56"/>
  <c r="AI98" i="47"/>
  <c r="AM187" i="56"/>
  <c r="AG112" i="56"/>
  <c r="Z98" i="47"/>
  <c r="AD187" i="56"/>
  <c r="AZ122" i="56"/>
  <c r="AN148" i="56"/>
  <c r="AE187" i="56" l="1"/>
  <c r="AH122" i="56"/>
  <c r="V138" i="56"/>
  <c r="S88" i="47" s="1"/>
  <c r="Z112" i="56"/>
  <c r="V148" i="56"/>
  <c r="Z122" i="56"/>
  <c r="V187" i="56"/>
  <c r="R98" i="47"/>
  <c r="AK98" i="47"/>
  <c r="AO187" i="56"/>
  <c r="BA122" i="56"/>
  <c r="AP148" i="56" s="1"/>
  <c r="AO148" i="56"/>
  <c r="AD138" i="56"/>
  <c r="AA88" i="47" s="1"/>
  <c r="AH112" i="56"/>
  <c r="AO138" i="56"/>
  <c r="AL88" i="47" s="1"/>
  <c r="BA112" i="56"/>
  <c r="AP138" i="56" s="1"/>
  <c r="AM88" i="47" s="1"/>
  <c r="AM138" i="56"/>
  <c r="AJ88" i="47" s="1"/>
  <c r="AU112" i="56"/>
  <c r="AV112" i="56" s="1"/>
  <c r="AW112" i="56" s="1"/>
  <c r="AX112" i="56" s="1"/>
  <c r="AN187" i="56"/>
  <c r="AJ98" i="47"/>
  <c r="AE148" i="56" l="1"/>
  <c r="AI122" i="56"/>
  <c r="W138" i="56"/>
  <c r="T88" i="47" s="1"/>
  <c r="AA112" i="56"/>
  <c r="AA122" i="56"/>
  <c r="W148" i="56"/>
  <c r="W187" i="56"/>
  <c r="S98" i="47"/>
  <c r="AE138" i="56"/>
  <c r="AB88" i="47" s="1"/>
  <c r="AI112" i="56"/>
  <c r="AL98" i="47"/>
  <c r="AP187" i="56"/>
  <c r="AQ187" i="56"/>
  <c r="AM98" i="47"/>
  <c r="AF148" i="56" l="1"/>
  <c r="AJ122" i="56"/>
  <c r="AF187" i="56"/>
  <c r="AB98" i="47"/>
  <c r="X138" i="56"/>
  <c r="U88" i="47" s="1"/>
  <c r="AB112" i="56"/>
  <c r="X187" i="56"/>
  <c r="T98" i="47"/>
  <c r="X148" i="56"/>
  <c r="AB122" i="56"/>
  <c r="AF138" i="56"/>
  <c r="AC88" i="47" s="1"/>
  <c r="AJ112" i="56"/>
  <c r="AK122" i="56" l="1"/>
  <c r="AG148" i="56"/>
  <c r="AG187" i="56"/>
  <c r="AC98" i="47"/>
  <c r="AC112" i="56"/>
  <c r="Y138" i="56"/>
  <c r="V88" i="47" s="1"/>
  <c r="AC122" i="56"/>
  <c r="Y148" i="56"/>
  <c r="U98" i="47"/>
  <c r="Y187" i="56"/>
  <c r="AG138" i="56"/>
  <c r="AD88" i="47" s="1"/>
  <c r="AK112" i="56"/>
  <c r="AH187" i="56" l="1"/>
  <c r="AD98" i="47"/>
  <c r="AH148" i="56"/>
  <c r="AL122" i="56"/>
  <c r="Z138" i="56"/>
  <c r="W88" i="47" s="1"/>
  <c r="AD112" i="56"/>
  <c r="AA138" i="56" s="1"/>
  <c r="X88" i="47" s="1"/>
  <c r="V98" i="47"/>
  <c r="Z187" i="56"/>
  <c r="Z148" i="56"/>
  <c r="AD122" i="56"/>
  <c r="AA148" i="56" s="1"/>
  <c r="AH138" i="56"/>
  <c r="AE88" i="47" s="1"/>
  <c r="AL112" i="56"/>
  <c r="AI148" i="56" l="1"/>
  <c r="AM122" i="56"/>
  <c r="AI187" i="56"/>
  <c r="AE98" i="47"/>
  <c r="AB187" i="56"/>
  <c r="X98" i="47"/>
  <c r="AA187" i="56"/>
  <c r="W98" i="47"/>
  <c r="AI138" i="56"/>
  <c r="AF88" i="47" s="1"/>
  <c r="AM112" i="56"/>
  <c r="AJ148" i="56" l="1"/>
  <c r="AN122" i="56"/>
  <c r="AK148" i="56" s="1"/>
  <c r="AF98" i="47"/>
  <c r="AJ187" i="56"/>
  <c r="AJ138" i="56"/>
  <c r="AG88" i="47" s="1"/>
  <c r="AN112" i="56"/>
  <c r="AK138" i="56" s="1"/>
  <c r="AH88" i="47" s="1"/>
  <c r="AL187" i="56" l="1"/>
  <c r="AH98" i="47"/>
  <c r="AG98" i="47"/>
  <c r="AK187" i="5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<sst xmlns="http://schemas.openxmlformats.org/spreadsheetml/2006/main" count="4187" uniqueCount="663">
  <si>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</si>
  <si>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</si>
  <si>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</si>
  <si>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</si>
  <si>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</si>
  <si>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</si>
  <si>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</si>
  <si>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</si>
  <si>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</si>
  <si>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</si>
  <si>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</si>
  <si>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</si>
  <si>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</si>
  <si>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</si>
  <si>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</si>
  <si>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</si>
  <si>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</si>
  <si>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</si>
  <si>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</si>
  <si>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</si>
  <si>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</si>
  <si>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</si>
  <si>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</si>
  <si>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</si>
  <si>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</si>
  <si>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</si>
  <si>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</si>
  <si>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</si>
  <si>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</si>
  <si>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</si>
  <si>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</si>
  <si>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</si>
  <si>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</si>
  <si>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</si>
  <si>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</si>
  <si>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</si>
  <si>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</si>
  <si>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</si>
  <si>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</si>
  <si>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</si>
  <si>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</si>
  <si>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</si>
  <si>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</si>
  <si>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</si>
  <si>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</si>
  <si>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</si>
  <si>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</si>
  <si>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</si>
  <si>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</si>
  <si>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</si>
  <si>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</si>
  <si>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</si>
  <si>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</si>
  <si>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</si>
  <si>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</si>
  <si>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</si>
  <si>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</si>
  <si>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</si>
  <si>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</si>
  <si>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</si>
  <si>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</si>
  <si>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</si>
  <si>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</si>
  <si>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</si>
  <si>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</si>
  <si>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</si>
  <si>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</si>
  <si>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</si>
  <si>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</si>
  <si>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</si>
  <si>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</si>
  <si>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</si>
  <si>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</si>
  <si>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</si>
  <si>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</si>
  <si>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</si>
  <si>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</si>
  <si>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</si>
  <si>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</si>
  <si>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</si>
  <si>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</si>
  <si>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</si>
  <si>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</si>
  <si>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</si>
  <si>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</si>
  <si>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</si>
  <si>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</si>
  <si>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</si>
  <si>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</si>
  <si>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</si>
  <si>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</si>
  <si>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</si>
  <si>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</si>
  <si>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</si>
  <si>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</si>
  <si>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</si>
  <si>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</si>
  <si>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</si>
  <si>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</si>
  <si>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</si>
  <si>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</si>
  <si>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</si>
  <si>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</si>
  <si>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</si>
  <si>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</si>
  <si>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</si>
  <si>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</si>
  <si>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</si>
  <si>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</si>
  <si>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</si>
  <si>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</si>
  <si>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</si>
  <si>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</si>
  <si>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</si>
  <si>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</si>
  <si>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</si>
  <si>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</si>
  <si>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</si>
  <si>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</si>
  <si>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</si>
  <si>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</si>
  <si>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</si>
  <si>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</si>
  <si>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</si>
  <si>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</si>
  <si>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</si>
  <si>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</si>
  <si>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</si>
  <si>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</si>
  <si>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</si>
  <si>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</si>
  <si>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</si>
  <si>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</si>
  <si>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</si>
  <si>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</si>
  <si>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</si>
  <si>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</si>
  <si>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</si>
  <si>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</si>
  <si>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</si>
  <si>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</si>
  <si>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</si>
  <si>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</si>
  <si>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</si>
  <si>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</si>
  <si>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</si>
  <si>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</si>
  <si>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</si>
  <si>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</si>
  <si>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</si>
  <si>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</si>
  <si>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</si>
  <si>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</si>
  <si>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</si>
  <si>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</si>
  <si>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</si>
  <si>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</si>
  <si>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</si>
  <si>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</si>
  <si>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</si>
  <si>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</si>
  <si>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</si>
  <si>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</si>
  <si>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</si>
  <si>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</si>
  <si>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</si>
  <si>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</si>
  <si>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</si>
  <si>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</si>
  <si>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</si>
  <si>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</si>
  <si>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</si>
  <si>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</si>
  <si>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</si>
  <si>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</si>
  <si>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</si>
  <si>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</si>
  <si>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</si>
  <si>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</si>
  <si>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</si>
  <si>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</si>
  <si>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</si>
  <si>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</si>
  <si>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</si>
  <si>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</si>
  <si>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</si>
  <si>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</si>
  <si>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</si>
  <si>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</si>
  <si>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</si>
  <si>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</si>
  <si>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</si>
  <si>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</si>
  <si>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</si>
  <si>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</si>
  <si>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</si>
  <si>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</si>
  <si>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</si>
  <si>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</si>
  <si>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</si>
  <si>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</si>
  <si>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</si>
  <si>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</si>
  <si>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</si>
  <si>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</si>
  <si>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</si>
  <si>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</si>
  <si>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</si>
  <si>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</si>
  <si>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</si>
  <si>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</si>
  <si>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</si>
  <si>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</si>
  <si>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</si>
  <si>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</si>
  <si>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</si>
  <si>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</si>
  <si>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</si>
  <si>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</si>
  <si>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</si>
  <si>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</si>
  <si>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</si>
  <si>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</si>
  <si>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</si>
  <si>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</si>
  <si>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</si>
  <si>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</si>
  <si>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</si>
  <si>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</si>
  <si>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</si>
  <si>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</si>
  <si>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</si>
  <si>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</si>
  <si>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</si>
  <si>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</si>
  <si>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</si>
  <si>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</si>
  <si>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</si>
  <si>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</si>
  <si>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</si>
  <si>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</si>
  <si>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</si>
  <si>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</si>
  <si>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</si>
  <si>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</si>
  <si>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</si>
  <si>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</si>
  <si>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</si>
  <si>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</si>
  <si>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</si>
  <si>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</si>
  <si>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</si>
  <si>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</si>
  <si>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</si>
  <si>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</si>
  <si>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</si>
  <si>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</si>
  <si>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</si>
  <si>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</si>
  <si>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</si>
  <si>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</si>
  <si>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</si>
  <si>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</si>
  <si>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</si>
  <si>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</si>
  <si>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</si>
  <si>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</si>
  <si>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</si>
  <si>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</si>
  <si>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</si>
  <si>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</si>
  <si>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</si>
  <si>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</si>
  <si>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</si>
  <si>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</si>
  <si>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</si>
  <si>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</si>
  <si>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</si>
  <si>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</si>
  <si>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</si>
  <si>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</si>
  <si>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</si>
  <si>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</si>
  <si>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</si>
  <si>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</si>
  <si>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</si>
  <si>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</si>
  <si>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</si>
  <si>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</si>
  <si>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</si>
  <si>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</si>
  <si>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</si>
  <si>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</si>
  <si>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</si>
  <si>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</si>
  <si>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</si>
  <si>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</si>
  <si>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</si>
  <si>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</si>
  <si>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</si>
  <si>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</si>
  <si>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</si>
  <si>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</si>
  <si>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</si>
  <si>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</si>
  <si>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</si>
  <si>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</si>
  <si>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</si>
  <si>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</si>
  <si>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</si>
  <si>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</si>
  <si>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</si>
  <si>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</si>
  <si>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</si>
  <si>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</si>
  <si>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</si>
  <si>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</si>
  <si>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</si>
  <si>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</si>
  <si>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</si>
  <si>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</si>
  <si>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</si>
  <si>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</si>
  <si>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</si>
  <si>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</si>
  <si>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</si>
  <si>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</si>
  <si>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</si>
  <si>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</si>
  <si>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</si>
  <si>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</si>
  <si>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</si>
  <si>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</si>
  <si>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</si>
  <si>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</si>
  <si>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</si>
  <si>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</si>
  <si>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</si>
  <si>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</si>
  <si>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</si>
  <si>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</si>
  <si>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</si>
  <si>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</si>
  <si>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</si>
  <si>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</si>
  <si>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</si>
  <si>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</si>
  <si>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</si>
  <si>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</si>
  <si>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</si>
  <si>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</si>
  <si>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</si>
  <si>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</si>
  <si>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</si>
  <si>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</si>
  <si>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</si>
  <si>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</si>
  <si>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</si>
  <si>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</si>
  <si>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</si>
  <si>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</si>
  <si>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</si>
  <si>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</si>
  <si>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</si>
  <si>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</si>
  <si>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</si>
  <si>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</si>
  <si>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</si>
  <si>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</si>
  <si>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</si>
  <si>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</si>
  <si>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</si>
  <si>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</si>
  <si>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</si>
  <si>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</si>
  <si>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</si>
  <si>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</si>
  <si>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</si>
  <si>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</si>
  <si>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</si>
  <si>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</si>
  <si>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</si>
  <si>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</si>
  <si>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</si>
  <si>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</si>
  <si>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</si>
  <si>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</si>
  <si>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</si>
  <si>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</si>
  <si>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</si>
  <si>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</si>
  <si>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</si>
  <si>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</si>
  <si>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</si>
  <si>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</si>
  <si>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</si>
  <si>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</si>
  <si>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</si>
  <si>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</si>
  <si>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</si>
  <si>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</si>
  <si>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</si>
  <si>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</si>
  <si>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</si>
  <si>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</si>
  <si>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</si>
  <si>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</si>
  <si>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</si>
  <si>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</si>
  <si>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</si>
  <si>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</si>
  <si>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</si>
  <si>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</si>
  <si>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</si>
  <si>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</si>
  <si>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</si>
  <si>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</si>
  <si>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</si>
  <si>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</si>
  <si>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</si>
  <si>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</si>
  <si>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</si>
  <si>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</si>
  <si>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</si>
  <si>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</si>
  <si>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</si>
  <si>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</si>
  <si>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</si>
  <si>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</si>
  <si>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</si>
  <si>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</si>
  <si>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</si>
  <si>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</si>
  <si>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</si>
  <si>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</si>
  <si>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</si>
  <si>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</si>
  <si>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</si>
  <si>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</si>
  <si>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</si>
  <si>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</si>
  <si>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</si>
  <si>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</si>
  <si>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</si>
  <si>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</si>
  <si>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</si>
  <si>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</si>
  <si>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</si>
  <si>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</si>
  <si>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</si>
  <si>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</si>
  <si>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</si>
  <si>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</si>
  <si>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</si>
  <si>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</si>
  <si>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</si>
  <si>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</si>
  <si>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</si>
  <si>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</si>
  <si>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</si>
  <si>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</si>
  <si>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</si>
  <si>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</si>
  <si>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</si>
  <si>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</si>
  <si>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</si>
  <si>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</si>
  <si>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</si>
  <si>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</si>
  <si>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</si>
  <si>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</si>
  <si>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</si>
  <si>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</si>
  <si>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</si>
  <si>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</si>
  <si>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</si>
  <si>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</si>
  <si>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</si>
  <si>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</si>
  <si>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</si>
  <si>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</si>
  <si>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</si>
  <si>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</si>
  <si>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</si>
  <si>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</si>
  <si>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</si>
  <si>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</si>
  <si>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</si>
  <si>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</si>
  <si>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</si>
  <si>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</si>
  <si>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</si>
  <si>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</si>
  <si>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</si>
  <si>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</si>
  <si>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</si>
  <si>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</si>
  <si>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</si>
  <si>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</si>
  <si>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</si>
  <si>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</si>
  <si>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</si>
  <si>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</si>
  <si>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</si>
  <si>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</si>
  <si>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</si>
  <si>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</si>
  <si>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</si>
  <si>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</si>
  <si>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</si>
  <si>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</si>
  <si>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</si>
  <si>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</si>
  <si>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</si>
  <si>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</si>
  <si>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</si>
  <si>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1 and 2</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</si>
  <si>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</si>
  <si>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</si>
  <si>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</si>
  <si>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</si>
  <si>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</si>
  <si>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</si>
  <si>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</si>
  <si>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</si>
  <si>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</si>
  <si>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</si>
  <si>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</si>
  <si>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</si>
  <si>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</si>
  <si>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</si>
  <si>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</si>
  <si>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</si>
  <si>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</si>
  <si>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</si>
  <si>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</si>
  <si>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</si>
  <si>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</si>
  <si>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</si>
  <si>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</si>
  <si>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</si>
  <si>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</si>
  <si>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</si>
  <si>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</si>
  <si>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</si>
  <si>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</si>
  <si>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</si>
  <si>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</si>
  <si>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</si>
  <si>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</si>
  <si>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</si>
  <si>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</si>
  <si>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</si>
  <si>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</si>
  <si>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</si>
  <si>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</si>
  <si>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</si>
  <si>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</si>
  <si>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</si>
  <si>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</si>
  <si>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</si>
  <si>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</si>
  <si>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</si>
  <si>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</si>
  <si>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</si>
  <si>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</si>
  <si>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</si>
  <si>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</si>
  <si>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</si>
  <si>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</si>
  <si>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</si>
  <si>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</si>
  <si>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</si>
  <si>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</si>
  <si>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</si>
  <si>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</si>
  <si>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</si>
  <si>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</si>
  <si>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</si>
  <si>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</si>
  <si>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</si>
  <si>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</si>
  <si>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</si>
  <si>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</si>
  <si>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</si>
  <si>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</si>
  <si>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</si>
  <si>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</si>
  <si>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</si>
  <si>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</si>
  <si>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</si>
  <si>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</si>
  <si>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</si>
  <si>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</si>
  <si>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</si>
  <si>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</si>
  <si>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</si>
  <si>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</si>
  <si>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</si>
  <si>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</si>
  <si>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</si>
  <si>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</si>
  <si>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</si>
  <si>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</si>
  <si>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</si>
  <si>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</si>
  <si>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</si>
  <si>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</si>
  <si>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</si>
  <si>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</si>
  <si>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</si>
  <si>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</si>
  <si>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</si>
  <si>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</si>
  <si>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</si>
  <si>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</si>
  <si>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</si>
  <si>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</si>
  <si>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</si>
  <si>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</si>
  <si>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</si>
  <si>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</si>
  <si>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</si>
  <si>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</si>
  <si>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</si>
  <si>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</si>
  <si>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</si>
  <si>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</si>
  <si>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</si>
  <si>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</si>
  <si>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</si>
  <si>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</si>
  <si>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</si>
  <si>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</si>
  <si>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</si>
  <si>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</si>
  <si>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</si>
  <si>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</si>
  <si>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</si>
  <si>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</si>
  <si>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</si>
  <si>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</si>
  <si>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</si>
  <si>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</si>
  <si>
    <t>GVA_FS</t>
  </si>
  <si>
    <t>TFHPOP</t>
  </si>
  <si>
    <t>agr</t>
  </si>
  <si>
    <t>PAMS_RUN</t>
  </si>
  <si>
    <t>RES</t>
  </si>
  <si>
    <t>TRA</t>
  </si>
  <si>
    <t>WASTE</t>
  </si>
  <si>
    <t>AFOLU</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</si>
  <si>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</si>
  <si>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</si>
  <si>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</si>
  <si>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</si>
  <si>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</si>
  <si>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</si>
  <si>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</si>
  <si>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</si>
  <si>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</si>
  <si>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fa</t>
  </si>
  <si>
    <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</si>
</sst>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34">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2" fontId="0" fillId="0" borderId="0" xfId="45" applyNumberFormat="1" applyFon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0" fontId="26" fillId="0" borderId="7" xfId="21" applyAlignment="1">
      <alignment horizontal="left"/>
    </xf>
    <xf numFmtId="0" fontId="2" fillId="0" borderId="0" xfId="31" applyFont="1" applyAlignment="1">
      <alignment horizontal="left"/>
    </xf>
    <xf numFmtId="0" fontId="0" fillId="0" borderId="0" xfId="0"/>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26.515999999999998</c:v>
                </c:pt>
                <c:pt idx="1">
                  <c:v>27.008481314918189</c:v>
                </c:pt>
                <c:pt idx="2">
                  <c:v>25.835587467115094</c:v>
                </c:pt>
                <c:pt idx="3">
                  <c:v>23.397629500446353</c:v>
                </c:pt>
                <c:pt idx="4" formatCode="0.000">
                  <c:v>20.622731572802511</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15.909599999999998</c:v>
                </c:pt>
                <c:pt idx="1">
                  <c:v>18.49993402481913</c:v>
                </c:pt>
                <c:pt idx="2">
                  <c:v>20.47259985230534</c:v>
                </c:pt>
                <c:pt idx="3">
                  <c:v>23.660201814177846</c:v>
                </c:pt>
                <c:pt idx="4" formatCode="0.000">
                  <c:v>27.065141261620376</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9.8998328820700809</c:v>
                </c:pt>
                <c:pt idx="1">
                  <c:v>13.800274660262685</c:v>
                </c:pt>
                <c:pt idx="2">
                  <c:v>19.647902680579563</c:v>
                </c:pt>
                <c:pt idx="3">
                  <c:v>24.317474685375796</c:v>
                </c:pt>
                <c:pt idx="4" formatCode="0.000">
                  <c:v>27.830036165577102</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26.515999999999998</c:v>
                </c:pt>
                <c:pt idx="1">
                  <c:v>27.008481314918189</c:v>
                </c:pt>
                <c:pt idx="2">
                  <c:v>25.835587467115094</c:v>
                </c:pt>
                <c:pt idx="3">
                  <c:v>23.397629500446353</c:v>
                </c:pt>
                <c:pt idx="4">
                  <c:v>20.622731572802511</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15.909599999999998</c:v>
                </c:pt>
                <c:pt idx="1">
                  <c:v>18.49993402481913</c:v>
                </c:pt>
                <c:pt idx="2">
                  <c:v>20.47259985230534</c:v>
                </c:pt>
                <c:pt idx="3">
                  <c:v>23.660201814177846</c:v>
                </c:pt>
                <c:pt idx="4">
                  <c:v>27.065141261620376</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9.8998328820700809</c:v>
                </c:pt>
                <c:pt idx="1">
                  <c:v>13.800274660262685</c:v>
                </c:pt>
                <c:pt idx="2">
                  <c:v>19.647902680579563</c:v>
                </c:pt>
                <c:pt idx="3">
                  <c:v>24.317474685375796</c:v>
                </c:pt>
                <c:pt idx="4">
                  <c:v>27.830036165577102</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33"/>
                <c:pt idx="0">
                  <c:v>10.675790841703828</c:v>
                </c:pt>
                <c:pt idx="1">
                  <c:v>12.639010653235388</c:v>
                </c:pt>
                <c:pt idx="2">
                  <c:v>14.602230464766947</c:v>
                </c:pt>
                <c:pt idx="3">
                  <c:v>16.565450276298506</c:v>
                </c:pt>
                <c:pt idx="4">
                  <c:v>18.528670087830069</c:v>
                </c:pt>
                <c:pt idx="5">
                  <c:v>20.491889899361627</c:v>
                </c:pt>
                <c:pt idx="6">
                  <c:v>20.397321793225576</c:v>
                </c:pt>
                <c:pt idx="7">
                  <c:v>20.411062846736275</c:v>
                </c:pt>
                <c:pt idx="8">
                  <c:v>21.145833346621256</c:v>
                </c:pt>
                <c:pt idx="9">
                  <c:v>21.978526814873252</c:v>
                </c:pt>
                <c:pt idx="10">
                  <c:v>21.876910599497993</c:v>
                </c:pt>
                <c:pt idx="11">
                  <c:v>21.737565431143011</c:v>
                </c:pt>
                <c:pt idx="12">
                  <c:v>21.544434554933446</c:v>
                </c:pt>
                <c:pt idx="13">
                  <c:v>21.35433493872025</c:v>
                </c:pt>
                <c:pt idx="14">
                  <c:v>21.127512059061161</c:v>
                </c:pt>
                <c:pt idx="15">
                  <c:v>20.85701503264719</c:v>
                </c:pt>
                <c:pt idx="16">
                  <c:v>20.59191826346467</c:v>
                </c:pt>
                <c:pt idx="17">
                  <c:v>20.359843495416882</c:v>
                </c:pt>
                <c:pt idx="18">
                  <c:v>20.227535958858756</c:v>
                </c:pt>
                <c:pt idx="19">
                  <c:v>20.071559052848762</c:v>
                </c:pt>
                <c:pt idx="20">
                  <c:v>19.850614531565675</c:v>
                </c:pt>
                <c:pt idx="21">
                  <c:v>19.639621330610435</c:v>
                </c:pt>
                <c:pt idx="22">
                  <c:v>19.458709222160106</c:v>
                </c:pt>
                <c:pt idx="23">
                  <c:v>19.298619657312276</c:v>
                </c:pt>
                <c:pt idx="24">
                  <c:v>19.107989123600806</c:v>
                </c:pt>
                <c:pt idx="25">
                  <c:v>18.894098928558311</c:v>
                </c:pt>
                <c:pt idx="26">
                  <c:v>18.698714180412548</c:v>
                </c:pt>
                <c:pt idx="27">
                  <c:v>18.513043004271822</c:v>
                </c:pt>
                <c:pt idx="28">
                  <c:v>18.318778029520111</c:v>
                </c:pt>
                <c:pt idx="29">
                  <c:v>17.157220442180364</c:v>
                </c:pt>
                <c:pt idx="30">
                  <c:v>16.146218660199679</c:v>
                </c:pt>
                <c:pt idx="31">
                  <c:v>16.146218660199679</c:v>
                </c:pt>
                <c:pt idx="32">
                  <c:v>16.146218660199679</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33"/>
                <c:pt idx="0" formatCode="0.00">
                  <c:v>4.742986727829742E-2</c:v>
                </c:pt>
                <c:pt idx="1">
                  <c:v>4.5818274562462187E-2</c:v>
                </c:pt>
                <c:pt idx="2">
                  <c:v>4.4206681846626947E-2</c:v>
                </c:pt>
                <c:pt idx="3">
                  <c:v>4.2595089130791713E-2</c:v>
                </c:pt>
                <c:pt idx="4">
                  <c:v>4.0983496414956473E-2</c:v>
                </c:pt>
                <c:pt idx="5">
                  <c:v>3.937190369912124E-2</c:v>
                </c:pt>
                <c:pt idx="6">
                  <c:v>3.9190206140424476E-2</c:v>
                </c:pt>
                <c:pt idx="7">
                  <c:v>3.9216607386878793E-2</c:v>
                </c:pt>
                <c:pt idx="8">
                  <c:v>4.0628351911395681E-2</c:v>
                </c:pt>
                <c:pt idx="9">
                  <c:v>4.2228239828221069E-2</c:v>
                </c:pt>
                <c:pt idx="10">
                  <c:v>4.20330004498293E-2</c:v>
                </c:pt>
                <c:pt idx="11">
                  <c:v>4.1765270895534695E-2</c:v>
                </c:pt>
                <c:pt idx="12">
                  <c:v>4.1394200667420368E-2</c:v>
                </c:pt>
                <c:pt idx="13">
                  <c:v>4.1028954522748323E-2</c:v>
                </c:pt>
                <c:pt idx="14">
                  <c:v>4.059315047448564E-2</c:v>
                </c:pt>
                <c:pt idx="15">
                  <c:v>4.0073433507081806E-2</c:v>
                </c:pt>
                <c:pt idx="16">
                  <c:v>3.9564092274112977E-2</c:v>
                </c:pt>
                <c:pt idx="17">
                  <c:v>3.9118197558523179E-2</c:v>
                </c:pt>
                <c:pt idx="18">
                  <c:v>3.8863989693186322E-2</c:v>
                </c:pt>
                <c:pt idx="19">
                  <c:v>3.856430490311219E-2</c:v>
                </c:pt>
                <c:pt idx="20">
                  <c:v>3.8139795184509946E-2</c:v>
                </c:pt>
                <c:pt idx="21">
                  <c:v>3.773440534345688E-2</c:v>
                </c:pt>
                <c:pt idx="22">
                  <c:v>3.7386811532105532E-2</c:v>
                </c:pt>
                <c:pt idx="23">
                  <c:v>3.7079224922896815E-2</c:v>
                </c:pt>
                <c:pt idx="24">
                  <c:v>3.6712958704785137E-2</c:v>
                </c:pt>
                <c:pt idx="25">
                  <c:v>3.6302002750856176E-2</c:v>
                </c:pt>
                <c:pt idx="26">
                  <c:v>3.5926602066680545E-2</c:v>
                </c:pt>
                <c:pt idx="27">
                  <c:v>3.5569864464506384E-2</c:v>
                </c:pt>
                <c:pt idx="28">
                  <c:v>3.5196615246615812E-2</c:v>
                </c:pt>
                <c:pt idx="29">
                  <c:v>3.2964867287090187E-2</c:v>
                </c:pt>
                <c:pt idx="30">
                  <c:v>3.1022388335891861E-2</c:v>
                </c:pt>
                <c:pt idx="31">
                  <c:v>3.1022388335891861E-2</c:v>
                </c:pt>
                <c:pt idx="32">
                  <c:v>3.1022388335891861E-2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33"/>
                <c:pt idx="0" formatCode="0.00">
                  <c:v>10.057098199765919</c:v>
                </c:pt>
                <c:pt idx="1">
                  <c:v>10.651583309100051</c:v>
                </c:pt>
                <c:pt idx="2">
                  <c:v>11.246068418434183</c:v>
                </c:pt>
                <c:pt idx="3">
                  <c:v>11.840553527768316</c:v>
                </c:pt>
                <c:pt idx="4">
                  <c:v>12.435038637102448</c:v>
                </c:pt>
                <c:pt idx="5">
                  <c:v>13.029523746436579</c:v>
                </c:pt>
                <c:pt idx="6">
                  <c:v>12.969393744245147</c:v>
                </c:pt>
                <c:pt idx="7">
                  <c:v>12.978130829204026</c:v>
                </c:pt>
                <c:pt idx="8">
                  <c:v>13.445325886538914</c:v>
                </c:pt>
                <c:pt idx="9">
                  <c:v>13.974784095194916</c:v>
                </c:pt>
                <c:pt idx="10">
                  <c:v>13.91017263682005</c:v>
                </c:pt>
                <c:pt idx="11">
                  <c:v>13.82157167375861</c:v>
                </c:pt>
                <c:pt idx="12">
                  <c:v>13.698771709963127</c:v>
                </c:pt>
                <c:pt idx="13">
                  <c:v>13.577899136676683</c:v>
                </c:pt>
                <c:pt idx="14">
                  <c:v>13.433676514396964</c:v>
                </c:pt>
                <c:pt idx="15">
                  <c:v>13.261684206888464</c:v>
                </c:pt>
                <c:pt idx="16">
                  <c:v>13.093125588521357</c:v>
                </c:pt>
                <c:pt idx="17">
                  <c:v>12.945563615659029</c:v>
                </c:pt>
                <c:pt idx="18">
                  <c:v>12.861437446824286</c:v>
                </c:pt>
                <c:pt idx="19">
                  <c:v>12.76226139177354</c:v>
                </c:pt>
                <c:pt idx="20">
                  <c:v>12.621776453544747</c:v>
                </c:pt>
                <c:pt idx="21">
                  <c:v>12.487618943637932</c:v>
                </c:pt>
                <c:pt idx="22">
                  <c:v>12.372588137565481</c:v>
                </c:pt>
                <c:pt idx="23">
                  <c:v>12.270797097452267</c:v>
                </c:pt>
                <c:pt idx="24">
                  <c:v>12.149586946607815</c:v>
                </c:pt>
                <c:pt idx="25">
                  <c:v>12.013587417568623</c:v>
                </c:pt>
                <c:pt idx="26">
                  <c:v>11.889354356188761</c:v>
                </c:pt>
                <c:pt idx="27">
                  <c:v>11.7712975536959</c:v>
                </c:pt>
                <c:pt idx="28">
                  <c:v>11.647776486870963</c:v>
                </c:pt>
                <c:pt idx="29">
                  <c:v>10.909213951086098</c:v>
                </c:pt>
                <c:pt idx="30">
                  <c:v>10.266380528170947</c:v>
                </c:pt>
                <c:pt idx="31">
                  <c:v>10.266380528170947</c:v>
                </c:pt>
                <c:pt idx="32">
                  <c:v>10.266380528170947</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33"/>
                <c:pt idx="0" formatCode="0.00">
                  <c:v>14.676645094763478</c:v>
                </c:pt>
                <c:pt idx="1">
                  <c:v>14.08428987326449</c:v>
                </c:pt>
                <c:pt idx="2">
                  <c:v>13.491934651765501</c:v>
                </c:pt>
                <c:pt idx="3">
                  <c:v>12.899579430266513</c:v>
                </c:pt>
                <c:pt idx="4">
                  <c:v>12.307224208767526</c:v>
                </c:pt>
                <c:pt idx="5">
                  <c:v>11.714868987268536</c:v>
                </c:pt>
                <c:pt idx="6">
                  <c:v>11.660805990678238</c:v>
                </c:pt>
                <c:pt idx="7">
                  <c:v>11.668661519983512</c:v>
                </c:pt>
                <c:pt idx="8">
                  <c:v>12.088717463292603</c:v>
                </c:pt>
                <c:pt idx="9">
                  <c:v>12.564754321534277</c:v>
                </c:pt>
                <c:pt idx="10">
                  <c:v>12.506662039370477</c:v>
                </c:pt>
                <c:pt idx="11">
                  <c:v>12.427000749011</c:v>
                </c:pt>
                <c:pt idx="12">
                  <c:v>12.316591073607567</c:v>
                </c:pt>
                <c:pt idx="13">
                  <c:v>12.207914318588646</c:v>
                </c:pt>
                <c:pt idx="14">
                  <c:v>12.07824349117492</c:v>
                </c:pt>
                <c:pt idx="15">
                  <c:v>11.923604888222826</c:v>
                </c:pt>
                <c:pt idx="16">
                  <c:v>11.772053521551754</c:v>
                </c:pt>
                <c:pt idx="17">
                  <c:v>11.639380277830332</c:v>
                </c:pt>
                <c:pt idx="18">
                  <c:v>11.563742283266688</c:v>
                </c:pt>
                <c:pt idx="19">
                  <c:v>11.474572908068966</c:v>
                </c:pt>
                <c:pt idx="20">
                  <c:v>11.34826263932373</c:v>
                </c:pt>
                <c:pt idx="21">
                  <c:v>11.22764137312846</c:v>
                </c:pt>
                <c:pt idx="22">
                  <c:v>11.124216961855776</c:v>
                </c:pt>
                <c:pt idx="23">
                  <c:v>11.032696448734164</c:v>
                </c:pt>
                <c:pt idx="24">
                  <c:v>10.92371617710619</c:v>
                </c:pt>
                <c:pt idx="25">
                  <c:v>10.801438748089639</c:v>
                </c:pt>
                <c:pt idx="26">
                  <c:v>10.689740571987816</c:v>
                </c:pt>
                <c:pt idx="27">
                  <c:v>10.583595481716351</c:v>
                </c:pt>
                <c:pt idx="28">
                  <c:v>10.472537461240544</c:v>
                </c:pt>
                <c:pt idx="29">
                  <c:v>9.8084945143146598</c:v>
                </c:pt>
                <c:pt idx="30">
                  <c:v>9.2305217904729346</c:v>
                </c:pt>
                <c:pt idx="31">
                  <c:v>9.2305217904729346</c:v>
                </c:pt>
                <c:pt idx="32">
                  <c:v>9.2305217904729346</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33"/>
                <c:pt idx="0" formatCode="0.00">
                  <c:v>5.6663208871172328</c:v>
                </c:pt>
                <c:pt idx="1">
                  <c:v>6.0410431274929115</c:v>
                </c:pt>
                <c:pt idx="2">
                  <c:v>6.4157653678685902</c:v>
                </c:pt>
                <c:pt idx="3">
                  <c:v>6.7904876082442698</c:v>
                </c:pt>
                <c:pt idx="4">
                  <c:v>7.1652098486199485</c:v>
                </c:pt>
                <c:pt idx="5">
                  <c:v>7.5399320889956272</c:v>
                </c:pt>
                <c:pt idx="6">
                  <c:v>7.5051360256968014</c:v>
                </c:pt>
                <c:pt idx="7">
                  <c:v>7.5101920069074541</c:v>
                </c:pt>
                <c:pt idx="8">
                  <c:v>7.7805487039880257</c:v>
                </c:pt>
                <c:pt idx="9">
                  <c:v>8.0869358762988579</c:v>
                </c:pt>
                <c:pt idx="10">
                  <c:v>8.0495464814293261</c:v>
                </c:pt>
                <c:pt idx="11">
                  <c:v>7.9982748265704471</c:v>
                </c:pt>
                <c:pt idx="12">
                  <c:v>7.927212874839304</c:v>
                </c:pt>
                <c:pt idx="13">
                  <c:v>7.8572662665259196</c:v>
                </c:pt>
                <c:pt idx="14">
                  <c:v>7.773807438801434</c:v>
                </c:pt>
                <c:pt idx="15">
                  <c:v>7.6742788340971826</c:v>
                </c:pt>
                <c:pt idx="16">
                  <c:v>7.5767372385457339</c:v>
                </c:pt>
                <c:pt idx="17">
                  <c:v>7.491345993558407</c:v>
                </c:pt>
                <c:pt idx="18">
                  <c:v>7.4426638151253837</c:v>
                </c:pt>
                <c:pt idx="19">
                  <c:v>7.3852725601194873</c:v>
                </c:pt>
                <c:pt idx="20">
                  <c:v>7.3039766574920764</c:v>
                </c:pt>
                <c:pt idx="21">
                  <c:v>7.2263423146249561</c:v>
                </c:pt>
                <c:pt idx="22">
                  <c:v>7.1597762234302644</c:v>
                </c:pt>
                <c:pt idx="23">
                  <c:v>7.1008717274058597</c:v>
                </c:pt>
                <c:pt idx="24">
                  <c:v>7.0307297695224014</c:v>
                </c:pt>
                <c:pt idx="25">
                  <c:v>6.9520294859935161</c:v>
                </c:pt>
                <c:pt idx="26">
                  <c:v>6.880138228550714</c:v>
                </c:pt>
                <c:pt idx="27">
                  <c:v>6.81182105205502</c:v>
                </c:pt>
                <c:pt idx="28">
                  <c:v>6.7403418120194791</c:v>
                </c:pt>
                <c:pt idx="29">
                  <c:v>6.3129500307337461</c:v>
                </c:pt>
                <c:pt idx="30">
                  <c:v>5.9409548260247158</c:v>
                </c:pt>
                <c:pt idx="31">
                  <c:v>5.9409548260247158</c:v>
                </c:pt>
                <c:pt idx="32">
                  <c:v>5.9409548260247158</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33"/>
                <c:pt idx="0" formatCode="0.00">
                  <c:v>1.4353020960038052</c:v>
                </c:pt>
                <c:pt idx="1">
                  <c:v>1.6984088756600515</c:v>
                </c:pt>
                <c:pt idx="2">
                  <c:v>1.9615156553162976</c:v>
                </c:pt>
                <c:pt idx="3">
                  <c:v>2.2246224349725439</c:v>
                </c:pt>
                <c:pt idx="4">
                  <c:v>2.4877292146287902</c:v>
                </c:pt>
                <c:pt idx="5">
                  <c:v>2.7508359942850364</c:v>
                </c:pt>
                <c:pt idx="6">
                  <c:v>2.7381411500540747</c:v>
                </c:pt>
                <c:pt idx="7">
                  <c:v>2.7399857522250932</c:v>
                </c:pt>
                <c:pt idx="8">
                  <c:v>2.8386215124477454</c:v>
                </c:pt>
                <c:pt idx="9">
                  <c:v>2.9504024743757613</c:v>
                </c:pt>
                <c:pt idx="10">
                  <c:v>2.9367614903459773</c:v>
                </c:pt>
                <c:pt idx="11">
                  <c:v>2.9180557630254076</c:v>
                </c:pt>
                <c:pt idx="12">
                  <c:v>2.8921298299614384</c:v>
                </c:pt>
                <c:pt idx="13">
                  <c:v>2.8666108139337698</c:v>
                </c:pt>
                <c:pt idx="14">
                  <c:v>2.836162058608716</c:v>
                </c:pt>
                <c:pt idx="15">
                  <c:v>2.7998504758185994</c:v>
                </c:pt>
                <c:pt idx="16">
                  <c:v>2.7642638247963007</c:v>
                </c:pt>
                <c:pt idx="17">
                  <c:v>2.7331100547708678</c:v>
                </c:pt>
                <c:pt idx="18">
                  <c:v>2.7153490607548587</c:v>
                </c:pt>
                <c:pt idx="19">
                  <c:v>2.6944106851615528</c:v>
                </c:pt>
                <c:pt idx="20">
                  <c:v>2.6647510420114826</c:v>
                </c:pt>
                <c:pt idx="21">
                  <c:v>2.6364272663818284</c:v>
                </c:pt>
                <c:pt idx="22">
                  <c:v>2.6121415835008821</c:v>
                </c:pt>
                <c:pt idx="23">
                  <c:v>2.5906511236430747</c:v>
                </c:pt>
                <c:pt idx="24">
                  <c:v>2.5650608371288173</c:v>
                </c:pt>
                <c:pt idx="25">
                  <c:v>2.5363481683492588</c:v>
                </c:pt>
                <c:pt idx="26">
                  <c:v>2.5101196750002668</c:v>
                </c:pt>
                <c:pt idx="27">
                  <c:v>2.4851951337823746</c:v>
                </c:pt>
                <c:pt idx="28">
                  <c:v>2.4591169590703132</c:v>
                </c:pt>
                <c:pt idx="29">
                  <c:v>2.303189202461168</c:v>
                </c:pt>
                <c:pt idx="30">
                  <c:v>2.1674720916521046</c:v>
                </c:pt>
                <c:pt idx="31">
                  <c:v>2.1674720916521046</c:v>
                </c:pt>
                <c:pt idx="32">
                  <c:v>2.1674720916521046</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33"/>
                <c:pt idx="0" formatCode="0.00">
                  <c:v>1.9878001092508091</c:v>
                </c:pt>
                <c:pt idx="1">
                  <c:v>2.1565691406754266</c:v>
                </c:pt>
                <c:pt idx="2">
                  <c:v>2.3253381721000443</c:v>
                </c:pt>
                <c:pt idx="3">
                  <c:v>2.4941072035246621</c:v>
                </c:pt>
                <c:pt idx="4">
                  <c:v>2.6628762349492798</c:v>
                </c:pt>
                <c:pt idx="5">
                  <c:v>2.8316452663738976</c:v>
                </c:pt>
                <c:pt idx="6">
                  <c:v>2.8185774951041314</c:v>
                </c:pt>
                <c:pt idx="7">
                  <c:v>2.8204762847872527</c:v>
                </c:pt>
                <c:pt idx="8">
                  <c:v>2.9220095947010107</c:v>
                </c:pt>
                <c:pt idx="9">
                  <c:v>3.037074263176986</c:v>
                </c:pt>
                <c:pt idx="10">
                  <c:v>3.0230325580601169</c:v>
                </c:pt>
                <c:pt idx="11">
                  <c:v>3.0037773264391063</c:v>
                </c:pt>
                <c:pt idx="12">
                  <c:v>2.9770897864369275</c:v>
                </c:pt>
                <c:pt idx="13">
                  <c:v>2.9508211171715142</c:v>
                </c:pt>
                <c:pt idx="14">
                  <c:v>2.9194778913077073</c:v>
                </c:pt>
                <c:pt idx="15">
                  <c:v>2.8820996100376521</c:v>
                </c:pt>
                <c:pt idx="16">
                  <c:v>2.8454675563191669</c:v>
                </c:pt>
                <c:pt idx="17">
                  <c:v>2.8133986050601711</c:v>
                </c:pt>
                <c:pt idx="18">
                  <c:v>2.795115859474461</c:v>
                </c:pt>
                <c:pt idx="19">
                  <c:v>2.7735623927256179</c:v>
                </c:pt>
                <c:pt idx="20">
                  <c:v>2.7430314602008439</c:v>
                </c:pt>
                <c:pt idx="21">
                  <c:v>2.7138756379874618</c:v>
                </c:pt>
                <c:pt idx="22">
                  <c:v>2.6888765325833743</c:v>
                </c:pt>
                <c:pt idx="23">
                  <c:v>2.666754763399394</c:v>
                </c:pt>
                <c:pt idx="24">
                  <c:v>2.6404127299870814</c:v>
                </c:pt>
                <c:pt idx="25">
                  <c:v>2.6108565903976948</c:v>
                </c:pt>
                <c:pt idx="26">
                  <c:v>2.5838576020210375</c:v>
                </c:pt>
                <c:pt idx="27">
                  <c:v>2.5582008710116964</c:v>
                </c:pt>
                <c:pt idx="28">
                  <c:v>2.53135661707126</c:v>
                </c:pt>
                <c:pt idx="29">
                  <c:v>2.370848286216245</c:v>
                </c:pt>
                <c:pt idx="30">
                  <c:v>2.2311443143375764</c:v>
                </c:pt>
                <c:pt idx="31">
                  <c:v>2.2311443143375764</c:v>
                </c:pt>
                <c:pt idx="32">
                  <c:v>2.2311443143375764</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33"/>
                <c:pt idx="0" formatCode="0.00">
                  <c:v>16.048248534198041</c:v>
                </c:pt>
                <c:pt idx="1">
                  <c:v>17.585213087537426</c:v>
                </c:pt>
                <c:pt idx="2">
                  <c:v>19.12217764087681</c:v>
                </c:pt>
                <c:pt idx="3">
                  <c:v>20.659142194216194</c:v>
                </c:pt>
                <c:pt idx="4">
                  <c:v>22.196106747555582</c:v>
                </c:pt>
                <c:pt idx="5">
                  <c:v>23.733071300894967</c:v>
                </c:pt>
                <c:pt idx="6">
                  <c:v>24.145383263900055</c:v>
                </c:pt>
                <c:pt idx="7">
                  <c:v>24.60737316605675</c:v>
                </c:pt>
                <c:pt idx="8">
                  <c:v>25.790423820892613</c:v>
                </c:pt>
                <c:pt idx="9">
                  <c:v>24.686432496183084</c:v>
                </c:pt>
                <c:pt idx="10">
                  <c:v>25.070466068643292</c:v>
                </c:pt>
                <c:pt idx="11">
                  <c:v>25.438003156997169</c:v>
                </c:pt>
                <c:pt idx="12">
                  <c:v>25.841132473232459</c:v>
                </c:pt>
                <c:pt idx="13">
                  <c:v>26.280928479783636</c:v>
                </c:pt>
                <c:pt idx="14">
                  <c:v>26.65322417199091</c:v>
                </c:pt>
                <c:pt idx="15">
                  <c:v>27.110400476614188</c:v>
                </c:pt>
                <c:pt idx="16">
                  <c:v>27.566863445651464</c:v>
                </c:pt>
                <c:pt idx="17">
                  <c:v>28.035187755155818</c:v>
                </c:pt>
                <c:pt idx="18">
                  <c:v>28.54048161459108</c:v>
                </c:pt>
                <c:pt idx="19">
                  <c:v>28.874130147680532</c:v>
                </c:pt>
                <c:pt idx="20">
                  <c:v>29.343283992423377</c:v>
                </c:pt>
                <c:pt idx="21">
                  <c:v>29.793361092983179</c:v>
                </c:pt>
                <c:pt idx="22">
                  <c:v>30.26949124698789</c:v>
                </c:pt>
                <c:pt idx="23">
                  <c:v>30.718164179904313</c:v>
                </c:pt>
                <c:pt idx="24">
                  <c:v>31.138305118938</c:v>
                </c:pt>
                <c:pt idx="25">
                  <c:v>31.600689219414992</c:v>
                </c:pt>
                <c:pt idx="26">
                  <c:v>32.074457698673996</c:v>
                </c:pt>
                <c:pt idx="27">
                  <c:v>32.531055315454985</c:v>
                </c:pt>
                <c:pt idx="28">
                  <c:v>32.984259925298026</c:v>
                </c:pt>
                <c:pt idx="29">
                  <c:v>35.329256326205602</c:v>
                </c:pt>
                <c:pt idx="30">
                  <c:v>37.731024498415323</c:v>
                </c:pt>
                <c:pt idx="31">
                  <c:v>37.731024498415323</c:v>
                </c:pt>
                <c:pt idx="32">
                  <c:v>37.731024498415323</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33"/>
                <c:pt idx="0" formatCode="0.00">
                  <c:v>3.3422499241462768E-2</c:v>
                </c:pt>
                <c:pt idx="1">
                  <c:v>4.0702012494378374E-2</c:v>
                </c:pt>
                <c:pt idx="2">
                  <c:v>4.7981525747293988E-2</c:v>
                </c:pt>
                <c:pt idx="3">
                  <c:v>5.5261039000209594E-2</c:v>
                </c:pt>
                <c:pt idx="4">
                  <c:v>6.2540552253125201E-2</c:v>
                </c:pt>
                <c:pt idx="5">
                  <c:v>6.9820065506040807E-2</c:v>
                </c:pt>
                <c:pt idx="6">
                  <c:v>7.1033041605971625E-2</c:v>
                </c:pt>
                <c:pt idx="7">
                  <c:v>7.2392164697237665E-2</c:v>
                </c:pt>
                <c:pt idx="8">
                  <c:v>7.5872568610004312E-2</c:v>
                </c:pt>
                <c:pt idx="9">
                  <c:v>7.2624748484573967E-2</c:v>
                </c:pt>
                <c:pt idx="10">
                  <c:v>7.375453269352629E-2</c:v>
                </c:pt>
                <c:pt idx="11">
                  <c:v>7.4835786074490915E-2</c:v>
                </c:pt>
                <c:pt idx="12">
                  <c:v>7.6021747845308671E-2</c:v>
                </c:pt>
                <c:pt idx="13">
                  <c:v>7.7315578955382491E-2</c:v>
                </c:pt>
                <c:pt idx="14">
                  <c:v>7.8410831621502808E-2</c:v>
                </c:pt>
                <c:pt idx="15">
                  <c:v>7.9755793642301329E-2</c:v>
                </c:pt>
                <c:pt idx="16">
                  <c:v>8.1098657108862549E-2</c:v>
                </c:pt>
                <c:pt idx="17">
                  <c:v>8.2476415324523086E-2</c:v>
                </c:pt>
                <c:pt idx="18">
                  <c:v>8.3962933858862124E-2</c:v>
                </c:pt>
                <c:pt idx="19">
                  <c:v>8.4944490866000158E-2</c:v>
                </c:pt>
                <c:pt idx="20">
                  <c:v>8.6324689482397576E-2</c:v>
                </c:pt>
                <c:pt idx="21">
                  <c:v>8.764876643162367E-2</c:v>
                </c:pt>
                <c:pt idx="22">
                  <c:v>8.9049488576707206E-2</c:v>
                </c:pt>
                <c:pt idx="23">
                  <c:v>9.0369434620345926E-2</c:v>
                </c:pt>
                <c:pt idx="24">
                  <c:v>9.1605442700092229E-2</c:v>
                </c:pt>
                <c:pt idx="25">
                  <c:v>9.2965725479128833E-2</c:v>
                </c:pt>
                <c:pt idx="26">
                  <c:v>9.4359499838847449E-2</c:v>
                </c:pt>
                <c:pt idx="27">
                  <c:v>9.5702759424148104E-2</c:v>
                </c:pt>
                <c:pt idx="28">
                  <c:v>9.7036037159073538E-2</c:v>
                </c:pt>
                <c:pt idx="29">
                  <c:v>0.10393475668201295</c:v>
                </c:pt>
                <c:pt idx="30">
                  <c:v>0.11100049246428749</c:v>
                </c:pt>
                <c:pt idx="31">
                  <c:v>0.11100049246428749</c:v>
                </c:pt>
                <c:pt idx="32">
                  <c:v>0.11100049246428749</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33"/>
                <c:pt idx="0" formatCode="0.00">
                  <c:v>9.0463349071673473</c:v>
                </c:pt>
                <c:pt idx="1">
                  <c:v>8.9413508126583654</c:v>
                </c:pt>
                <c:pt idx="2">
                  <c:v>8.8363667181493835</c:v>
                </c:pt>
                <c:pt idx="3">
                  <c:v>8.7313826236403997</c:v>
                </c:pt>
                <c:pt idx="4">
                  <c:v>8.6263985291314178</c:v>
                </c:pt>
                <c:pt idx="5">
                  <c:v>8.5214144346224359</c:v>
                </c:pt>
                <c:pt idx="6">
                  <c:v>8.6694560036454291</c:v>
                </c:pt>
                <c:pt idx="7">
                  <c:v>8.835334552231739</c:v>
                </c:pt>
                <c:pt idx="8">
                  <c:v>9.2601116406748893</c:v>
                </c:pt>
                <c:pt idx="9">
                  <c:v>8.863720988542017</c:v>
                </c:pt>
                <c:pt idx="10">
                  <c:v>9.0016091356870778</c:v>
                </c:pt>
                <c:pt idx="11">
                  <c:v>9.1335741818562077</c:v>
                </c:pt>
                <c:pt idx="12">
                  <c:v>9.2783187002050536</c:v>
                </c:pt>
                <c:pt idx="13">
                  <c:v>9.4362284789690509</c:v>
                </c:pt>
                <c:pt idx="14">
                  <c:v>9.5699021129164272</c:v>
                </c:pt>
                <c:pt idx="15">
                  <c:v>9.7340523281158067</c:v>
                </c:pt>
                <c:pt idx="16">
                  <c:v>9.8979464185143868</c:v>
                </c:pt>
                <c:pt idx="17">
                  <c:v>10.066099350787612</c:v>
                </c:pt>
                <c:pt idx="18">
                  <c:v>10.247526285924968</c:v>
                </c:pt>
                <c:pt idx="19">
                  <c:v>10.367323567528882</c:v>
                </c:pt>
                <c:pt idx="20">
                  <c:v>10.535774346358318</c:v>
                </c:pt>
                <c:pt idx="21">
                  <c:v>10.697375575831668</c:v>
                </c:pt>
                <c:pt idx="22">
                  <c:v>10.868331214722861</c:v>
                </c:pt>
                <c:pt idx="23">
                  <c:v>11.029428274538892</c:v>
                </c:pt>
                <c:pt idx="24">
                  <c:v>11.180280855608855</c:v>
                </c:pt>
                <c:pt idx="25">
                  <c:v>11.346300942018656</c:v>
                </c:pt>
                <c:pt idx="26">
                  <c:v>11.516408616101048</c:v>
                </c:pt>
                <c:pt idx="27">
                  <c:v>11.680351052085092</c:v>
                </c:pt>
                <c:pt idx="28">
                  <c:v>11.843075221038662</c:v>
                </c:pt>
                <c:pt idx="29">
                  <c:v>12.685051631360151</c:v>
                </c:pt>
                <c:pt idx="30">
                  <c:v>13.547412078173155</c:v>
                </c:pt>
                <c:pt idx="31">
                  <c:v>13.547412078173155</c:v>
                </c:pt>
                <c:pt idx="32">
                  <c:v>13.547412078173155</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33"/>
                <c:pt idx="0" formatCode="0.00">
                  <c:v>13.162628870539544</c:v>
                </c:pt>
                <c:pt idx="1">
                  <c:v>13.094413910887344</c:v>
                </c:pt>
                <c:pt idx="2">
                  <c:v>13.026198951235143</c:v>
                </c:pt>
                <c:pt idx="3">
                  <c:v>12.957983991582941</c:v>
                </c:pt>
                <c:pt idx="4">
                  <c:v>12.88976903193074</c:v>
                </c:pt>
                <c:pt idx="5">
                  <c:v>12.821554072278539</c:v>
                </c:pt>
                <c:pt idx="6">
                  <c:v>13.044301480791052</c:v>
                </c:pt>
                <c:pt idx="7">
                  <c:v>13.293886898381963</c:v>
                </c:pt>
                <c:pt idx="8">
                  <c:v>13.933018165840405</c:v>
                </c:pt>
                <c:pt idx="9">
                  <c:v>13.336597909665812</c:v>
                </c:pt>
                <c:pt idx="10">
                  <c:v>13.544068200908024</c:v>
                </c:pt>
                <c:pt idx="11">
                  <c:v>13.742626431831948</c:v>
                </c:pt>
                <c:pt idx="12">
                  <c:v>13.960413007395664</c:v>
                </c:pt>
                <c:pt idx="13">
                  <c:v>14.198008395168143</c:v>
                </c:pt>
                <c:pt idx="14">
                  <c:v>14.399137414164178</c:v>
                </c:pt>
                <c:pt idx="15">
                  <c:v>14.646122333898136</c:v>
                </c:pt>
                <c:pt idx="16">
                  <c:v>14.892721881226151</c:v>
                </c:pt>
                <c:pt idx="17">
                  <c:v>15.145729398944525</c:v>
                </c:pt>
                <c:pt idx="18">
                  <c:v>15.418709345745393</c:v>
                </c:pt>
                <c:pt idx="19">
                  <c:v>15.598959624097757</c:v>
                </c:pt>
                <c:pt idx="20">
                  <c:v>15.852415289920534</c:v>
                </c:pt>
                <c:pt idx="21">
                  <c:v>16.095564935761114</c:v>
                </c:pt>
                <c:pt idx="22">
                  <c:v>16.352789482791547</c:v>
                </c:pt>
                <c:pt idx="23">
                  <c:v>16.595180541126201</c:v>
                </c:pt>
                <c:pt idx="24">
                  <c:v>16.822157475527234</c:v>
                </c:pt>
                <c:pt idx="25">
                  <c:v>17.0719558548126</c:v>
                </c:pt>
                <c:pt idx="26">
                  <c:v>17.327904530714967</c:v>
                </c:pt>
                <c:pt idx="27">
                  <c:v>17.574576820137963</c:v>
                </c:pt>
                <c:pt idx="28">
                  <c:v>17.819416071545319</c:v>
                </c:pt>
                <c:pt idx="29">
                  <c:v>19.0862768908781</c:v>
                </c:pt>
                <c:pt idx="30">
                  <c:v>20.383808091060491</c:v>
                </c:pt>
                <c:pt idx="31">
                  <c:v>20.383808091060491</c:v>
                </c:pt>
                <c:pt idx="32">
                  <c:v>20.383808091060491</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33"/>
                <c:pt idx="0" formatCode="0.00">
                  <c:v>8.7188154069192709</c:v>
                </c:pt>
                <c:pt idx="1">
                  <c:v>9.2405614732838561</c:v>
                </c:pt>
                <c:pt idx="2">
                  <c:v>9.7623075396484413</c:v>
                </c:pt>
                <c:pt idx="3">
                  <c:v>10.284053606013025</c:v>
                </c:pt>
                <c:pt idx="4">
                  <c:v>10.80579967237761</c:v>
                </c:pt>
                <c:pt idx="5">
                  <c:v>11.327545738742195</c:v>
                </c:pt>
                <c:pt idx="6">
                  <c:v>11.524337909479684</c:v>
                </c:pt>
                <c:pt idx="7">
                  <c:v>11.7448408389644</c:v>
                </c:pt>
                <c:pt idx="8">
                  <c:v>12.309498494688748</c:v>
                </c:pt>
                <c:pt idx="9">
                  <c:v>11.782575027124304</c:v>
                </c:pt>
                <c:pt idx="10">
                  <c:v>11.965870218972968</c:v>
                </c:pt>
                <c:pt idx="11">
                  <c:v>12.141291812167934</c:v>
                </c:pt>
                <c:pt idx="12">
                  <c:v>12.333701202018412</c:v>
                </c:pt>
                <c:pt idx="13">
                  <c:v>12.543611218162708</c:v>
                </c:pt>
                <c:pt idx="14">
                  <c:v>12.721304043012374</c:v>
                </c:pt>
                <c:pt idx="15">
                  <c:v>12.939509492936338</c:v>
                </c:pt>
                <c:pt idx="16">
                  <c:v>13.157374475275004</c:v>
                </c:pt>
                <c:pt idx="17">
                  <c:v>13.380900750876568</c:v>
                </c:pt>
                <c:pt idx="18">
                  <c:v>13.622072204486226</c:v>
                </c:pt>
                <c:pt idx="19">
                  <c:v>13.781319146077495</c:v>
                </c:pt>
                <c:pt idx="20">
                  <c:v>14.005241350138414</c:v>
                </c:pt>
                <c:pt idx="21">
                  <c:v>14.220058424503305</c:v>
                </c:pt>
                <c:pt idx="22">
                  <c:v>14.447310347724862</c:v>
                </c:pt>
                <c:pt idx="23">
                  <c:v>14.661457227617088</c:v>
                </c:pt>
                <c:pt idx="24">
                  <c:v>14.861986086410122</c:v>
                </c:pt>
                <c:pt idx="25">
                  <c:v>15.082677162614102</c:v>
                </c:pt>
                <c:pt idx="26">
                  <c:v>15.308801883276713</c:v>
                </c:pt>
                <c:pt idx="27">
                  <c:v>15.526731131569678</c:v>
                </c:pt>
                <c:pt idx="28">
                  <c:v>15.74304093327715</c:v>
                </c:pt>
                <c:pt idx="29">
                  <c:v>16.862283093370639</c:v>
                </c:pt>
                <c:pt idx="30">
                  <c:v>18.008621823812785</c:v>
                </c:pt>
                <c:pt idx="31">
                  <c:v>18.008621823812785</c:v>
                </c:pt>
                <c:pt idx="32">
                  <c:v>18.008621823812785</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33"/>
                <c:pt idx="0" formatCode="0.00">
                  <c:v>6.0852758810873713</c:v>
                </c:pt>
                <c:pt idx="1">
                  <c:v>5.8917973817997336</c:v>
                </c:pt>
                <c:pt idx="2">
                  <c:v>5.6983188825120958</c:v>
                </c:pt>
                <c:pt idx="3">
                  <c:v>5.5048403832244572</c:v>
                </c:pt>
                <c:pt idx="4">
                  <c:v>5.3113618839368195</c:v>
                </c:pt>
                <c:pt idx="5">
                  <c:v>5.1178833846491818</c:v>
                </c:pt>
                <c:pt idx="6">
                  <c:v>5.2067957937513381</c:v>
                </c:pt>
                <c:pt idx="7">
                  <c:v>5.3064209292488362</c:v>
                </c:pt>
                <c:pt idx="8">
                  <c:v>5.5615381541886393</c:v>
                </c:pt>
                <c:pt idx="9">
                  <c:v>5.323469562648417</c:v>
                </c:pt>
                <c:pt idx="10">
                  <c:v>5.4062839196578043</c:v>
                </c:pt>
                <c:pt idx="11">
                  <c:v>5.4855409165243545</c:v>
                </c:pt>
                <c:pt idx="12">
                  <c:v>5.5724731472191555</c:v>
                </c:pt>
                <c:pt idx="13">
                  <c:v>5.6673123126194822</c:v>
                </c:pt>
                <c:pt idx="14">
                  <c:v>5.7475954716412234</c:v>
                </c:pt>
                <c:pt idx="15">
                  <c:v>5.8461825859519854</c:v>
                </c:pt>
                <c:pt idx="16">
                  <c:v>5.944615874055553</c:v>
                </c:pt>
                <c:pt idx="17">
                  <c:v>6.04560698354374</c:v>
                </c:pt>
                <c:pt idx="18">
                  <c:v>6.154570337455354</c:v>
                </c:pt>
                <c:pt idx="19">
                  <c:v>6.2265194864787548</c:v>
                </c:pt>
                <c:pt idx="20">
                  <c:v>6.3276894798779297</c:v>
                </c:pt>
                <c:pt idx="21">
                  <c:v>6.4247456967308754</c:v>
                </c:pt>
                <c:pt idx="22">
                  <c:v>6.5274200861184495</c:v>
                </c:pt>
                <c:pt idx="23">
                  <c:v>6.6241735032974631</c:v>
                </c:pt>
                <c:pt idx="24">
                  <c:v>6.7147741804635208</c:v>
                </c:pt>
                <c:pt idx="25">
                  <c:v>6.8144843222801814</c:v>
                </c:pt>
                <c:pt idx="26">
                  <c:v>6.9166494317777767</c:v>
                </c:pt>
                <c:pt idx="27">
                  <c:v>7.0151117557967391</c:v>
                </c:pt>
                <c:pt idx="28">
                  <c:v>7.1128423998063353</c:v>
                </c:pt>
                <c:pt idx="29">
                  <c:v>7.6185257125604862</c:v>
                </c:pt>
                <c:pt idx="30">
                  <c:v>8.1364514907494989</c:v>
                </c:pt>
                <c:pt idx="31">
                  <c:v>8.1364514907494989</c:v>
                </c:pt>
                <c:pt idx="32">
                  <c:v>8.1364514907494989</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33"/>
                <c:pt idx="0" formatCode="0.00">
                  <c:v>3.2557540936677181</c:v>
                </c:pt>
                <c:pt idx="1">
                  <c:v>3.5369252230832862</c:v>
                </c:pt>
                <c:pt idx="2">
                  <c:v>3.8180963524988547</c:v>
                </c:pt>
                <c:pt idx="3">
                  <c:v>4.0992674819144233</c:v>
                </c:pt>
                <c:pt idx="4">
                  <c:v>4.3804386113299909</c:v>
                </c:pt>
                <c:pt idx="5">
                  <c:v>4.6616097407455594</c:v>
                </c:pt>
                <c:pt idx="6">
                  <c:v>4.742595359446244</c:v>
                </c:pt>
                <c:pt idx="7">
                  <c:v>4.8333386349673741</c:v>
                </c:pt>
                <c:pt idx="8">
                  <c:v>5.0657114444726616</c:v>
                </c:pt>
                <c:pt idx="9">
                  <c:v>4.8488673349296008</c:v>
                </c:pt>
                <c:pt idx="10">
                  <c:v>4.924298559968153</c:v>
                </c:pt>
                <c:pt idx="11">
                  <c:v>4.9964895734882235</c:v>
                </c:pt>
                <c:pt idx="12">
                  <c:v>5.0756715522349714</c:v>
                </c:pt>
                <c:pt idx="13">
                  <c:v>5.1620555403032435</c:v>
                </c:pt>
                <c:pt idx="14">
                  <c:v>5.2351812307470924</c:v>
                </c:pt>
                <c:pt idx="15">
                  <c:v>5.3249790275787889</c:v>
                </c:pt>
                <c:pt idx="16">
                  <c:v>5.4146367122406796</c:v>
                </c:pt>
                <c:pt idx="17">
                  <c:v>5.5066241813438088</c:v>
                </c:pt>
                <c:pt idx="18">
                  <c:v>5.6058731469420167</c:v>
                </c:pt>
                <c:pt idx="19">
                  <c:v>5.6714078277305333</c:v>
                </c:pt>
                <c:pt idx="20">
                  <c:v>5.7635582327427581</c:v>
                </c:pt>
                <c:pt idx="21">
                  <c:v>5.8519616159145338</c:v>
                </c:pt>
                <c:pt idx="22">
                  <c:v>5.9454822957975182</c:v>
                </c:pt>
                <c:pt idx="23">
                  <c:v>6.0336098747347293</c:v>
                </c:pt>
                <c:pt idx="24">
                  <c:v>6.1161332476709394</c:v>
                </c:pt>
                <c:pt idx="25">
                  <c:v>6.2069539509596927</c:v>
                </c:pt>
                <c:pt idx="26">
                  <c:v>6.3000107546818773</c:v>
                </c:pt>
                <c:pt idx="27">
                  <c:v>6.3896948866259473</c:v>
                </c:pt>
                <c:pt idx="28">
                  <c:v>6.4787125698836325</c:v>
                </c:pt>
                <c:pt idx="29">
                  <c:v>6.9393127983956422</c:v>
                </c:pt>
                <c:pt idx="30">
                  <c:v>7.4110640422459602</c:v>
                </c:pt>
                <c:pt idx="31">
                  <c:v>7.4110640422459602</c:v>
                </c:pt>
                <c:pt idx="32">
                  <c:v>7.4110640422459602</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33"/>
                <c:pt idx="0" formatCode="0.00">
                  <c:v>5.8181446629629967</c:v>
                </c:pt>
                <c:pt idx="1">
                  <c:v>6.4084282360981142</c:v>
                </c:pt>
                <c:pt idx="2">
                  <c:v>6.9987118092332326</c:v>
                </c:pt>
                <c:pt idx="3">
                  <c:v>7.58899538236835</c:v>
                </c:pt>
                <c:pt idx="4">
                  <c:v>8.1792789555034684</c:v>
                </c:pt>
                <c:pt idx="5">
                  <c:v>8.7695625286385859</c:v>
                </c:pt>
                <c:pt idx="6">
                  <c:v>8.9219151464281961</c:v>
                </c:pt>
                <c:pt idx="7">
                  <c:v>9.0926241660572735</c:v>
                </c:pt>
                <c:pt idx="8">
                  <c:v>9.5297709879158798</c:v>
                </c:pt>
                <c:pt idx="9">
                  <c:v>9.1218372304021749</c:v>
                </c:pt>
                <c:pt idx="10">
                  <c:v>9.2637407533001674</c:v>
                </c:pt>
                <c:pt idx="11">
                  <c:v>9.3995486913899828</c:v>
                </c:pt>
                <c:pt idx="12">
                  <c:v>9.5485082466465059</c:v>
                </c:pt>
                <c:pt idx="13">
                  <c:v>9.7110164416625739</c:v>
                </c:pt>
                <c:pt idx="14">
                  <c:v>9.8485827225101499</c:v>
                </c:pt>
                <c:pt idx="15">
                  <c:v>10.017513078770216</c:v>
                </c:pt>
                <c:pt idx="16">
                  <c:v>10.186179851739858</c:v>
                </c:pt>
                <c:pt idx="17">
                  <c:v>10.359229486311389</c:v>
                </c:pt>
                <c:pt idx="18">
                  <c:v>10.545939669729055</c:v>
                </c:pt>
                <c:pt idx="19">
                  <c:v>10.669225511515835</c:v>
                </c:pt>
                <c:pt idx="20">
                  <c:v>10.842581666092778</c:v>
                </c:pt>
                <c:pt idx="21">
                  <c:v>11.008888808814703</c:v>
                </c:pt>
                <c:pt idx="22">
                  <c:v>11.184822766302842</c:v>
                </c:pt>
                <c:pt idx="23">
                  <c:v>11.350611057680446</c:v>
                </c:pt>
                <c:pt idx="24">
                  <c:v>11.505856545674151</c:v>
                </c:pt>
                <c:pt idx="25">
                  <c:v>11.676711224782977</c:v>
                </c:pt>
                <c:pt idx="26">
                  <c:v>11.851772524278722</c:v>
                </c:pt>
                <c:pt idx="27">
                  <c:v>12.020489050682841</c:v>
                </c:pt>
                <c:pt idx="28">
                  <c:v>12.187951833476401</c:v>
                </c:pt>
                <c:pt idx="29">
                  <c:v>13.054447042059707</c:v>
                </c:pt>
                <c:pt idx="30">
                  <c:v>13.941919881055176</c:v>
                </c:pt>
                <c:pt idx="31">
                  <c:v>13.941919881055176</c:v>
                </c:pt>
                <c:pt idx="32">
                  <c:v>13.941919881055176</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33"/>
                <c:pt idx="0" formatCode="0.00">
                  <c:v>29.15490908598996</c:v>
                </c:pt>
                <c:pt idx="1">
                  <c:v>29.919036883195538</c:v>
                </c:pt>
                <c:pt idx="2">
                  <c:v>30.683164680401113</c:v>
                </c:pt>
                <c:pt idx="3">
                  <c:v>31.447292477606691</c:v>
                </c:pt>
                <c:pt idx="4">
                  <c:v>32.211420274812269</c:v>
                </c:pt>
                <c:pt idx="5">
                  <c:v>32.975548072017844</c:v>
                </c:pt>
                <c:pt idx="6">
                  <c:v>34.804621531009133</c:v>
                </c:pt>
                <c:pt idx="7">
                  <c:v>36.239730259535058</c:v>
                </c:pt>
                <c:pt idx="8">
                  <c:v>34.152852291070523</c:v>
                </c:pt>
                <c:pt idx="9">
                  <c:v>35.170604025182314</c:v>
                </c:pt>
                <c:pt idx="10">
                  <c:v>36.519536482498886</c:v>
                </c:pt>
                <c:pt idx="11">
                  <c:v>38.036695417269414</c:v>
                </c:pt>
                <c:pt idx="12">
                  <c:v>39.680593050559267</c:v>
                </c:pt>
                <c:pt idx="13">
                  <c:v>41.269956878573197</c:v>
                </c:pt>
                <c:pt idx="14">
                  <c:v>42.856394867936181</c:v>
                </c:pt>
                <c:pt idx="15">
                  <c:v>44.445271088066015</c:v>
                </c:pt>
                <c:pt idx="16">
                  <c:v>46.033560910171275</c:v>
                </c:pt>
                <c:pt idx="17">
                  <c:v>47.511781070706121</c:v>
                </c:pt>
                <c:pt idx="18">
                  <c:v>48.624533540000542</c:v>
                </c:pt>
                <c:pt idx="19">
                  <c:v>49.918297915800522</c:v>
                </c:pt>
                <c:pt idx="20">
                  <c:v>51.188757691861362</c:v>
                </c:pt>
                <c:pt idx="21">
                  <c:v>52.47361734237591</c:v>
                </c:pt>
                <c:pt idx="22">
                  <c:v>53.629235339472238</c:v>
                </c:pt>
                <c:pt idx="23">
                  <c:v>54.779972728978926</c:v>
                </c:pt>
                <c:pt idx="24">
                  <c:v>55.883588778297877</c:v>
                </c:pt>
                <c:pt idx="25">
                  <c:v>56.994864906737483</c:v>
                </c:pt>
                <c:pt idx="26">
                  <c:v>58.036632417665196</c:v>
                </c:pt>
                <c:pt idx="27">
                  <c:v>59.087440808179593</c:v>
                </c:pt>
                <c:pt idx="28">
                  <c:v>60.180767518555882</c:v>
                </c:pt>
                <c:pt idx="29">
                  <c:v>65.243528948841103</c:v>
                </c:pt>
                <c:pt idx="30">
                  <c:v>68.873637504835983</c:v>
                </c:pt>
                <c:pt idx="31">
                  <c:v>68.873637504835983</c:v>
                </c:pt>
                <c:pt idx="32">
                  <c:v>68.873637504835983</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33"/>
                <c:pt idx="0" formatCode="0.00">
                  <c:v>3.8919130042693295</c:v>
                </c:pt>
                <c:pt idx="1">
                  <c:v>4.2233553788747606</c:v>
                </c:pt>
                <c:pt idx="2">
                  <c:v>4.5547977534801918</c:v>
                </c:pt>
                <c:pt idx="3">
                  <c:v>4.886240128085622</c:v>
                </c:pt>
                <c:pt idx="4">
                  <c:v>5.2176825026910532</c:v>
                </c:pt>
                <c:pt idx="5">
                  <c:v>5.5491248772964843</c:v>
                </c:pt>
                <c:pt idx="6">
                  <c:v>5.8569213394363846</c:v>
                </c:pt>
                <c:pt idx="7">
                  <c:v>6.0984214209421177</c:v>
                </c:pt>
                <c:pt idx="8">
                  <c:v>5.7472416187020672</c:v>
                </c:pt>
                <c:pt idx="9">
                  <c:v>5.9185088696462227</c:v>
                </c:pt>
                <c:pt idx="10">
                  <c:v>6.1455072091534273</c:v>
                </c:pt>
                <c:pt idx="11">
                  <c:v>6.4008146984894978</c:v>
                </c:pt>
                <c:pt idx="12">
                  <c:v>6.6774497746585082</c:v>
                </c:pt>
                <c:pt idx="13">
                  <c:v>6.9449079026582465</c:v>
                </c:pt>
                <c:pt idx="14">
                  <c:v>7.2118736705610589</c:v>
                </c:pt>
                <c:pt idx="15">
                  <c:v>7.4792497439112697</c:v>
                </c:pt>
                <c:pt idx="16">
                  <c:v>7.7465271382081706</c:v>
                </c:pt>
                <c:pt idx="17">
                  <c:v>7.9952820110318248</c:v>
                </c:pt>
                <c:pt idx="18">
                  <c:v>8.1825359846776653</c:v>
                </c:pt>
                <c:pt idx="19">
                  <c:v>8.4002506400165942</c:v>
                </c:pt>
                <c:pt idx="20">
                  <c:v>8.6140435975603733</c:v>
                </c:pt>
                <c:pt idx="21">
                  <c:v>8.8302597658233939</c:v>
                </c:pt>
                <c:pt idx="22">
                  <c:v>9.0247271500298254</c:v>
                </c:pt>
                <c:pt idx="23">
                  <c:v>9.2183732256432105</c:v>
                </c:pt>
                <c:pt idx="24">
                  <c:v>9.404089722633179</c:v>
                </c:pt>
                <c:pt idx="25">
                  <c:v>9.5910952576557413</c:v>
                </c:pt>
                <c:pt idx="26">
                  <c:v>9.7664038832659319</c:v>
                </c:pt>
                <c:pt idx="27">
                  <c:v>9.9432339079963885</c:v>
                </c:pt>
                <c:pt idx="28">
                  <c:v>10.127218915139002</c:v>
                </c:pt>
                <c:pt idx="29">
                  <c:v>10.979180354544237</c:v>
                </c:pt>
                <c:pt idx="30">
                  <c:v>11.590054983568267</c:v>
                </c:pt>
                <c:pt idx="31">
                  <c:v>11.590054983568267</c:v>
                </c:pt>
                <c:pt idx="32">
                  <c:v>11.590054983568267</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33"/>
                <c:pt idx="0" formatCode="0.00">
                  <c:v>7.0842557645058601</c:v>
                </c:pt>
                <c:pt idx="1">
                  <c:v>7.2302855472935121</c:v>
                </c:pt>
                <c:pt idx="2">
                  <c:v>7.3763153300811641</c:v>
                </c:pt>
                <c:pt idx="3">
                  <c:v>7.5223451128688161</c:v>
                </c:pt>
                <c:pt idx="4">
                  <c:v>7.6683748956564681</c:v>
                </c:pt>
                <c:pt idx="5">
                  <c:v>7.8144046784441201</c:v>
                </c:pt>
                <c:pt idx="6">
                  <c:v>8.2478507022658825</c:v>
                </c:pt>
                <c:pt idx="7">
                  <c:v>8.5879366452736132</c:v>
                </c:pt>
                <c:pt idx="8">
                  <c:v>8.0933972088252624</c:v>
                </c:pt>
                <c:pt idx="9">
                  <c:v>8.3345796721210448</c:v>
                </c:pt>
                <c:pt idx="10">
                  <c:v>8.65424393008389</c:v>
                </c:pt>
                <c:pt idx="11">
                  <c:v>9.0137737808667051</c:v>
                </c:pt>
                <c:pt idx="12">
                  <c:v>9.4033376276421361</c:v>
                </c:pt>
                <c:pt idx="13">
                  <c:v>9.7799782859340638</c:v>
                </c:pt>
                <c:pt idx="14">
                  <c:v>10.155925591466778</c:v>
                </c:pt>
                <c:pt idx="15">
                  <c:v>10.53245069852291</c:v>
                </c:pt>
                <c:pt idx="16">
                  <c:v>10.908836843477287</c:v>
                </c:pt>
                <c:pt idx="17">
                  <c:v>11.259139149689934</c:v>
                </c:pt>
                <c:pt idx="18">
                  <c:v>11.522834481849806</c:v>
                </c:pt>
                <c:pt idx="19">
                  <c:v>11.829425243252034</c:v>
                </c:pt>
                <c:pt idx="20">
                  <c:v>12.130493380046687</c:v>
                </c:pt>
                <c:pt idx="21">
                  <c:v>12.434973937646426</c:v>
                </c:pt>
                <c:pt idx="22">
                  <c:v>12.708827359681488</c:v>
                </c:pt>
                <c:pt idx="23">
                  <c:v>12.981524196155064</c:v>
                </c:pt>
                <c:pt idx="24">
                  <c:v>13.243054418493422</c:v>
                </c:pt>
                <c:pt idx="25">
                  <c:v>13.506399893696932</c:v>
                </c:pt>
                <c:pt idx="26">
                  <c:v>13.753273513309418</c:v>
                </c:pt>
                <c:pt idx="27">
                  <c:v>14.002289601989746</c:v>
                </c:pt>
                <c:pt idx="28">
                  <c:v>14.261381500689144</c:v>
                </c:pt>
                <c:pt idx="29">
                  <c:v>15.46113310209585</c:v>
                </c:pt>
                <c:pt idx="30">
                  <c:v>16.321380738352666</c:v>
                </c:pt>
                <c:pt idx="31">
                  <c:v>16.321380738352666</c:v>
                </c:pt>
                <c:pt idx="32">
                  <c:v>16.321380738352666</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33"/>
                <c:pt idx="0" formatCode="0.00">
                  <c:v>31.741720257828536</c:v>
                </c:pt>
                <c:pt idx="1">
                  <c:v>32.208008967956879</c:v>
                </c:pt>
                <c:pt idx="2">
                  <c:v>32.674297678085217</c:v>
                </c:pt>
                <c:pt idx="3">
                  <c:v>33.140586388213556</c:v>
                </c:pt>
                <c:pt idx="4">
                  <c:v>33.606875098341902</c:v>
                </c:pt>
                <c:pt idx="5">
                  <c:v>34.073163808470241</c:v>
                </c:pt>
                <c:pt idx="6">
                  <c:v>35.963119343093197</c:v>
                </c:pt>
                <c:pt idx="7">
                  <c:v>37.445996737071169</c:v>
                </c:pt>
                <c:pt idx="8">
                  <c:v>35.289655477405532</c:v>
                </c:pt>
                <c:pt idx="9">
                  <c:v>36.341283837820029</c:v>
                </c:pt>
                <c:pt idx="10">
                  <c:v>37.735116519063986</c:v>
                </c:pt>
                <c:pt idx="11">
                  <c:v>39.302775221658436</c:v>
                </c:pt>
                <c:pt idx="12">
                  <c:v>41.001391214972969</c:v>
                </c:pt>
                <c:pt idx="13">
                  <c:v>42.643658204589137</c:v>
                </c:pt>
                <c:pt idx="14">
                  <c:v>44.282901966830487</c:v>
                </c:pt>
                <c:pt idx="15">
                  <c:v>45.924665118170097</c:v>
                </c:pt>
                <c:pt idx="16">
                  <c:v>47.565822352789098</c:v>
                </c:pt>
                <c:pt idx="17">
                  <c:v>49.093246174976528</c:v>
                </c:pt>
                <c:pt idx="18">
                  <c:v>50.243037440969836</c:v>
                </c:pt>
                <c:pt idx="19">
                  <c:v>51.579865729916563</c:v>
                </c:pt>
                <c:pt idx="20">
                  <c:v>52.892613708123086</c:v>
                </c:pt>
                <c:pt idx="21">
                  <c:v>54.220240871355166</c:v>
                </c:pt>
                <c:pt idx="22">
                  <c:v>55.414324476245802</c:v>
                </c:pt>
                <c:pt idx="23">
                  <c:v>56.603365018879408</c:v>
                </c:pt>
                <c:pt idx="24">
                  <c:v>57.743715752337295</c:v>
                </c:pt>
                <c:pt idx="25">
                  <c:v>58.891981536368228</c:v>
                </c:pt>
                <c:pt idx="26">
                  <c:v>59.968425056659655</c:v>
                </c:pt>
                <c:pt idx="27">
                  <c:v>61.054210388964549</c:v>
                </c:pt>
                <c:pt idx="28">
                  <c:v>62.183929295151252</c:v>
                </c:pt>
                <c:pt idx="29">
                  <c:v>67.415208519398504</c:v>
                </c:pt>
                <c:pt idx="30">
                  <c:v>71.166147948845079</c:v>
                </c:pt>
                <c:pt idx="31">
                  <c:v>71.166147948845079</c:v>
                </c:pt>
                <c:pt idx="32">
                  <c:v>71.166147948845079</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33"/>
                <c:pt idx="0" formatCode="0.00">
                  <c:v>0.56043977372187515</c:v>
                </c:pt>
                <c:pt idx="1">
                  <c:v>1.8567305480628324</c:v>
                </c:pt>
                <c:pt idx="2">
                  <c:v>3.1530213224037897</c:v>
                </c:pt>
                <c:pt idx="3">
                  <c:v>4.4493120967447473</c:v>
                </c:pt>
                <c:pt idx="4">
                  <c:v>5.7456028710857048</c:v>
                </c:pt>
                <c:pt idx="5">
                  <c:v>7.0418936454266614</c:v>
                </c:pt>
                <c:pt idx="6">
                  <c:v>7.4324903609007871</c:v>
                </c:pt>
                <c:pt idx="7">
                  <c:v>7.7389563220982183</c:v>
                </c:pt>
                <c:pt idx="8">
                  <c:v>7.2933057244852071</c:v>
                </c:pt>
                <c:pt idx="9">
                  <c:v>7.5106455380164761</c:v>
                </c:pt>
                <c:pt idx="10">
                  <c:v>7.7987086470371851</c:v>
                </c:pt>
                <c:pt idx="11">
                  <c:v>8.1226963435731143</c:v>
                </c:pt>
                <c:pt idx="12">
                  <c:v>8.4737489560213959</c:v>
                </c:pt>
                <c:pt idx="13">
                  <c:v>8.8131559316482733</c:v>
                </c:pt>
                <c:pt idx="14">
                  <c:v>9.1519380975052371</c:v>
                </c:pt>
                <c:pt idx="15">
                  <c:v>9.4912409449807651</c:v>
                </c:pt>
                <c:pt idx="16">
                  <c:v>9.8304185677742382</c:v>
                </c:pt>
                <c:pt idx="17">
                  <c:v>10.14609092998268</c:v>
                </c:pt>
                <c:pt idx="18">
                  <c:v>10.38371805070085</c:v>
                </c:pt>
                <c:pt idx="19">
                  <c:v>10.660000073875356</c:v>
                </c:pt>
                <c:pt idx="20">
                  <c:v>10.931305424260259</c:v>
                </c:pt>
                <c:pt idx="21">
                  <c:v>11.205685852705701</c:v>
                </c:pt>
                <c:pt idx="22">
                  <c:v>11.45246686184983</c:v>
                </c:pt>
                <c:pt idx="23">
                  <c:v>11.698205622370942</c:v>
                </c:pt>
                <c:pt idx="24">
                  <c:v>11.933881670202418</c:v>
                </c:pt>
                <c:pt idx="25">
                  <c:v>12.17119351988214</c:v>
                </c:pt>
                <c:pt idx="26">
                  <c:v>12.39366187732057</c:v>
                </c:pt>
                <c:pt idx="27">
                  <c:v>12.618060905096048</c:v>
                </c:pt>
                <c:pt idx="28">
                  <c:v>12.851539675406684</c:v>
                </c:pt>
                <c:pt idx="29">
                  <c:v>13.932687059716258</c:v>
                </c:pt>
                <c:pt idx="30">
                  <c:v>14.707892927920195</c:v>
                </c:pt>
                <c:pt idx="31">
                  <c:v>14.707892927920195</c:v>
                </c:pt>
                <c:pt idx="32">
                  <c:v>14.707892927920195</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33"/>
                <c:pt idx="0" formatCode="0.00">
                  <c:v>5.223009778600523</c:v>
                </c:pt>
                <c:pt idx="1">
                  <c:v>5.3613760001895816</c:v>
                </c:pt>
                <c:pt idx="2">
                  <c:v>5.4997422217786411</c:v>
                </c:pt>
                <c:pt idx="3">
                  <c:v>5.6381084433676998</c:v>
                </c:pt>
                <c:pt idx="4">
                  <c:v>5.7764746649567593</c:v>
                </c:pt>
                <c:pt idx="5">
                  <c:v>5.914840886545818</c:v>
                </c:pt>
                <c:pt idx="6">
                  <c:v>6.2429227263414662</c:v>
                </c:pt>
                <c:pt idx="7">
                  <c:v>6.5003389113760672</c:v>
                </c:pt>
                <c:pt idx="8">
                  <c:v>6.1260145451472576</c:v>
                </c:pt>
                <c:pt idx="9">
                  <c:v>6.3085691930982213</c:v>
                </c:pt>
                <c:pt idx="10">
                  <c:v>6.5505278963864706</c:v>
                </c:pt>
                <c:pt idx="11">
                  <c:v>6.8226614687889837</c:v>
                </c:pt>
                <c:pt idx="12">
                  <c:v>7.1175282262252226</c:v>
                </c:pt>
                <c:pt idx="13">
                  <c:v>7.4026132271781275</c:v>
                </c:pt>
                <c:pt idx="14">
                  <c:v>7.6871734189590288</c:v>
                </c:pt>
                <c:pt idx="15">
                  <c:v>7.9721709574369148</c:v>
                </c:pt>
                <c:pt idx="16">
                  <c:v>8.2570633134018703</c:v>
                </c:pt>
                <c:pt idx="17">
                  <c:v>8.5222124179975651</c:v>
                </c:pt>
                <c:pt idx="18">
                  <c:v>8.7218073963012781</c:v>
                </c:pt>
                <c:pt idx="19">
                  <c:v>8.9538705726532068</c:v>
                </c:pt>
                <c:pt idx="20">
                  <c:v>9.181753591056566</c:v>
                </c:pt>
                <c:pt idx="21">
                  <c:v>9.4122195222895737</c:v>
                </c:pt>
                <c:pt idx="22">
                  <c:v>9.6195033121912736</c:v>
                </c:pt>
                <c:pt idx="23">
                  <c:v>9.8259116650188307</c:v>
                </c:pt>
                <c:pt idx="24">
                  <c:v>10.023867839008828</c:v>
                </c:pt>
                <c:pt idx="25">
                  <c:v>10.22319800529997</c:v>
                </c:pt>
                <c:pt idx="26">
                  <c:v>10.410060375394711</c:v>
                </c:pt>
                <c:pt idx="27">
                  <c:v>10.598544412674871</c:v>
                </c:pt>
                <c:pt idx="28">
                  <c:v>10.794654982687621</c:v>
                </c:pt>
                <c:pt idx="29">
                  <c:v>11.702765084187014</c:v>
                </c:pt>
                <c:pt idx="30">
                  <c:v>12.353899508479371</c:v>
                </c:pt>
                <c:pt idx="31">
                  <c:v>12.353899508479371</c:v>
                </c:pt>
                <c:pt idx="32">
                  <c:v>12.353899508479371</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33"/>
                <c:pt idx="0" formatCode="0.00">
                  <c:v>11.690334156193106</c:v>
                </c:pt>
                <c:pt idx="1">
                  <c:v>12.00003056398719</c:v>
                </c:pt>
                <c:pt idx="2">
                  <c:v>12.309726971781274</c:v>
                </c:pt>
                <c:pt idx="3">
                  <c:v>12.619423379575359</c:v>
                </c:pt>
                <c:pt idx="4">
                  <c:v>12.929119787369443</c:v>
                </c:pt>
                <c:pt idx="5">
                  <c:v>13.238816195163526</c:v>
                </c:pt>
                <c:pt idx="6">
                  <c:v>13.973141134301859</c:v>
                </c:pt>
                <c:pt idx="7">
                  <c:v>14.549299584664407</c:v>
                </c:pt>
                <c:pt idx="8">
                  <c:v>13.711472908185829</c:v>
                </c:pt>
                <c:pt idx="9">
                  <c:v>14.120073490374436</c:v>
                </c:pt>
                <c:pt idx="10">
                  <c:v>14.661634431927318</c:v>
                </c:pt>
                <c:pt idx="11">
                  <c:v>15.270733884418938</c:v>
                </c:pt>
                <c:pt idx="12">
                  <c:v>15.930715594601836</c:v>
                </c:pt>
                <c:pt idx="13">
                  <c:v>16.568803414715219</c:v>
                </c:pt>
                <c:pt idx="14">
                  <c:v>17.205716587479845</c:v>
                </c:pt>
                <c:pt idx="15">
                  <c:v>17.843608645838522</c:v>
                </c:pt>
                <c:pt idx="16">
                  <c:v>18.481265280796578</c:v>
                </c:pt>
                <c:pt idx="17">
                  <c:v>19.074731838458202</c:v>
                </c:pt>
                <c:pt idx="18">
                  <c:v>19.521472719899499</c:v>
                </c:pt>
                <c:pt idx="19">
                  <c:v>20.04088512613637</c:v>
                </c:pt>
                <c:pt idx="20">
                  <c:v>20.550941347852078</c:v>
                </c:pt>
                <c:pt idx="21">
                  <c:v>21.066778740837773</c:v>
                </c:pt>
                <c:pt idx="22">
                  <c:v>21.530729005499595</c:v>
                </c:pt>
                <c:pt idx="23">
                  <c:v>21.992719834440777</c:v>
                </c:pt>
                <c:pt idx="24">
                  <c:v>22.43579268330009</c:v>
                </c:pt>
                <c:pt idx="25">
                  <c:v>22.881940852675598</c:v>
                </c:pt>
                <c:pt idx="26">
                  <c:v>23.300183138297175</c:v>
                </c:pt>
                <c:pt idx="27">
                  <c:v>23.722055099544743</c:v>
                </c:pt>
                <c:pt idx="28">
                  <c:v>24.160997049146999</c:v>
                </c:pt>
                <c:pt idx="29">
                  <c:v>26.193562751137097</c:v>
                </c:pt>
                <c:pt idx="30">
                  <c:v>27.650955963718381</c:v>
                </c:pt>
                <c:pt idx="31">
                  <c:v>27.650955963718381</c:v>
                </c:pt>
                <c:pt idx="32">
                  <c:v>27.650955963718381</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26.515999999999998</c:v>
                </c:pt>
                <c:pt idx="1">
                  <c:v>26.553754086330095</c:v>
                </c:pt>
                <c:pt idx="2">
                  <c:v>26.320841694974565</c:v>
                </c:pt>
                <c:pt idx="3">
                  <c:v>26.178450557680449</c:v>
                </c:pt>
                <c:pt idx="4">
                  <c:v>26.237949779652798</c:v>
                </c:pt>
                <c:pt idx="5">
                  <c:v>26.173233108483842</c:v>
                </c:pt>
                <c:pt idx="6">
                  <c:v>26.052446148438552</c:v>
                </c:pt>
                <c:pt idx="7">
                  <c:v>26.069996886728578</c:v>
                </c:pt>
                <c:pt idx="8">
                  <c:v>27.008481314918189</c:v>
                </c:pt>
                <c:pt idx="9">
                  <c:v>28.072037695491478</c:v>
                </c:pt>
                <c:pt idx="10">
                  <c:v>27.942248549361945</c:v>
                </c:pt>
                <c:pt idx="11">
                  <c:v>27.764270159286294</c:v>
                </c:pt>
                <c:pt idx="12">
                  <c:v>27.517594061166321</c:v>
                </c:pt>
                <c:pt idx="13">
                  <c:v>27.274789634955916</c:v>
                </c:pt>
                <c:pt idx="14">
                  <c:v>26.985080480123894</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5"/>
                <c:pt idx="0">
                  <c:v>15.909599999999998</c:v>
                </c:pt>
                <c:pt idx="1">
                  <c:v>15.856479245439651</c:v>
                </c:pt>
                <c:pt idx="2">
                  <c:v>16.207575313342971</c:v>
                </c:pt>
                <c:pt idx="3">
                  <c:v>16.528561437528399</c:v>
                </c:pt>
                <c:pt idx="4">
                  <c:v>16.826515649460244</c:v>
                </c:pt>
                <c:pt idx="5">
                  <c:v>17.024158126366501</c:v>
                </c:pt>
                <c:pt idx="6">
                  <c:v>17.319916899708513</c:v>
                </c:pt>
                <c:pt idx="7">
                  <c:v>17.651310550677049</c:v>
                </c:pt>
                <c:pt idx="8">
                  <c:v>18.49993402481913</c:v>
                </c:pt>
                <c:pt idx="9">
                  <c:v>17.708021227536836</c:v>
                </c:pt>
                <c:pt idx="10">
                  <c:v>17.983495403656192</c:v>
                </c:pt>
                <c:pt idx="11">
                  <c:v>18.247136355563029</c:v>
                </c:pt>
                <c:pt idx="12">
                  <c:v>18.536308251520076</c:v>
                </c:pt>
                <c:pt idx="13">
                  <c:v>18.851781822721517</c:v>
                </c:pt>
                <c:pt idx="14">
                  <c:v>19.11883620660409</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5"/>
                <c:pt idx="0">
                  <c:v>9.8998328820700809</c:v>
                </c:pt>
                <c:pt idx="1">
                  <c:v>10.694153126653598</c:v>
                </c:pt>
                <c:pt idx="2">
                  <c:v>11.383948683111733</c:v>
                </c:pt>
                <c:pt idx="3">
                  <c:v>12.043479462112268</c:v>
                </c:pt>
                <c:pt idx="4">
                  <c:v>12.55547504071178</c:v>
                </c:pt>
                <c:pt idx="5">
                  <c:v>13.32455680679775</c:v>
                </c:pt>
                <c:pt idx="6">
                  <c:v>14.063637569152586</c:v>
                </c:pt>
                <c:pt idx="7">
                  <c:v>14.643527484413815</c:v>
                </c:pt>
                <c:pt idx="8">
                  <c:v>13.800274660262685</c:v>
                </c:pt>
                <c:pt idx="9">
                  <c:v>14.211521526175948</c:v>
                </c:pt>
                <c:pt idx="10">
                  <c:v>14.75658986338124</c:v>
                </c:pt>
                <c:pt idx="11">
                  <c:v>15.369634121725046</c:v>
                </c:pt>
                <c:pt idx="12">
                  <c:v>16.033890174467299</c:v>
                </c:pt>
                <c:pt idx="13">
                  <c:v>16.67611054232259</c:v>
                </c:pt>
                <c:pt idx="14">
                  <c:v>17.317148655277162</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1.8713850170853163</c:v>
                </c:pt>
                <c:pt idx="7">
                  <c:v>3.8907060121767216</c:v>
                </c:pt>
                <c:pt idx="8">
                  <c:v>5.0029760461118116</c:v>
                </c:pt>
                <c:pt idx="9">
                  <c:v>7.2315199416866562</c:v>
                </c:pt>
                <c:pt idx="10">
                  <c:v>9.506145221095192</c:v>
                </c:pt>
                <c:pt idx="11">
                  <c:v>11.867251658538315</c:v>
                </c:pt>
                <c:pt idx="12">
                  <c:v>14.306273260821609</c:v>
                </c:pt>
                <c:pt idx="13">
                  <c:v>16.737389855225398</c:v>
                </c:pt>
                <c:pt idx="14">
                  <c:v>19.293820972019709</c:v>
                </c:pt>
                <c:pt idx="15">
                  <c:v>21.872433615793327</c:v>
                </c:pt>
                <c:pt idx="16">
                  <c:v>24.528293098062548</c:v>
                </c:pt>
                <c:pt idx="17">
                  <c:v>27.203930081656459</c:v>
                </c:pt>
                <c:pt idx="18">
                  <c:v>29.685219821358572</c:v>
                </c:pt>
                <c:pt idx="19">
                  <c:v>29.685219821358572</c:v>
                </c:pt>
                <c:pt idx="20">
                  <c:v>29.685219821358572</c:v>
                </c:pt>
                <c:pt idx="21">
                  <c:v>29.685219821358572</c:v>
                </c:pt>
                <c:pt idx="22">
                  <c:v>29.685219821358572</c:v>
                </c:pt>
                <c:pt idx="23">
                  <c:v>29.685219821358572</c:v>
                </c:pt>
                <c:pt idx="24">
                  <c:v>29.685219821358572</c:v>
                </c:pt>
                <c:pt idx="25">
                  <c:v>29.685219821358572</c:v>
                </c:pt>
                <c:pt idx="26">
                  <c:v>29.685219821358572</c:v>
                </c:pt>
                <c:pt idx="27">
                  <c:v>29.685219821358572</c:v>
                </c:pt>
                <c:pt idx="28">
                  <c:v>29.685219821358572</c:v>
                </c:pt>
                <c:pt idx="29">
                  <c:v>29.685219821358572</c:v>
                </c:pt>
                <c:pt idx="30">
                  <c:v>29.685219821358572</c:v>
                </c:pt>
                <c:pt idx="31">
                  <c:v>29.685219821358572</c:v>
                </c:pt>
                <c:pt idx="32">
                  <c:v>29.685219821358572</c:v>
                </c:pt>
                <c:pt idx="33">
                  <c:v>29.685219821358572</c:v>
                </c:pt>
                <c:pt idx="34">
                  <c:v>29.685219821358572</c:v>
                </c:pt>
                <c:pt idx="35">
                  <c:v>29.685219821358572</c:v>
                </c:pt>
                <c:pt idx="36">
                  <c:v>29.685219821358572</c:v>
                </c:pt>
                <c:pt idx="37">
                  <c:v>29.685219821358572</c:v>
                </c:pt>
                <c:pt idx="38">
                  <c:v>29.685219821358572</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2.7140635132047493</c:v>
                </c:pt>
                <c:pt idx="20">
                  <c:v>5.4484909933688712</c:v>
                </c:pt>
                <c:pt idx="21">
                  <c:v>8.2055993667970526</c:v>
                </c:pt>
                <c:pt idx="22">
                  <c:v>10.893428248978239</c:v>
                </c:pt>
                <c:pt idx="23">
                  <c:v>13.646403762626967</c:v>
                </c:pt>
                <c:pt idx="24">
                  <c:v>16.427462052954603</c:v>
                </c:pt>
                <c:pt idx="25">
                  <c:v>19.247473219260918</c:v>
                </c:pt>
                <c:pt idx="26">
                  <c:v>22.033288104259441</c:v>
                </c:pt>
                <c:pt idx="27">
                  <c:v>24.851229921655843</c:v>
                </c:pt>
                <c:pt idx="28">
                  <c:v>27.742376361574372</c:v>
                </c:pt>
                <c:pt idx="29">
                  <c:v>27.742376361574372</c:v>
                </c:pt>
                <c:pt idx="30">
                  <c:v>27.742376361574372</c:v>
                </c:pt>
                <c:pt idx="31">
                  <c:v>27.742376361574372</c:v>
                </c:pt>
                <c:pt idx="32">
                  <c:v>27.742376361574372</c:v>
                </c:pt>
                <c:pt idx="33">
                  <c:v>27.742376361574372</c:v>
                </c:pt>
                <c:pt idx="34">
                  <c:v>27.742376361574372</c:v>
                </c:pt>
                <c:pt idx="35">
                  <c:v>27.742376361574372</c:v>
                </c:pt>
                <c:pt idx="36">
                  <c:v>27.742376361574372</c:v>
                </c:pt>
                <c:pt idx="37">
                  <c:v>27.742376361574372</c:v>
                </c:pt>
                <c:pt idx="38">
                  <c:v>27.742376361574372</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3.1113105571479451</c:v>
                </c:pt>
                <c:pt idx="30">
                  <c:v>6.188600743066047</c:v>
                </c:pt>
                <c:pt idx="31">
                  <c:v>9.2334413037726506</c:v>
                </c:pt>
                <c:pt idx="32">
                  <c:v>12.247287309579974</c:v>
                </c:pt>
                <c:pt idx="33">
                  <c:v>15.231489673913046</c:v>
                </c:pt>
                <c:pt idx="34">
                  <c:v>18.436065515545181</c:v>
                </c:pt>
                <c:pt idx="35">
                  <c:v>21.605711051721585</c:v>
                </c:pt>
                <c:pt idx="36">
                  <c:v>24.742009257716916</c:v>
                </c:pt>
                <c:pt idx="37">
                  <c:v>27.846428624430573</c:v>
                </c:pt>
                <c:pt idx="38">
                  <c:v>31.034538557942483</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1.6190057019944555</c:v>
                </c:pt>
                <c:pt idx="7">
                  <c:v>3.3659963935743353</c:v>
                </c:pt>
                <c:pt idx="8">
                  <c:v>4.3282631161663438</c:v>
                </c:pt>
                <c:pt idx="9">
                  <c:v>6.2562604235831314</c:v>
                </c:pt>
                <c:pt idx="10">
                  <c:v>8.2241244727454212</c:v>
                </c:pt>
                <c:pt idx="11">
                  <c:v>10.266806630792194</c:v>
                </c:pt>
                <c:pt idx="12">
                  <c:v>12.376896134198899</c:v>
                </c:pt>
                <c:pt idx="13">
                  <c:v>14.480146717386418</c:v>
                </c:pt>
                <c:pt idx="14">
                  <c:v>16.691811616409893</c:v>
                </c:pt>
                <c:pt idx="15">
                  <c:v>18.922666590340768</c:v>
                </c:pt>
                <c:pt idx="16">
                  <c:v>21.220350715324802</c:v>
                </c:pt>
                <c:pt idx="17">
                  <c:v>23.535145102025986</c:v>
                </c:pt>
                <c:pt idx="18">
                  <c:v>25.681802364001335</c:v>
                </c:pt>
                <c:pt idx="19">
                  <c:v>28.006360603328488</c:v>
                </c:pt>
                <c:pt idx="20">
                  <c:v>30.348360301542098</c:v>
                </c:pt>
                <c:pt idx="21">
                  <c:v>32.709785874299818</c:v>
                </c:pt>
                <c:pt idx="22">
                  <c:v>35.011874511348019</c:v>
                </c:pt>
                <c:pt idx="23">
                  <c:v>37.369760346289894</c:v>
                </c:pt>
                <c:pt idx="24">
                  <c:v>39.751698694960545</c:v>
                </c:pt>
                <c:pt idx="25">
                  <c:v>42.166999648581736</c:v>
                </c:pt>
                <c:pt idx="26">
                  <c:v>44.553011955462864</c:v>
                </c:pt>
                <c:pt idx="27">
                  <c:v>46.9665405400753</c:v>
                </c:pt>
                <c:pt idx="28">
                  <c:v>49.442767881593298</c:v>
                </c:pt>
                <c:pt idx="29">
                  <c:v>62.227418997356978</c:v>
                </c:pt>
                <c:pt idx="30">
                  <c:v>75.491812098295924</c:v>
                </c:pt>
                <c:pt idx="31" formatCode="0.00">
                  <c:v>75.491812098295924</c:v>
                </c:pt>
                <c:pt idx="32" formatCode="0.00">
                  <c:v>75.491812098295924</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0.15439864529996183</c:v>
                </c:pt>
                <c:pt idx="7">
                  <c:v>0.32100275039934006</c:v>
                </c:pt>
                <c:pt idx="8">
                  <c:v>0.41277060409028965</c:v>
                </c:pt>
                <c:pt idx="9">
                  <c:v>0.59663664732930566</c:v>
                </c:pt>
                <c:pt idx="10">
                  <c:v>0.78430463574396014</c:v>
                </c:pt>
                <c:pt idx="11">
                  <c:v>0.9791077532328597</c:v>
                </c:pt>
                <c:pt idx="12">
                  <c:v>1.1803392624155127</c:v>
                </c:pt>
                <c:pt idx="13">
                  <c:v>1.3809185688197216</c:v>
                </c:pt>
                <c:pt idx="14">
                  <c:v>1.5918369515320461</c:v>
                </c:pt>
                <c:pt idx="15">
                  <c:v>1.8045854214177854</c:v>
                </c:pt>
                <c:pt idx="16">
                  <c:v>2.0237071427234827</c:v>
                </c:pt>
                <c:pt idx="17">
                  <c:v>2.2444606070345321</c:v>
                </c:pt>
                <c:pt idx="18">
                  <c:v>2.4491794494475121</c:v>
                </c:pt>
                <c:pt idx="19">
                  <c:v>2.6708640566300792</c:v>
                </c:pt>
                <c:pt idx="20">
                  <c:v>2.8942119918792528</c:v>
                </c:pt>
                <c:pt idx="21">
                  <c:v>3.1194125016497414</c:v>
                </c:pt>
                <c:pt idx="22">
                  <c:v>3.3389542651424895</c:v>
                </c:pt>
                <c:pt idx="23">
                  <c:v>3.5638172030793451</c:v>
                </c:pt>
                <c:pt idx="24">
                  <c:v>3.7909739411746606</c:v>
                </c:pt>
                <c:pt idx="25">
                  <c:v>4.0213123487364246</c:v>
                </c:pt>
                <c:pt idx="26">
                  <c:v>4.2488576053081912</c:v>
                </c:pt>
                <c:pt idx="27">
                  <c:v>4.4790269885276786</c:v>
                </c:pt>
                <c:pt idx="28">
                  <c:v>4.7151757226020017</c:v>
                </c:pt>
                <c:pt idx="29">
                  <c:v>5.9344010844860691</c:v>
                </c:pt>
                <c:pt idx="30">
                  <c:v>7.1993776827699376</c:v>
                </c:pt>
                <c:pt idx="31" formatCode="0.00">
                  <c:v>7.1993776827699376</c:v>
                </c:pt>
                <c:pt idx="32" formatCode="0.00">
                  <c:v>7.1993776827699376</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0.11548227829737837</c:v>
                </c:pt>
                <c:pt idx="7">
                  <c:v>0.24009361535408269</c:v>
                </c:pt>
                <c:pt idx="8">
                  <c:v>0.30873126951291713</c:v>
                </c:pt>
                <c:pt idx="9">
                  <c:v>0.44625365213171797</c:v>
                </c:pt>
                <c:pt idx="10">
                  <c:v>0.58661969500408806</c:v>
                </c:pt>
                <c:pt idx="11">
                  <c:v>0.7323224489585981</c:v>
                </c:pt>
                <c:pt idx="12">
                  <c:v>0.88283331063413317</c:v>
                </c:pt>
                <c:pt idx="13">
                  <c:v>1.0328563580375922</c:v>
                </c:pt>
                <c:pt idx="14">
                  <c:v>1.1906125049461143</c:v>
                </c:pt>
                <c:pt idx="15">
                  <c:v>1.3497374633222385</c:v>
                </c:pt>
                <c:pt idx="16">
                  <c:v>1.513629287318905</c:v>
                </c:pt>
                <c:pt idx="17">
                  <c:v>1.6787415715047644</c:v>
                </c:pt>
                <c:pt idx="18">
                  <c:v>1.8318607798133801</c:v>
                </c:pt>
                <c:pt idx="19">
                  <c:v>1.9976695111734637</c:v>
                </c:pt>
                <c:pt idx="20">
                  <c:v>2.1647223267307534</c:v>
                </c:pt>
                <c:pt idx="21">
                  <c:v>2.3331607731400594</c:v>
                </c:pt>
                <c:pt idx="22">
                  <c:v>2.497366767177839</c:v>
                </c:pt>
                <c:pt idx="23">
                  <c:v>2.6655527271462098</c:v>
                </c:pt>
                <c:pt idx="24">
                  <c:v>2.8354543321433514</c:v>
                </c:pt>
                <c:pt idx="25">
                  <c:v>3.0077356629344654</c:v>
                </c:pt>
                <c:pt idx="26">
                  <c:v>3.1779278598518541</c:v>
                </c:pt>
                <c:pt idx="27">
                  <c:v>3.3500827690924675</c:v>
                </c:pt>
                <c:pt idx="28">
                  <c:v>3.5267099265067272</c:v>
                </c:pt>
                <c:pt idx="29">
                  <c:v>4.4386280477750653</c:v>
                </c:pt>
                <c:pt idx="30">
                  <c:v>5.3847657504659372</c:v>
                </c:pt>
                <c:pt idx="31" formatCode="0.00">
                  <c:v>5.3847657504659372</c:v>
                </c:pt>
                <c:pt idx="32" formatCode="0.00">
                  <c:v>5.3847657504659372</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1.408908792735506</c:v>
                </c:pt>
                <c:pt idx="7">
                  <c:v>2.9291940784277277</c:v>
                </c:pt>
                <c:pt idx="8">
                  <c:v>3.7665883165990404</c:v>
                </c:pt>
                <c:pt idx="9">
                  <c:v>5.4443911528976345</c:v>
                </c:pt>
                <c:pt idx="10">
                  <c:v>7.1568872598337299</c:v>
                </c:pt>
                <c:pt idx="11">
                  <c:v>8.9344923971662809</c:v>
                </c:pt>
                <c:pt idx="12">
                  <c:v>10.770757489467227</c:v>
                </c:pt>
                <c:pt idx="13">
                  <c:v>12.601071142055664</c:v>
                </c:pt>
                <c:pt idx="14">
                  <c:v>14.525730282526888</c:v>
                </c:pt>
                <c:pt idx="15">
                  <c:v>16.467089219198321</c:v>
                </c:pt>
                <c:pt idx="16">
                  <c:v>18.466604948284917</c:v>
                </c:pt>
                <c:pt idx="17">
                  <c:v>20.481010555862728</c:v>
                </c:pt>
                <c:pt idx="18">
                  <c:v>22.349098041694795</c:v>
                </c:pt>
                <c:pt idx="19">
                  <c:v>24.372000455552389</c:v>
                </c:pt>
                <c:pt idx="20">
                  <c:v>26.410080965912666</c:v>
                </c:pt>
                <c:pt idx="21">
                  <c:v>28.465066472603752</c:v>
                </c:pt>
                <c:pt idx="22">
                  <c:v>30.468415144197756</c:v>
                </c:pt>
                <c:pt idx="23">
                  <c:v>32.520320261655755</c:v>
                </c:pt>
                <c:pt idx="24">
                  <c:v>34.593156619836456</c:v>
                </c:pt>
                <c:pt idx="25">
                  <c:v>36.695026147823455</c:v>
                </c:pt>
                <c:pt idx="26">
                  <c:v>38.771407790333228</c:v>
                </c:pt>
                <c:pt idx="27">
                  <c:v>40.871734948038693</c:v>
                </c:pt>
                <c:pt idx="28">
                  <c:v>43.026624501533746</c:v>
                </c:pt>
                <c:pt idx="29">
                  <c:v>54.152222976490165</c:v>
                </c:pt>
                <c:pt idx="30">
                  <c:v>65.695307752035347</c:v>
                </c:pt>
                <c:pt idx="31" formatCode="0.00">
                  <c:v>65.695307752035347</c:v>
                </c:pt>
                <c:pt idx="32" formatCode="0.00">
                  <c:v>65.695307752035347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0.34273699337571462</c:v>
                </c:pt>
                <c:pt idx="7">
                  <c:v>0.71256789412537669</c:v>
                </c:pt>
                <c:pt idx="8">
                  <c:v>0.91627588781582592</c:v>
                </c:pt>
                <c:pt idx="9">
                  <c:v>1.3244251608952646</c:v>
                </c:pt>
                <c:pt idx="10">
                  <c:v>1.7410140628065887</c:v>
                </c:pt>
                <c:pt idx="11">
                  <c:v>2.1734416573534823</c:v>
                </c:pt>
                <c:pt idx="12">
                  <c:v>2.6201391157134815</c:v>
                </c:pt>
                <c:pt idx="13">
                  <c:v>3.0653888021780675</c:v>
                </c:pt>
                <c:pt idx="14">
                  <c:v>3.5335893631224202</c:v>
                </c:pt>
                <c:pt idx="15">
                  <c:v>4.0058523857173478</c:v>
                </c:pt>
                <c:pt idx="16">
                  <c:v>4.4922628707168855</c:v>
                </c:pt>
                <c:pt idx="17">
                  <c:v>4.9822955292823217</c:v>
                </c:pt>
                <c:pt idx="18">
                  <c:v>5.436734235008446</c:v>
                </c:pt>
                <c:pt idx="19">
                  <c:v>5.9288338618919481</c:v>
                </c:pt>
                <c:pt idx="20">
                  <c:v>6.4246257754495897</c:v>
                </c:pt>
                <c:pt idx="21">
                  <c:v>6.9245300684922082</c:v>
                </c:pt>
                <c:pt idx="22">
                  <c:v>7.4118729709750797</c:v>
                </c:pt>
                <c:pt idx="23">
                  <c:v>7.9110279157634897</c:v>
                </c:pt>
                <c:pt idx="24">
                  <c:v>8.4152746809379408</c:v>
                </c:pt>
                <c:pt idx="25">
                  <c:v>8.9265841753528399</c:v>
                </c:pt>
                <c:pt idx="26">
                  <c:v>9.4316933810897119</c:v>
                </c:pt>
                <c:pt idx="27">
                  <c:v>9.9426276721162239</c:v>
                </c:pt>
                <c:pt idx="28">
                  <c:v>10.466835037724081</c:v>
                </c:pt>
                <c:pt idx="29">
                  <c:v>13.173294242516508</c:v>
                </c:pt>
                <c:pt idx="30">
                  <c:v>15.981312895427315</c:v>
                </c:pt>
                <c:pt idx="31" formatCode="0.00">
                  <c:v>15.981312895427315</c:v>
                </c:pt>
                <c:pt idx="32" formatCode="0.00">
                  <c:v>15.981312895427315</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0.17866528942602639</c:v>
                </c:pt>
                <c:pt idx="7">
                  <c:v>0.37145435567278762</c:v>
                </c:pt>
                <c:pt idx="8">
                  <c:v>0.47764524943254527</c:v>
                </c:pt>
                <c:pt idx="9">
                  <c:v>0.69040929128729078</c:v>
                </c:pt>
                <c:pt idx="10">
                  <c:v>0.90757282533879513</c:v>
                </c:pt>
                <c:pt idx="11">
                  <c:v>1.1329929078766248</c:v>
                </c:pt>
                <c:pt idx="12">
                  <c:v>1.3658517244802679</c:v>
                </c:pt>
                <c:pt idx="13">
                  <c:v>1.5979558324014047</c:v>
                </c:pt>
                <c:pt idx="14">
                  <c:v>1.8420239964669356</c:v>
                </c:pt>
                <c:pt idx="15">
                  <c:v>2.0882098802435292</c:v>
                </c:pt>
                <c:pt idx="16">
                  <c:v>2.3417706914835041</c:v>
                </c:pt>
                <c:pt idx="17">
                  <c:v>2.5972197047588907</c:v>
                </c:pt>
                <c:pt idx="18">
                  <c:v>2.83411395444364</c:v>
                </c:pt>
                <c:pt idx="19">
                  <c:v>3.0906404571640502</c:v>
                </c:pt>
                <c:pt idx="20">
                  <c:v>3.3490917111661402</c:v>
                </c:pt>
                <c:pt idx="21">
                  <c:v>3.6096867065358502</c:v>
                </c:pt>
                <c:pt idx="22">
                  <c:v>3.8637335774739192</c:v>
                </c:pt>
                <c:pt idx="23">
                  <c:v>4.1239379452624032</c:v>
                </c:pt>
                <c:pt idx="24">
                  <c:v>4.3867966269433465</c:v>
                </c:pt>
                <c:pt idx="25">
                  <c:v>4.6533370371457838</c:v>
                </c:pt>
                <c:pt idx="26">
                  <c:v>4.9166453002716146</c:v>
                </c:pt>
                <c:pt idx="27">
                  <c:v>5.1829901207849449</c:v>
                </c:pt>
                <c:pt idx="28">
                  <c:v>5.4562540593318811</c:v>
                </c:pt>
                <c:pt idx="29">
                  <c:v>6.8671035634409847</c:v>
                </c:pt>
                <c:pt idx="30">
                  <c:v>8.330894969191057</c:v>
                </c:pt>
                <c:pt idx="31" formatCode="0.00">
                  <c:v>8.330894969191057</c:v>
                </c:pt>
                <c:pt idx="32" formatCode="0.00">
                  <c:v>8.330894969191057</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0.22880865497989364</c:v>
                </c:pt>
                <c:pt idx="7">
                  <c:v>0.47570500000842741</c:v>
                </c:pt>
                <c:pt idx="8">
                  <c:v>0.61169893397478348</c:v>
                </c:pt>
                <c:pt idx="9">
                  <c:v>0.88417633795887551</c:v>
                </c:pt>
                <c:pt idx="10">
                  <c:v>1.1622879750688804</c:v>
                </c:pt>
                <c:pt idx="11">
                  <c:v>1.4509734049956178</c:v>
                </c:pt>
                <c:pt idx="12">
                  <c:v>1.7491852893434676</c:v>
                </c:pt>
                <c:pt idx="13">
                  <c:v>2.0464306519953537</c:v>
                </c:pt>
                <c:pt idx="14">
                  <c:v>2.3589978469029456</c:v>
                </c:pt>
                <c:pt idx="15">
                  <c:v>2.6742771108434726</c:v>
                </c:pt>
                <c:pt idx="16">
                  <c:v>2.9990011149396927</c:v>
                </c:pt>
                <c:pt idx="17">
                  <c:v>3.3261432550344652</c:v>
                </c:pt>
                <c:pt idx="18">
                  <c:v>3.6295231382617592</c:v>
                </c:pt>
                <c:pt idx="19">
                  <c:v>3.9580451709560562</c:v>
                </c:pt>
                <c:pt idx="20">
                  <c:v>4.2890321466359032</c:v>
                </c:pt>
                <c:pt idx="21">
                  <c:v>4.62276451612182</c:v>
                </c:pt>
                <c:pt idx="22">
                  <c:v>4.9481109951605324</c:v>
                </c:pt>
                <c:pt idx="23">
                  <c:v>5.2813431053529651</c:v>
                </c:pt>
                <c:pt idx="24">
                  <c:v>5.6179744767761575</c:v>
                </c:pt>
                <c:pt idx="25">
                  <c:v>5.9593208734496965</c:v>
                </c:pt>
                <c:pt idx="26">
                  <c:v>6.2965280037460243</c:v>
                </c:pt>
                <c:pt idx="27">
                  <c:v>6.6376239174419407</c:v>
                </c:pt>
                <c:pt idx="28">
                  <c:v>6.9875808365183829</c:v>
                </c:pt>
                <c:pt idx="29">
                  <c:v>8.7943927721289121</c:v>
                </c:pt>
                <c:pt idx="30">
                  <c:v>10.669005036194189</c:v>
                </c:pt>
                <c:pt idx="31" formatCode="0.00">
                  <c:v>10.669005036194189</c:v>
                </c:pt>
                <c:pt idx="32" formatCode="0.00">
                  <c:v>10.669005036194189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139.03375424188246</c:v>
                </c:pt>
                <c:pt idx="6">
                  <c:v>137.64341669946364</c:v>
                </c:pt>
                <c:pt idx="7">
                  <c:v>136.25307915704482</c:v>
                </c:pt>
                <c:pt idx="8">
                  <c:v>134.86274161462597</c:v>
                </c:pt>
                <c:pt idx="9">
                  <c:v>133.47240407220715</c:v>
                </c:pt>
                <c:pt idx="10">
                  <c:v>132.08206652978834</c:v>
                </c:pt>
                <c:pt idx="11">
                  <c:v>130.69172898736952</c:v>
                </c:pt>
                <c:pt idx="12">
                  <c:v>129.3013914449507</c:v>
                </c:pt>
                <c:pt idx="13">
                  <c:v>127.91105390253186</c:v>
                </c:pt>
                <c:pt idx="14">
                  <c:v>126.52071636011303</c:v>
                </c:pt>
                <c:pt idx="15">
                  <c:v>125.13037881769421</c:v>
                </c:pt>
                <c:pt idx="16">
                  <c:v>123.74004127527537</c:v>
                </c:pt>
                <c:pt idx="17">
                  <c:v>122.34970373285655</c:v>
                </c:pt>
                <c:pt idx="18">
                  <c:v>120.95936619043772</c:v>
                </c:pt>
                <c:pt idx="19">
                  <c:v>119.5690286480189</c:v>
                </c:pt>
                <c:pt idx="20">
                  <c:v>118.17869110560008</c:v>
                </c:pt>
                <c:pt idx="21">
                  <c:v>116.78835356318125</c:v>
                </c:pt>
                <c:pt idx="22">
                  <c:v>115.39801602076243</c:v>
                </c:pt>
                <c:pt idx="23">
                  <c:v>114.00767847834359</c:v>
                </c:pt>
                <c:pt idx="24">
                  <c:v>112.61734093592477</c:v>
                </c:pt>
                <c:pt idx="25">
                  <c:v>111.22700339350594</c:v>
                </c:pt>
                <c:pt idx="26">
                  <c:v>109.83666585108712</c:v>
                </c:pt>
                <c:pt idx="27">
                  <c:v>108.4463283086683</c:v>
                </c:pt>
                <c:pt idx="28">
                  <c:v>107.05599076624947</c:v>
                </c:pt>
                <c:pt idx="29">
                  <c:v>105.66565322383065</c:v>
                </c:pt>
                <c:pt idx="30">
                  <c:v>104.27531568141181</c:v>
                </c:pt>
                <c:pt idx="31">
                  <c:v>102.88497813899299</c:v>
                </c:pt>
                <c:pt idx="32">
                  <c:v>101.49464059657416</c:v>
                </c:pt>
                <c:pt idx="33">
                  <c:v>100.10430305415534</c:v>
                </c:pt>
                <c:pt idx="34">
                  <c:v>98.713965511736518</c:v>
                </c:pt>
                <c:pt idx="35">
                  <c:v>97.323627969317684</c:v>
                </c:pt>
                <c:pt idx="36">
                  <c:v>95.933290426898864</c:v>
                </c:pt>
                <c:pt idx="37">
                  <c:v>94.54295288448003</c:v>
                </c:pt>
                <c:pt idx="38">
                  <c:v>93.15261534206121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2.3392312713566525</c:v>
                </c:pt>
                <c:pt idx="7">
                  <c:v>4.8633825152209056</c:v>
                </c:pt>
                <c:pt idx="8">
                  <c:v>6.2537200576397538</c:v>
                </c:pt>
                <c:pt idx="9">
                  <c:v>9.0393999271083203</c:v>
                </c:pt>
                <c:pt idx="10">
                  <c:v>11.882681526368998</c:v>
                </c:pt>
                <c:pt idx="11">
                  <c:v>14.834064573172896</c:v>
                </c:pt>
                <c:pt idx="12">
                  <c:v>17.882841576027005</c:v>
                </c:pt>
                <c:pt idx="13">
                  <c:v>20.921737319031749</c:v>
                </c:pt>
                <c:pt idx="14">
                  <c:v>24.117276215024646</c:v>
                </c:pt>
                <c:pt idx="15">
                  <c:v>27.340542019741662</c:v>
                </c:pt>
                <c:pt idx="16">
                  <c:v>30.660366372578196</c:v>
                </c:pt>
                <c:pt idx="17">
                  <c:v>34.004912602070576</c:v>
                </c:pt>
                <c:pt idx="18">
                  <c:v>37.106524776698222</c:v>
                </c:pt>
                <c:pt idx="19">
                  <c:v>40.499104168204155</c:v>
                </c:pt>
                <c:pt idx="20">
                  <c:v>43.917138518409303</c:v>
                </c:pt>
                <c:pt idx="21">
                  <c:v>47.363523985194533</c:v>
                </c:pt>
                <c:pt idx="22">
                  <c:v>50.723310087921007</c:v>
                </c:pt>
                <c:pt idx="23">
                  <c:v>54.164529479981923</c:v>
                </c:pt>
                <c:pt idx="24">
                  <c:v>57.640852342891463</c:v>
                </c:pt>
                <c:pt idx="25">
                  <c:v>61.165866300774368</c:v>
                </c:pt>
                <c:pt idx="26">
                  <c:v>64.648134907022509</c:v>
                </c:pt>
                <c:pt idx="27">
                  <c:v>68.170562178768009</c:v>
                </c:pt>
                <c:pt idx="28">
                  <c:v>71.784495228666174</c:v>
                </c:pt>
                <c:pt idx="29">
                  <c:v>75.673633425101116</c:v>
                </c:pt>
                <c:pt idx="30">
                  <c:v>79.520246157498732</c:v>
                </c:pt>
                <c:pt idx="31">
                  <c:v>83.326296858382008</c:v>
                </c:pt>
                <c:pt idx="32">
                  <c:v>87.093604365641141</c:v>
                </c:pt>
                <c:pt idx="33">
                  <c:v>90.823857321057488</c:v>
                </c:pt>
                <c:pt idx="34">
                  <c:v>94.829577123097664</c:v>
                </c:pt>
                <c:pt idx="35">
                  <c:v>98.791634043318155</c:v>
                </c:pt>
                <c:pt idx="36">
                  <c:v>102.71200680081232</c:v>
                </c:pt>
                <c:pt idx="37">
                  <c:v>106.59253100920441</c:v>
                </c:pt>
                <c:pt idx="38">
                  <c:v>110.57766842609428</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135.92166627227633</c:v>
                </c:pt>
                <c:pt idx="2">
                  <c:v>132.47944149232475</c:v>
                </c:pt>
                <c:pt idx="3">
                  <c:v>128.73475734564809</c:v>
                </c:pt>
                <c:pt idx="4">
                  <c:v>124.83065921584738</c:v>
                </c:pt>
                <c:pt idx="5">
                  <c:v>120.28334032399778</c:v>
                </c:pt>
                <c:pt idx="6">
                  <c:v>119.48525834625642</c:v>
                </c:pt>
                <c:pt idx="7">
                  <c:v>118.71917261591142</c:v>
                </c:pt>
                <c:pt idx="8">
                  <c:v>117.7569058933194</c:v>
                </c:pt>
                <c:pt idx="9">
                  <c:v>117.03607181693363</c:v>
                </c:pt>
                <c:pt idx="10">
                  <c:v>116.32520442598425</c:v>
                </c:pt>
                <c:pt idx="11">
                  <c:v>115.63304156225597</c:v>
                </c:pt>
                <c:pt idx="12">
                  <c:v>114.95773053486766</c:v>
                </c:pt>
                <c:pt idx="13">
                  <c:v>114.28070977742456</c:v>
                </c:pt>
                <c:pt idx="14">
                  <c:v>113.63079259894045</c:v>
                </c:pt>
                <c:pt idx="15">
                  <c:v>112.98567293918317</c:v>
                </c:pt>
                <c:pt idx="16">
                  <c:v>112.35726056718923</c:v>
                </c:pt>
                <c:pt idx="17">
                  <c:v>111.73312576062453</c:v>
                </c:pt>
                <c:pt idx="18">
                  <c:v>111.06695667287838</c:v>
                </c:pt>
                <c:pt idx="19">
                  <c:v>110.45113292603415</c:v>
                </c:pt>
                <c:pt idx="20">
                  <c:v>109.83971358799963</c:v>
                </c:pt>
                <c:pt idx="21">
                  <c:v>109.23319977383989</c:v>
                </c:pt>
                <c:pt idx="22">
                  <c:v>108.61170188500601</c:v>
                </c:pt>
                <c:pt idx="23">
                  <c:v>108.00429419766044</c:v>
                </c:pt>
                <c:pt idx="24">
                  <c:v>107.40296037741811</c:v>
                </c:pt>
                <c:pt idx="25">
                  <c:v>106.8100514574158</c:v>
                </c:pt>
                <c:pt idx="26">
                  <c:v>106.20974641449935</c:v>
                </c:pt>
                <c:pt idx="27">
                  <c:v>105.61638992656553</c:v>
                </c:pt>
                <c:pt idx="28">
                  <c:v>105.03886645805231</c:v>
                </c:pt>
                <c:pt idx="29">
                  <c:v>102.31903337190903</c:v>
                </c:pt>
                <c:pt idx="30">
                  <c:v>99.722819638779384</c:v>
                </c:pt>
                <c:pt idx="31" formatCode="0.00">
                  <c:v>99.722819638779384</c:v>
                </c:pt>
                <c:pt idx="32" formatCode="0.00">
                  <c:v>99.722819638779384</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8.5490611306053133</c:v>
                </c:pt>
                <c:pt idx="2">
                  <c:v>9.2848145829676039</c:v>
                </c:pt>
                <c:pt idx="3">
                  <c:v>10.021142488667573</c:v>
                </c:pt>
                <c:pt idx="4">
                  <c:v>10.765749561530553</c:v>
                </c:pt>
                <c:pt idx="5">
                  <c:v>11.470981711368385</c:v>
                </c:pt>
                <c:pt idx="6">
                  <c:v>11.394871555579691</c:v>
                </c:pt>
                <c:pt idx="7">
                  <c:v>11.321812764740852</c:v>
                </c:pt>
                <c:pt idx="8">
                  <c:v>11.230044911049902</c:v>
                </c:pt>
                <c:pt idx="9">
                  <c:v>11.161301604745972</c:v>
                </c:pt>
                <c:pt idx="10">
                  <c:v>11.093508784735953</c:v>
                </c:pt>
                <c:pt idx="11">
                  <c:v>11.027499746994495</c:v>
                </c:pt>
                <c:pt idx="12">
                  <c:v>10.963097807176474</c:v>
                </c:pt>
                <c:pt idx="13">
                  <c:v>10.898532816663842</c:v>
                </c:pt>
                <c:pt idx="14">
                  <c:v>10.836552595228239</c:v>
                </c:pt>
                <c:pt idx="15">
                  <c:v>10.775029895585989</c:v>
                </c:pt>
                <c:pt idx="16">
                  <c:v>10.715100508798733</c:v>
                </c:pt>
                <c:pt idx="17">
                  <c:v>10.655579057762809</c:v>
                </c:pt>
                <c:pt idx="18">
                  <c:v>10.592048951252369</c:v>
                </c:pt>
                <c:pt idx="19">
                  <c:v>10.533320095548426</c:v>
                </c:pt>
                <c:pt idx="20">
                  <c:v>10.475011272184533</c:v>
                </c:pt>
                <c:pt idx="21">
                  <c:v>10.417170270669457</c:v>
                </c:pt>
                <c:pt idx="22">
                  <c:v>10.357900292821618</c:v>
                </c:pt>
                <c:pt idx="23">
                  <c:v>10.299974045894007</c:v>
                </c:pt>
                <c:pt idx="24">
                  <c:v>10.242627041430657</c:v>
                </c:pt>
                <c:pt idx="25">
                  <c:v>10.186083488852773</c:v>
                </c:pt>
                <c:pt idx="26">
                  <c:v>10.128834595115798</c:v>
                </c:pt>
                <c:pt idx="27">
                  <c:v>10.072248359623195</c:v>
                </c:pt>
                <c:pt idx="28">
                  <c:v>10.017172061215149</c:v>
                </c:pt>
                <c:pt idx="29">
                  <c:v>9.7577915393150629</c:v>
                </c:pt>
                <c:pt idx="30">
                  <c:v>9.5102001424406932</c:v>
                </c:pt>
                <c:pt idx="31" formatCode="0.00">
                  <c:v>9.5102001424406932</c:v>
                </c:pt>
                <c:pt idx="32" formatCode="0.00">
                  <c:v>9.5102001424406932</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9.6405765561665397</c:v>
                </c:pt>
                <c:pt idx="2">
                  <c:v>9.4082091042730447</c:v>
                </c:pt>
                <c:pt idx="3">
                  <c:v>9.1546314393555406</c:v>
                </c:pt>
                <c:pt idx="4">
                  <c:v>8.8899734161760549</c:v>
                </c:pt>
                <c:pt idx="5">
                  <c:v>8.5797067698540808</c:v>
                </c:pt>
                <c:pt idx="6">
                  <c:v>8.5227802717298839</c:v>
                </c:pt>
                <c:pt idx="7">
                  <c:v>8.4681360382955191</c:v>
                </c:pt>
                <c:pt idx="8">
                  <c:v>8.3994983841366846</c:v>
                </c:pt>
                <c:pt idx="9">
                  <c:v>8.3480819120928444</c:v>
                </c:pt>
                <c:pt idx="10">
                  <c:v>8.297376355112398</c:v>
                </c:pt>
                <c:pt idx="11">
                  <c:v>8.2480049759024858</c:v>
                </c:pt>
                <c:pt idx="12">
                  <c:v>8.1998356236228265</c:v>
                </c:pt>
                <c:pt idx="13">
                  <c:v>8.1515443177751514</c:v>
                </c:pt>
                <c:pt idx="14">
                  <c:v>8.1051862868037414</c:v>
                </c:pt>
                <c:pt idx="15">
                  <c:v>8.0591704586992314</c:v>
                </c:pt>
                <c:pt idx="16">
                  <c:v>8.0143463469998562</c:v>
                </c:pt>
                <c:pt idx="17">
                  <c:v>7.9698273503477814</c:v>
                </c:pt>
                <c:pt idx="18">
                  <c:v>7.9223100847263934</c:v>
                </c:pt>
                <c:pt idx="19">
                  <c:v>7.8783839087854499</c:v>
                </c:pt>
                <c:pt idx="20">
                  <c:v>7.8347718955205679</c:v>
                </c:pt>
                <c:pt idx="21">
                  <c:v>7.7915097890364979</c:v>
                </c:pt>
                <c:pt idx="22">
                  <c:v>7.747178881448507</c:v>
                </c:pt>
                <c:pt idx="23">
                  <c:v>7.7038530157621814</c:v>
                </c:pt>
                <c:pt idx="24">
                  <c:v>7.6609603937699893</c:v>
                </c:pt>
                <c:pt idx="25">
                  <c:v>7.6186687126348609</c:v>
                </c:pt>
                <c:pt idx="26">
                  <c:v>7.5758494724407104</c:v>
                </c:pt>
                <c:pt idx="27">
                  <c:v>7.5335258666716181</c:v>
                </c:pt>
                <c:pt idx="28">
                  <c:v>7.4923316165019305</c:v>
                </c:pt>
                <c:pt idx="29">
                  <c:v>7.2983282717394715</c:v>
                </c:pt>
                <c:pt idx="30">
                  <c:v>7.1131425886505184</c:v>
                </c:pt>
                <c:pt idx="31" formatCode="0.00">
                  <c:v>7.1131425886505184</c:v>
                </c:pt>
                <c:pt idx="32" formatCode="0.00">
                  <c:v>7.1131425886505184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118.28323427049118</c:v>
                </c:pt>
                <c:pt idx="2">
                  <c:v>115.28770389461209</c:v>
                </c:pt>
                <c:pt idx="3">
                  <c:v>112.02896403114494</c:v>
                </c:pt>
                <c:pt idx="4">
                  <c:v>108.63149719331824</c:v>
                </c:pt>
                <c:pt idx="5">
                  <c:v>104.67427977141128</c:v>
                </c:pt>
                <c:pt idx="6">
                  <c:v>103.97976417188104</c:v>
                </c:pt>
                <c:pt idx="7">
                  <c:v>103.31309269559</c:v>
                </c:pt>
                <c:pt idx="8">
                  <c:v>102.47569845741869</c:v>
                </c:pt>
                <c:pt idx="9">
                  <c:v>101.84840636877922</c:v>
                </c:pt>
                <c:pt idx="10">
                  <c:v>101.22978759779915</c:v>
                </c:pt>
                <c:pt idx="11">
                  <c:v>100.62744608441818</c:v>
                </c:pt>
                <c:pt idx="12">
                  <c:v>100.03976955977929</c:v>
                </c:pt>
                <c:pt idx="13">
                  <c:v>99.450605175212289</c:v>
                </c:pt>
                <c:pt idx="14">
                  <c:v>98.885027162615984</c:v>
                </c:pt>
                <c:pt idx="15">
                  <c:v>98.323624099069718</c:v>
                </c:pt>
                <c:pt idx="16">
                  <c:v>97.776760233627243</c:v>
                </c:pt>
                <c:pt idx="17">
                  <c:v>97.233618837807612</c:v>
                </c:pt>
                <c:pt idx="18">
                  <c:v>96.653897911551496</c:v>
                </c:pt>
                <c:pt idx="19">
                  <c:v>96.117989056730735</c:v>
                </c:pt>
                <c:pt idx="20">
                  <c:v>95.585913054562127</c:v>
                </c:pt>
                <c:pt idx="21">
                  <c:v>95.058105990860909</c:v>
                </c:pt>
                <c:pt idx="22">
                  <c:v>94.517259322337196</c:v>
                </c:pt>
                <c:pt idx="23">
                  <c:v>93.988674382567027</c:v>
                </c:pt>
                <c:pt idx="24">
                  <c:v>93.465375109646018</c:v>
                </c:pt>
                <c:pt idx="25">
                  <c:v>92.949407445261954</c:v>
                </c:pt>
                <c:pt idx="26">
                  <c:v>92.427003446161422</c:v>
                </c:pt>
                <c:pt idx="27">
                  <c:v>91.910646294332537</c:v>
                </c:pt>
                <c:pt idx="28">
                  <c:v>91.408067525278767</c:v>
                </c:pt>
                <c:pt idx="29">
                  <c:v>89.041184724854062</c:v>
                </c:pt>
                <c:pt idx="30">
                  <c:v>86.781879305533451</c:v>
                </c:pt>
                <c:pt idx="31" formatCode="0.00">
                  <c:v>86.781879305533451</c:v>
                </c:pt>
                <c:pt idx="32" formatCode="0.00">
                  <c:v>86.781879305533451</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28.774069896967418</c:v>
                </c:pt>
                <c:pt idx="2">
                  <c:v>28.045364760135215</c:v>
                </c:pt>
                <c:pt idx="3">
                  <c:v>27.252630192250379</c:v>
                </c:pt>
                <c:pt idx="4">
                  <c:v>26.426148325507562</c:v>
                </c:pt>
                <c:pt idx="5">
                  <c:v>25.463499211305461</c:v>
                </c:pt>
                <c:pt idx="6">
                  <c:v>25.294548467536334</c:v>
                </c:pt>
                <c:pt idx="7">
                  <c:v>25.132371200610695</c:v>
                </c:pt>
                <c:pt idx="8">
                  <c:v>24.928663206920248</c:v>
                </c:pt>
                <c:pt idx="9">
                  <c:v>24.776065533077052</c:v>
                </c:pt>
                <c:pt idx="10">
                  <c:v>24.625577766441836</c:v>
                </c:pt>
                <c:pt idx="11">
                  <c:v>24.479049672965502</c:v>
                </c:pt>
                <c:pt idx="12">
                  <c:v>24.336089045442446</c:v>
                </c:pt>
                <c:pt idx="13">
                  <c:v>24.192766474945536</c:v>
                </c:pt>
                <c:pt idx="14">
                  <c:v>24.05518162306857</c:v>
                </c:pt>
                <c:pt idx="15">
                  <c:v>23.918612386604249</c:v>
                </c:pt>
                <c:pt idx="16">
                  <c:v>23.785580015741079</c:v>
                </c:pt>
                <c:pt idx="17">
                  <c:v>23.653453188269381</c:v>
                </c:pt>
                <c:pt idx="18">
                  <c:v>23.512427872587857</c:v>
                </c:pt>
                <c:pt idx="19">
                  <c:v>23.382060463021141</c:v>
                </c:pt>
                <c:pt idx="20">
                  <c:v>23.252625449079211</c:v>
                </c:pt>
                <c:pt idx="21">
                  <c:v>23.124228914805201</c:v>
                </c:pt>
                <c:pt idx="22">
                  <c:v>22.992660312208017</c:v>
                </c:pt>
                <c:pt idx="23">
                  <c:v>22.864074548576884</c:v>
                </c:pt>
                <c:pt idx="24">
                  <c:v>22.736774598174556</c:v>
                </c:pt>
                <c:pt idx="25">
                  <c:v>22.61125816525718</c:v>
                </c:pt>
                <c:pt idx="26">
                  <c:v>22.484176002875657</c:v>
                </c:pt>
                <c:pt idx="27">
                  <c:v>22.35856482162788</c:v>
                </c:pt>
                <c:pt idx="28">
                  <c:v>22.236305426890549</c:v>
                </c:pt>
                <c:pt idx="29">
                  <c:v>21.660527705243133</c:v>
                </c:pt>
                <c:pt idx="30">
                  <c:v>21.110919703271659</c:v>
                </c:pt>
                <c:pt idx="31" formatCode="0.00">
                  <c:v>21.110919703271659</c:v>
                </c:pt>
                <c:pt idx="32" formatCode="0.00">
                  <c:v>21.110919703271659</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10.37483925723455</c:v>
                </c:pt>
                <c:pt idx="2">
                  <c:v>11.109989982483061</c:v>
                </c:pt>
                <c:pt idx="3">
                  <c:v>11.842591560973128</c:v>
                </c:pt>
                <c:pt idx="4">
                  <c:v>12.582208238331791</c:v>
                </c:pt>
                <c:pt idx="5">
                  <c:v>13.273861719969339</c:v>
                </c:pt>
                <c:pt idx="6">
                  <c:v>13.185789425126156</c:v>
                </c:pt>
                <c:pt idx="7">
                  <c:v>13.101248074488154</c:v>
                </c:pt>
                <c:pt idx="8">
                  <c:v>12.995057180728395</c:v>
                </c:pt>
                <c:pt idx="9">
                  <c:v>12.915509573992392</c:v>
                </c:pt>
                <c:pt idx="10">
                  <c:v>12.837061840305573</c:v>
                </c:pt>
                <c:pt idx="11">
                  <c:v>12.760678243740339</c:v>
                </c:pt>
                <c:pt idx="12">
                  <c:v>12.686154330691554</c:v>
                </c:pt>
                <c:pt idx="13">
                  <c:v>12.611441740472145</c:v>
                </c:pt>
                <c:pt idx="14">
                  <c:v>12.539720164288834</c:v>
                </c:pt>
                <c:pt idx="15">
                  <c:v>12.46852801803329</c:v>
                </c:pt>
                <c:pt idx="16">
                  <c:v>12.39917960364359</c:v>
                </c:pt>
                <c:pt idx="17">
                  <c:v>12.330303239762744</c:v>
                </c:pt>
                <c:pt idx="18">
                  <c:v>12.256788184984234</c:v>
                </c:pt>
                <c:pt idx="19">
                  <c:v>12.188828987663433</c:v>
                </c:pt>
                <c:pt idx="20">
                  <c:v>12.121355838646087</c:v>
                </c:pt>
                <c:pt idx="21">
                  <c:v>12.054424038458945</c:v>
                </c:pt>
                <c:pt idx="22">
                  <c:v>11.985838671496138</c:v>
                </c:pt>
                <c:pt idx="23">
                  <c:v>11.918808227980405</c:v>
                </c:pt>
                <c:pt idx="24">
                  <c:v>11.852448065750645</c:v>
                </c:pt>
                <c:pt idx="25">
                  <c:v>11.787017632945508</c:v>
                </c:pt>
                <c:pt idx="26">
                  <c:v>11.72077100138365</c:v>
                </c:pt>
                <c:pt idx="27">
                  <c:v>11.65529117724288</c:v>
                </c:pt>
                <c:pt idx="28">
                  <c:v>11.591558605130796</c:v>
                </c:pt>
                <c:pt idx="29">
                  <c:v>11.291411567397919</c:v>
                </c:pt>
                <c:pt idx="30">
                  <c:v>11.004906536890605</c:v>
                </c:pt>
                <c:pt idx="31" formatCode="0.00">
                  <c:v>11.004906536890605</c:v>
                </c:pt>
                <c:pt idx="32" formatCode="0.00">
                  <c:v>11.004906536890605</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10.024518536781958</c:v>
                </c:pt>
                <c:pt idx="2">
                  <c:v>9.7706469719258315</c:v>
                </c:pt>
                <c:pt idx="3">
                  <c:v>9.4944683708810445</c:v>
                </c:pt>
                <c:pt idx="4">
                  <c:v>9.2065326418324833</c:v>
                </c:pt>
                <c:pt idx="5">
                  <c:v>8.8711579824850144</c:v>
                </c:pt>
                <c:pt idx="6">
                  <c:v>8.9317028927760216</c:v>
                </c:pt>
                <c:pt idx="7">
                  <c:v>9.0040467672766695</c:v>
                </c:pt>
                <c:pt idx="8">
                  <c:v>9.0040467672766695</c:v>
                </c:pt>
                <c:pt idx="9">
                  <c:v>9.093077681319107</c:v>
                </c:pt>
                <c:pt idx="10">
                  <c:v>9.1857839190110919</c:v>
                </c:pt>
                <c:pt idx="11">
                  <c:v>9.2853876545410667</c:v>
                </c:pt>
                <c:pt idx="12">
                  <c:v>9.3912056879972656</c:v>
                </c:pt>
                <c:pt idx="13">
                  <c:v>9.4963932399012148</c:v>
                </c:pt>
                <c:pt idx="14">
                  <c:v>9.6115755313172322</c:v>
                </c:pt>
                <c:pt idx="15">
                  <c:v>9.7285269599402451</c:v>
                </c:pt>
                <c:pt idx="16">
                  <c:v>9.8516393826297595</c:v>
                </c:pt>
                <c:pt idx="17">
                  <c:v>9.9763292040929237</c:v>
                </c:pt>
                <c:pt idx="18">
                  <c:v>10.085518427217348</c:v>
                </c:pt>
                <c:pt idx="19">
                  <c:v>10.213273042341195</c:v>
                </c:pt>
                <c:pt idx="20">
                  <c:v>10.342651831114736</c:v>
                </c:pt>
                <c:pt idx="21">
                  <c:v>10.473839585168205</c:v>
                </c:pt>
                <c:pt idx="22">
                  <c:v>10.59950179872299</c:v>
                </c:pt>
                <c:pt idx="23">
                  <c:v>10.730359927317673</c:v>
                </c:pt>
                <c:pt idx="24">
                  <c:v>10.863457860464353</c:v>
                </c:pt>
                <c:pt idx="25">
                  <c:v>10.999662567201403</c:v>
                </c:pt>
                <c:pt idx="26">
                  <c:v>11.133139873175692</c:v>
                </c:pt>
                <c:pt idx="27">
                  <c:v>11.269179534370377</c:v>
                </c:pt>
                <c:pt idx="28">
                  <c:v>11.41105779367189</c:v>
                </c:pt>
                <c:pt idx="29">
                  <c:v>12.182321359509997</c:v>
                </c:pt>
                <c:pt idx="30">
                  <c:v>12.999170906221364</c:v>
                </c:pt>
                <c:pt idx="31" formatCode="0.00">
                  <c:v>12.999170906221364</c:v>
                </c:pt>
                <c:pt idx="32" formatCode="0.00">
                  <c:v>12.999170906221364</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3.4639677121482189</c:v>
                </c:pt>
                <c:pt idx="2">
                  <c:v>3.3762425111355761</c:v>
                </c:pt>
                <c:pt idx="3">
                  <c:v>3.2808091241559243</c:v>
                </c:pt>
                <c:pt idx="4">
                  <c:v>3.1813130670696492</c:v>
                </c:pt>
                <c:pt idx="5">
                  <c:v>3.0654245097100388</c:v>
                </c:pt>
                <c:pt idx="6">
                  <c:v>3.0863457752664281</c:v>
                </c:pt>
                <c:pt idx="7">
                  <c:v>3.1113441674108944</c:v>
                </c:pt>
                <c:pt idx="8">
                  <c:v>3.1113441674108944</c:v>
                </c:pt>
                <c:pt idx="9">
                  <c:v>3.1421087582981739</c:v>
                </c:pt>
                <c:pt idx="10">
                  <c:v>3.1741433555610223</c:v>
                </c:pt>
                <c:pt idx="11">
                  <c:v>3.208561379989749</c:v>
                </c:pt>
                <c:pt idx="12">
                  <c:v>3.2451267521729967</c:v>
                </c:pt>
                <c:pt idx="13">
                  <c:v>3.2814742617494677</c:v>
                </c:pt>
                <c:pt idx="14">
                  <c:v>3.3212754489099647</c:v>
                </c:pt>
                <c:pt idx="15">
                  <c:v>3.3616879606084842</c:v>
                </c:pt>
                <c:pt idx="16">
                  <c:v>3.4042294009376191</c:v>
                </c:pt>
                <c:pt idx="17">
                  <c:v>3.4473159106784239</c:v>
                </c:pt>
                <c:pt idx="18">
                  <c:v>3.4850461958816243</c:v>
                </c:pt>
                <c:pt idx="19">
                  <c:v>3.5291917436446574</c:v>
                </c:pt>
                <c:pt idx="20">
                  <c:v>3.5738985238559953</c:v>
                </c:pt>
                <c:pt idx="21">
                  <c:v>3.61923039117741</c:v>
                </c:pt>
                <c:pt idx="22">
                  <c:v>3.662652910552648</c:v>
                </c:pt>
                <c:pt idx="23">
                  <c:v>3.7078708759502796</c:v>
                </c:pt>
                <c:pt idx="24">
                  <c:v>3.7538628047678171</c:v>
                </c:pt>
                <c:pt idx="25">
                  <c:v>3.8009282777527389</c:v>
                </c:pt>
                <c:pt idx="26">
                  <c:v>3.8470512986741894</c:v>
                </c:pt>
                <c:pt idx="27">
                  <c:v>3.8940597402488057</c:v>
                </c:pt>
                <c:pt idx="28">
                  <c:v>3.9430857066803076</c:v>
                </c:pt>
                <c:pt idx="29">
                  <c:v>4.209595472692186</c:v>
                </c:pt>
                <c:pt idx="30">
                  <c:v>4.4918574531662552</c:v>
                </c:pt>
                <c:pt idx="31" formatCode="0.00">
                  <c:v>4.4918574531662552</c:v>
                </c:pt>
                <c:pt idx="32" formatCode="0.00">
                  <c:v>4.4918574531662552</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18.419835466068136</c:v>
                </c:pt>
                <c:pt idx="2">
                  <c:v>18.123706969153552</c:v>
                </c:pt>
                <c:pt idx="3">
                  <c:v>17.790095815498699</c:v>
                </c:pt>
                <c:pt idx="4">
                  <c:v>17.438156026551138</c:v>
                </c:pt>
                <c:pt idx="5">
                  <c:v>16.999241745794045</c:v>
                </c:pt>
                <c:pt idx="6">
                  <c:v>16.886451492081079</c:v>
                </c:pt>
                <c:pt idx="7">
                  <c:v>16.778183160880271</c:v>
                </c:pt>
                <c:pt idx="8">
                  <c:v>16.642189226913914</c:v>
                </c:pt>
                <c:pt idx="9">
                  <c:v>16.540316160452001</c:v>
                </c:pt>
                <c:pt idx="10">
                  <c:v>16.43985165227156</c:v>
                </c:pt>
                <c:pt idx="11">
                  <c:v>16.342030592295306</c:v>
                </c:pt>
                <c:pt idx="12">
                  <c:v>16.246591145924327</c:v>
                </c:pt>
                <c:pt idx="13">
                  <c:v>16.15091006912936</c:v>
                </c:pt>
                <c:pt idx="14">
                  <c:v>16.059059450398316</c:v>
                </c:pt>
                <c:pt idx="15">
                  <c:v>15.967886848925506</c:v>
                </c:pt>
                <c:pt idx="16">
                  <c:v>15.87907543249162</c:v>
                </c:pt>
                <c:pt idx="17">
                  <c:v>15.790868550057372</c:v>
                </c:pt>
                <c:pt idx="18">
                  <c:v>15.696721103406254</c:v>
                </c:pt>
                <c:pt idx="19">
                  <c:v>15.609688795214552</c:v>
                </c:pt>
                <c:pt idx="20">
                  <c:v>15.523278947372734</c:v>
                </c:pt>
                <c:pt idx="21">
                  <c:v>15.437562380795075</c:v>
                </c:pt>
                <c:pt idx="22">
                  <c:v>15.349728165114586</c:v>
                </c:pt>
                <c:pt idx="23">
                  <c:v>15.263885270432512</c:v>
                </c:pt>
                <c:pt idx="24">
                  <c:v>15.178900775051137</c:v>
                </c:pt>
                <c:pt idx="25">
                  <c:v>15.095106942611766</c:v>
                </c:pt>
                <c:pt idx="26">
                  <c:v>15.010267840885222</c:v>
                </c:pt>
                <c:pt idx="27">
                  <c:v>14.926410755168673</c:v>
                </c:pt>
                <c:pt idx="28">
                  <c:v>14.844791297073471</c:v>
                </c:pt>
                <c:pt idx="29">
                  <c:v>14.460406393769166</c:v>
                </c:pt>
                <c:pt idx="30">
                  <c:v>14.093492199714177</c:v>
                </c:pt>
                <c:pt idx="31" formatCode="0.00">
                  <c:v>14.093492199714177</c:v>
                </c:pt>
                <c:pt idx="32" formatCode="0.00">
                  <c:v>14.093492199714177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17.973735381491508</c:v>
                </c:pt>
                <c:pt idx="1">
                  <c:v>18.464750561761495</c:v>
                </c:pt>
                <c:pt idx="2">
                  <c:v>17.342711169619609</c:v>
                </c:pt>
                <c:pt idx="3">
                  <c:v>17.631865561500533</c:v>
                </c:pt>
                <c:pt idx="4">
                  <c:v>20.987960821380838</c:v>
                </c:pt>
                <c:pt idx="5">
                  <c:v>25.503949616882085</c:v>
                </c:pt>
                <c:pt idx="6">
                  <c:v>31.484372579431135</c:v>
                </c:pt>
                <c:pt idx="8">
                  <c:v>17.973735381491508</c:v>
                </c:pt>
                <c:pt idx="9">
                  <c:v>18.464750561761495</c:v>
                </c:pt>
                <c:pt idx="10">
                  <c:v>17.342711169619609</c:v>
                </c:pt>
                <c:pt idx="11">
                  <c:v>17.631865561500533</c:v>
                </c:pt>
                <c:pt idx="12">
                  <c:v>20.987960821380838</c:v>
                </c:pt>
                <c:pt idx="13">
                  <c:v>25.503949616882085</c:v>
                </c:pt>
                <c:pt idx="14">
                  <c:v>31.484372579431135</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5.1477543110070849</c:v>
                </c:pt>
                <c:pt idx="1">
                  <c:v>5.2883831484388173</c:v>
                </c:pt>
                <c:pt idx="2">
                  <c:v>4.9670262910342062</c:v>
                </c:pt>
                <c:pt idx="3">
                  <c:v>5.0504083149591787</c:v>
                </c:pt>
                <c:pt idx="4">
                  <c:v>6.0110413057914664</c:v>
                </c:pt>
                <c:pt idx="5">
                  <c:v>7.304439717255792</c:v>
                </c:pt>
                <c:pt idx="6">
                  <c:v>9.017258306919091</c:v>
                </c:pt>
                <c:pt idx="8">
                  <c:v>5.1477543110070849</c:v>
                </c:pt>
                <c:pt idx="9">
                  <c:v>5.2883831484388173</c:v>
                </c:pt>
                <c:pt idx="10">
                  <c:v>4.9670262910342062</c:v>
                </c:pt>
                <c:pt idx="11">
                  <c:v>5.0504083149591787</c:v>
                </c:pt>
                <c:pt idx="12">
                  <c:v>5.710489240501893</c:v>
                </c:pt>
                <c:pt idx="13">
                  <c:v>6.5922568448233507</c:v>
                </c:pt>
                <c:pt idx="14">
                  <c:v>7.7311718408947545</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1.7160833277431489</c:v>
                </c:pt>
                <c:pt idx="1">
                  <c:v>1.7629641177134223</c:v>
                </c:pt>
                <c:pt idx="2">
                  <c:v>1.6558348537108261</c:v>
                </c:pt>
                <c:pt idx="3">
                  <c:v>1.6836315352269806</c:v>
                </c:pt>
                <c:pt idx="4">
                  <c:v>2.0038733676910994</c:v>
                </c:pt>
                <c:pt idx="5">
                  <c:v>2.435047684868092</c:v>
                </c:pt>
                <c:pt idx="6">
                  <c:v>3.0060421899641754</c:v>
                </c:pt>
                <c:pt idx="8">
                  <c:v>1.7160833277431489</c:v>
                </c:pt>
                <c:pt idx="9">
                  <c:v>1.7629641177134223</c:v>
                </c:pt>
                <c:pt idx="10">
                  <c:v>1.6558348537108261</c:v>
                </c:pt>
                <c:pt idx="11">
                  <c:v>1.6836315352269806</c:v>
                </c:pt>
                <c:pt idx="12">
                  <c:v>1.9036796993065443</c:v>
                </c:pt>
                <c:pt idx="13">
                  <c:v>2.1976305355934529</c:v>
                </c:pt>
                <c:pt idx="14">
                  <c:v>2.5773054226205345</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14.22679723007378</c:v>
                </c:pt>
                <c:pt idx="1">
                  <c:v>14.6154517214439</c:v>
                </c:pt>
                <c:pt idx="2">
                  <c:v>13.727321004402114</c:v>
                </c:pt>
                <c:pt idx="3">
                  <c:v>13.957763049497524</c:v>
                </c:pt>
                <c:pt idx="4">
                  <c:v>16.61265488452629</c:v>
                </c:pt>
                <c:pt idx="5">
                  <c:v>20.187207170026213</c:v>
                </c:pt>
                <c:pt idx="6">
                  <c:v>24.920906817450422</c:v>
                </c:pt>
                <c:pt idx="8">
                  <c:v>14.22679723007378</c:v>
                </c:pt>
                <c:pt idx="9">
                  <c:v>14.6154517214439</c:v>
                </c:pt>
                <c:pt idx="10">
                  <c:v>13.727321004402114</c:v>
                </c:pt>
                <c:pt idx="11">
                  <c:v>13.957763049497524</c:v>
                </c:pt>
                <c:pt idx="12">
                  <c:v>15.782022140299974</c:v>
                </c:pt>
                <c:pt idx="13">
                  <c:v>18.218954470948656</c:v>
                </c:pt>
                <c:pt idx="14">
                  <c:v>21.366562482611553</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4.7323201849205789</c:v>
                </c:pt>
                <c:pt idx="1">
                  <c:v>4.8615999844936644</c:v>
                </c:pt>
                <c:pt idx="2">
                  <c:v>4.5661772796405753</c:v>
                </c:pt>
                <c:pt idx="3">
                  <c:v>4.642830199044961</c:v>
                </c:pt>
                <c:pt idx="4">
                  <c:v>5.525938182978904</c:v>
                </c:pt>
                <c:pt idx="5">
                  <c:v>6.7149567413489493</c:v>
                </c:pt>
                <c:pt idx="6">
                  <c:v>8.2895474259974335</c:v>
                </c:pt>
                <c:pt idx="8">
                  <c:v>4.7323201849205789</c:v>
                </c:pt>
                <c:pt idx="9">
                  <c:v>4.8615999844936644</c:v>
                </c:pt>
                <c:pt idx="10">
                  <c:v>4.5661772796405753</c:v>
                </c:pt>
                <c:pt idx="11">
                  <c:v>4.642830199044961</c:v>
                </c:pt>
                <c:pt idx="12">
                  <c:v>5.2496412738299583</c:v>
                </c:pt>
                <c:pt idx="13">
                  <c:v>6.0602484590674264</c:v>
                </c:pt>
                <c:pt idx="14">
                  <c:v>7.1072507243645475</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3.1175708293518647</c:v>
                </c:pt>
                <c:pt idx="1">
                  <c:v>3.202738129159215</c:v>
                </c:pt>
                <c:pt idx="2">
                  <c:v>3.0081187519849983</c:v>
                </c:pt>
                <c:pt idx="3">
                  <c:v>3.058616371795519</c:v>
                </c:pt>
                <c:pt idx="4">
                  <c:v>3.640392663825176</c:v>
                </c:pt>
                <c:pt idx="5">
                  <c:v>4.4236975604262652</c:v>
                </c:pt>
                <c:pt idx="6">
                  <c:v>5.4610107165122326</c:v>
                </c:pt>
                <c:pt idx="8">
                  <c:v>3.1175708293518647</c:v>
                </c:pt>
                <c:pt idx="9">
                  <c:v>3.202738129159215</c:v>
                </c:pt>
                <c:pt idx="10">
                  <c:v>3.0081187519849983</c:v>
                </c:pt>
                <c:pt idx="11">
                  <c:v>3.058616371795519</c:v>
                </c:pt>
                <c:pt idx="12">
                  <c:v>3.4583730306339175</c:v>
                </c:pt>
                <c:pt idx="13">
                  <c:v>3.9923870482847046</c:v>
                </c:pt>
                <c:pt idx="14">
                  <c:v>4.6821340630696744</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103.01994655534413</c:v>
                </c:pt>
                <c:pt idx="1">
                  <c:v>105.83429501915762</c:v>
                </c:pt>
                <c:pt idx="2">
                  <c:v>99.403109030902016</c:v>
                </c:pt>
                <c:pt idx="3">
                  <c:v>101.07179993764028</c:v>
                </c:pt>
                <c:pt idx="4">
                  <c:v>120.29656363756295</c:v>
                </c:pt>
                <c:pt idx="5">
                  <c:v>146.18082834283675</c:v>
                </c:pt>
                <c:pt idx="6">
                  <c:v>180.45878119478473</c:v>
                </c:pt>
                <c:pt idx="8">
                  <c:v>103.01994655534413</c:v>
                </c:pt>
                <c:pt idx="9">
                  <c:v>105.83429501915762</c:v>
                </c:pt>
                <c:pt idx="10">
                  <c:v>99.403109030902016</c:v>
                </c:pt>
                <c:pt idx="11">
                  <c:v>101.07179993764028</c:v>
                </c:pt>
                <c:pt idx="12">
                  <c:v>114.2817354556848</c:v>
                </c:pt>
                <c:pt idx="13">
                  <c:v>131.92819757941012</c:v>
                </c:pt>
                <c:pt idx="14">
                  <c:v>154.72084752687854</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29.345026433417999</c:v>
                </c:pt>
                <c:pt idx="1">
                  <c:v>30.146687983679911</c:v>
                </c:pt>
                <c:pt idx="2">
                  <c:v>28.314777473784595</c:v>
                </c:pt>
                <c:pt idx="3">
                  <c:v>28.790100752477354</c:v>
                </c:pt>
                <c:pt idx="4">
                  <c:v>34.266236372945507</c:v>
                </c:pt>
                <c:pt idx="5">
                  <c:v>41.639317580843347</c:v>
                </c:pt>
                <c:pt idx="6">
                  <c:v>51.403324126735789</c:v>
                </c:pt>
                <c:pt idx="8">
                  <c:v>29.345026433417999</c:v>
                </c:pt>
                <c:pt idx="9">
                  <c:v>30.146687983679911</c:v>
                </c:pt>
                <c:pt idx="10">
                  <c:v>28.314777473784595</c:v>
                </c:pt>
                <c:pt idx="11">
                  <c:v>28.790100752477354</c:v>
                </c:pt>
                <c:pt idx="12">
                  <c:v>32.55292455429823</c:v>
                </c:pt>
                <c:pt idx="13">
                  <c:v>37.579484116711114</c:v>
                </c:pt>
                <c:pt idx="14">
                  <c:v>44.071925023160098</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1.1278926839183303</c:v>
                </c:pt>
                <c:pt idx="1">
                  <c:v>1.1587049988968356</c:v>
                </c:pt>
                <c:pt idx="2">
                  <c:v>1.0882944826074026</c:v>
                </c:pt>
                <c:pt idx="3">
                  <c:v>1.1065638015923434</c:v>
                </c:pt>
                <c:pt idx="4">
                  <c:v>1.3170421706094806</c:v>
                </c:pt>
                <c:pt idx="5">
                  <c:v>1.6004307158947362</c:v>
                </c:pt>
                <c:pt idx="6">
                  <c:v>1.9757158284786356</c:v>
                </c:pt>
                <c:pt idx="8">
                  <c:v>1.1278926839183303</c:v>
                </c:pt>
                <c:pt idx="9">
                  <c:v>1.1587049988968356</c:v>
                </c:pt>
                <c:pt idx="10">
                  <c:v>1.0882944826074026</c:v>
                </c:pt>
                <c:pt idx="11">
                  <c:v>1.1065638015923434</c:v>
                </c:pt>
                <c:pt idx="12">
                  <c:v>1.2511900620790064</c:v>
                </c:pt>
                <c:pt idx="13">
                  <c:v>1.4443887210949993</c:v>
                </c:pt>
                <c:pt idx="14">
                  <c:v>1.69392935844187</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0.91756583180632267</c:v>
                </c:pt>
                <c:pt idx="1">
                  <c:v>0.94263233664870871</c:v>
                </c:pt>
                <c:pt idx="2">
                  <c:v>0.88535181265188445</c:v>
                </c:pt>
                <c:pt idx="3">
                  <c:v>0.90021431075118608</c:v>
                </c:pt>
                <c:pt idx="4">
                  <c:v>1.0714431541492269</c:v>
                </c:pt>
                <c:pt idx="5">
                  <c:v>1.3019860506380188</c:v>
                </c:pt>
                <c:pt idx="6">
                  <c:v>1.6072888524048481</c:v>
                </c:pt>
                <c:pt idx="8">
                  <c:v>0.91756583180632267</c:v>
                </c:pt>
                <c:pt idx="9">
                  <c:v>0.94263233664870871</c:v>
                </c:pt>
                <c:pt idx="10">
                  <c:v>0.88535181265188445</c:v>
                </c:pt>
                <c:pt idx="11">
                  <c:v>0.90021431075118608</c:v>
                </c:pt>
                <c:pt idx="12">
                  <c:v>1.0178709964417654</c:v>
                </c:pt>
                <c:pt idx="13">
                  <c:v>1.1750424107008119</c:v>
                </c:pt>
                <c:pt idx="14">
                  <c:v>1.3780492798306065</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23.054161593689841</c:v>
                </c:pt>
                <c:pt idx="1">
                  <c:v>23.683966271668908</c:v>
                </c:pt>
                <c:pt idx="2">
                  <c:v>22.244773125391472</c:v>
                </c:pt>
                <c:pt idx="3">
                  <c:v>22.618198574541733</c:v>
                </c:pt>
                <c:pt idx="4">
                  <c:v>26.920382993754366</c:v>
                </c:pt>
                <c:pt idx="5">
                  <c:v>32.712853687074372</c:v>
                </c:pt>
                <c:pt idx="6">
                  <c:v>40.383693078600892</c:v>
                </c:pt>
                <c:pt idx="8">
                  <c:v>23.054161593689841</c:v>
                </c:pt>
                <c:pt idx="9">
                  <c:v>23.683966271668908</c:v>
                </c:pt>
                <c:pt idx="10">
                  <c:v>22.244773125391472</c:v>
                </c:pt>
                <c:pt idx="11">
                  <c:v>22.618198574541733</c:v>
                </c:pt>
                <c:pt idx="12">
                  <c:v>36.157090215468799</c:v>
                </c:pt>
                <c:pt idx="13">
                  <c:v>54.599992192145443</c:v>
                </c:pt>
                <c:pt idx="14">
                  <c:v>79.908306349951772</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26.302702545527975</c:v>
                </c:pt>
                <c:pt idx="1">
                  <c:v>27.021252471731941</c:v>
                </c:pt>
                <c:pt idx="2">
                  <c:v>25.379263883969383</c:v>
                </c:pt>
                <c:pt idx="3">
                  <c:v>25.80530841532029</c:v>
                </c:pt>
                <c:pt idx="4">
                  <c:v>30.713709688328873</c:v>
                </c:pt>
                <c:pt idx="5">
                  <c:v>37.322392161162163</c:v>
                </c:pt>
                <c:pt idx="6">
                  <c:v>46.074122557858345</c:v>
                </c:pt>
                <c:pt idx="8">
                  <c:v>26.302702545527975</c:v>
                </c:pt>
                <c:pt idx="9">
                  <c:v>27.021252471731941</c:v>
                </c:pt>
                <c:pt idx="10">
                  <c:v>25.379263883969383</c:v>
                </c:pt>
                <c:pt idx="11">
                  <c:v>25.80530841532029</c:v>
                </c:pt>
                <c:pt idx="12">
                  <c:v>31.014261753618449</c:v>
                </c:pt>
                <c:pt idx="13">
                  <c:v>38.034575033594614</c:v>
                </c:pt>
                <c:pt idx="14">
                  <c:v>47.360209023882689</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86.143274504890869</c:v>
                </c:pt>
                <c:pt idx="4">
                  <c:v>76.180712241524674</c:v>
                </c:pt>
                <c:pt idx="5">
                  <c:v>81.308568940386564</c:v>
                </c:pt>
                <c:pt idx="6">
                  <c:v>87.515003592648796</c:v>
                </c:pt>
                <c:pt idx="8">
                  <c:v>82</c:v>
                </c:pt>
                <c:pt idx="9">
                  <c:v>82</c:v>
                </c:pt>
                <c:pt idx="10">
                  <c:v>82</c:v>
                </c:pt>
                <c:pt idx="11">
                  <c:v>86.143274504890869</c:v>
                </c:pt>
                <c:pt idx="12">
                  <c:v>76.180712241524674</c:v>
                </c:pt>
                <c:pt idx="13">
                  <c:v>81.308568940386564</c:v>
                </c:pt>
                <c:pt idx="14">
                  <c:v>87.515003592648796</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152.64898468968443</c:v>
                </c:pt>
                <c:pt idx="1">
                  <c:v>184.73414443428865</c:v>
                </c:pt>
                <c:pt idx="2">
                  <c:v>224.48347184688237</c:v>
                </c:pt>
                <c:pt idx="3">
                  <c:v>277.1226171523283</c:v>
                </c:pt>
                <c:pt idx="5">
                  <c:v>152.64898468968443</c:v>
                </c:pt>
                <c:pt idx="6">
                  <c:v>184.73414443428865</c:v>
                </c:pt>
                <c:pt idx="7">
                  <c:v>224.48347184688237</c:v>
                </c:pt>
                <c:pt idx="8">
                  <c:v>277.1226171523283</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22.244773125391472</c:v>
                </c:pt>
                <c:pt idx="1">
                  <c:v>26.920382993754366</c:v>
                </c:pt>
                <c:pt idx="2">
                  <c:v>32.712853687074372</c:v>
                </c:pt>
                <c:pt idx="3">
                  <c:v>40.383693078600892</c:v>
                </c:pt>
                <c:pt idx="5">
                  <c:v>22.244773125391472</c:v>
                </c:pt>
                <c:pt idx="6">
                  <c:v>26.920382993754366</c:v>
                </c:pt>
                <c:pt idx="7">
                  <c:v>32.712853687074372</c:v>
                </c:pt>
                <c:pt idx="8">
                  <c:v>40.383693078600892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174.8937578150759</c:v>
                </c:pt>
                <c:pt idx="1">
                  <c:v>211.65452742804302</c:v>
                </c:pt>
                <c:pt idx="2">
                  <c:v>257.19632553395672</c:v>
                </c:pt>
                <c:pt idx="3">
                  <c:v>317.50631023092922</c:v>
                </c:pt>
                <c:pt idx="5">
                  <c:v>174.8937578150759</c:v>
                </c:pt>
                <c:pt idx="6">
                  <c:v>211.65452742804302</c:v>
                </c:pt>
                <c:pt idx="7">
                  <c:v>257.19632553395672</c:v>
                </c:pt>
                <c:pt idx="8">
                  <c:v>317.50631023092922</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43.11250375056882</c:v>
                </c:pt>
                <c:pt idx="1">
                  <c:v>43.541669167045889</c:v>
                </c:pt>
                <c:pt idx="2">
                  <c:v>43.970834583522958</c:v>
                </c:pt>
                <c:pt idx="3">
                  <c:v>44.4</c:v>
                </c:pt>
                <c:pt idx="4">
                  <c:v>44.871410582810697</c:v>
                </c:pt>
                <c:pt idx="5">
                  <c:v>45.342821165621402</c:v>
                </c:pt>
                <c:pt idx="6">
                  <c:v>45.877662545611692</c:v>
                </c:pt>
                <c:pt idx="7">
                  <c:v>46.412503925601982</c:v>
                </c:pt>
                <c:pt idx="8">
                  <c:v>43.592175672681499</c:v>
                </c:pt>
                <c:pt idx="9">
                  <c:v>44.318986430475896</c:v>
                </c:pt>
                <c:pt idx="10">
                  <c:v>45.256296588630015</c:v>
                </c:pt>
                <c:pt idx="11">
                  <c:v>46.193606746784134</c:v>
                </c:pt>
                <c:pt idx="12">
                  <c:v>47.130916904938253</c:v>
                </c:pt>
                <c:pt idx="13">
                  <c:v>48.068227063092372</c:v>
                </c:pt>
                <c:pt idx="14">
                  <c:v>49.005537221246492</c:v>
                </c:pt>
                <c:pt idx="15">
                  <c:v>49.942847379400611</c:v>
                </c:pt>
                <c:pt idx="16">
                  <c:v>50.88015753755473</c:v>
                </c:pt>
                <c:pt idx="17">
                  <c:v>51.817467695708849</c:v>
                </c:pt>
                <c:pt idx="18">
                  <c:v>52.754777853862954</c:v>
                </c:pt>
                <c:pt idx="19">
                  <c:v>53.889904737912133</c:v>
                </c:pt>
                <c:pt idx="20">
                  <c:v>55.025031621961311</c:v>
                </c:pt>
                <c:pt idx="21">
                  <c:v>56.16015850601049</c:v>
                </c:pt>
                <c:pt idx="22">
                  <c:v>57.295285390059668</c:v>
                </c:pt>
                <c:pt idx="23">
                  <c:v>58.430412274108846</c:v>
                </c:pt>
                <c:pt idx="24">
                  <c:v>59.565539158158025</c:v>
                </c:pt>
                <c:pt idx="25">
                  <c:v>60.700666042207203</c:v>
                </c:pt>
                <c:pt idx="26">
                  <c:v>61.835792926256381</c:v>
                </c:pt>
                <c:pt idx="27">
                  <c:v>62.97091981030556</c:v>
                </c:pt>
                <c:pt idx="28">
                  <c:v>64.106046694354731</c:v>
                </c:pt>
                <c:pt idx="29">
                  <c:v>71.622162422472854</c:v>
                </c:pt>
                <c:pt idx="30">
                  <c:v>79.13827815059102</c:v>
                </c:pt>
                <c:pt idx="31">
                  <c:v>79.13827815059102</c:v>
                </c:pt>
                <c:pt idx="32">
                  <c:v>79.13827815059102</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3.310563752317667</c:v>
                </c:pt>
                <c:pt idx="1">
                  <c:v>3.3405637523176668</c:v>
                </c:pt>
                <c:pt idx="2">
                  <c:v>3.3705637523176666</c:v>
                </c:pt>
                <c:pt idx="3">
                  <c:v>3.4</c:v>
                </c:pt>
                <c:pt idx="4">
                  <c:v>3.4249999999999998</c:v>
                </c:pt>
                <c:pt idx="5">
                  <c:v>3.45</c:v>
                </c:pt>
                <c:pt idx="6">
                  <c:v>3.5066801928572255</c:v>
                </c:pt>
                <c:pt idx="7">
                  <c:v>3.5633603857144514</c:v>
                </c:pt>
                <c:pt idx="8">
                  <c:v>3.3468272293202657</c:v>
                </c:pt>
                <c:pt idx="9">
                  <c:v>3.4026287578563519</c:v>
                </c:pt>
                <c:pt idx="10">
                  <c:v>3.4745915610709344</c:v>
                </c:pt>
                <c:pt idx="11">
                  <c:v>3.5465543642855168</c:v>
                </c:pt>
                <c:pt idx="12">
                  <c:v>3.6185171675000993</c:v>
                </c:pt>
                <c:pt idx="13">
                  <c:v>3.6904799707146818</c:v>
                </c:pt>
                <c:pt idx="14">
                  <c:v>3.7624427739292643</c:v>
                </c:pt>
                <c:pt idx="15">
                  <c:v>3.8344055771438468</c:v>
                </c:pt>
                <c:pt idx="16">
                  <c:v>3.9063683803584293</c:v>
                </c:pt>
                <c:pt idx="17">
                  <c:v>3.9783311835730117</c:v>
                </c:pt>
                <c:pt idx="18">
                  <c:v>4.0502939867875929</c:v>
                </c:pt>
                <c:pt idx="19">
                  <c:v>4.1374443413098172</c:v>
                </c:pt>
                <c:pt idx="20">
                  <c:v>4.2245946958320415</c:v>
                </c:pt>
                <c:pt idx="21">
                  <c:v>4.3117450503542658</c:v>
                </c:pt>
                <c:pt idx="22">
                  <c:v>4.3988954048764901</c:v>
                </c:pt>
                <c:pt idx="23">
                  <c:v>4.4860457593987144</c:v>
                </c:pt>
                <c:pt idx="24">
                  <c:v>4.5731961139209387</c:v>
                </c:pt>
                <c:pt idx="25">
                  <c:v>4.660346468443163</c:v>
                </c:pt>
                <c:pt idx="26">
                  <c:v>4.7474968229653873</c:v>
                </c:pt>
                <c:pt idx="27">
                  <c:v>4.8346471774876116</c:v>
                </c:pt>
                <c:pt idx="28">
                  <c:v>4.9217975320098324</c:v>
                </c:pt>
                <c:pt idx="29">
                  <c:v>5.4988538589633036</c:v>
                </c:pt>
                <c:pt idx="30">
                  <c:v>6.0759101859167783</c:v>
                </c:pt>
                <c:pt idx="31">
                  <c:v>6.0759101859167783</c:v>
                </c:pt>
                <c:pt idx="32">
                  <c:v>6.0759101859167783</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0.72045656249752899</c:v>
                </c:pt>
                <c:pt idx="7">
                  <c:v>0.70490368674853299</c:v>
                </c:pt>
                <c:pt idx="8">
                  <c:v>0.66206911383879496</c:v>
                </c:pt>
                <c:pt idx="9">
                  <c:v>0.67310776806781536</c:v>
                </c:pt>
                <c:pt idx="10">
                  <c:v>0.68734344445297213</c:v>
                </c:pt>
                <c:pt idx="11">
                  <c:v>0.7015791208381289</c:v>
                </c:pt>
                <c:pt idx="12">
                  <c:v>0.71581479722328567</c:v>
                </c:pt>
                <c:pt idx="13">
                  <c:v>0.73005047360844244</c:v>
                </c:pt>
                <c:pt idx="14">
                  <c:v>0.74428614999359921</c:v>
                </c:pt>
                <c:pt idx="15">
                  <c:v>0.75852182637875598</c:v>
                </c:pt>
                <c:pt idx="16">
                  <c:v>0.77275750276391275</c:v>
                </c:pt>
                <c:pt idx="17">
                  <c:v>0.78699317914906952</c:v>
                </c:pt>
                <c:pt idx="18">
                  <c:v>0.80122885553422607</c:v>
                </c:pt>
                <c:pt idx="19">
                  <c:v>0.81846893219064321</c:v>
                </c:pt>
                <c:pt idx="20">
                  <c:v>0.83570900884706034</c:v>
                </c:pt>
                <c:pt idx="21">
                  <c:v>0.85294908550347748</c:v>
                </c:pt>
                <c:pt idx="22">
                  <c:v>0.87018916215989461</c:v>
                </c:pt>
                <c:pt idx="23">
                  <c:v>0.88742923881631175</c:v>
                </c:pt>
                <c:pt idx="24">
                  <c:v>0.90466931547272889</c:v>
                </c:pt>
                <c:pt idx="25">
                  <c:v>0.92190939212914602</c:v>
                </c:pt>
                <c:pt idx="26">
                  <c:v>0.93914946878556316</c:v>
                </c:pt>
                <c:pt idx="27">
                  <c:v>0.95638954544198029</c:v>
                </c:pt>
                <c:pt idx="28">
                  <c:v>0.97362962209839743</c:v>
                </c:pt>
                <c:pt idx="29">
                  <c:v>1.0877828618217245</c:v>
                </c:pt>
                <c:pt idx="30">
                  <c:v>1.2019361015450523</c:v>
                </c:pt>
                <c:pt idx="31">
                  <c:v>1.2019361015450523</c:v>
                </c:pt>
                <c:pt idx="32">
                  <c:v>1.2019361015450523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2.7114063478211388</c:v>
                </c:pt>
                <c:pt idx="1">
                  <c:v>2.7742708985474289</c:v>
                </c:pt>
                <c:pt idx="2">
                  <c:v>2.8371354492737191</c:v>
                </c:pt>
                <c:pt idx="3">
                  <c:v>2.9</c:v>
                </c:pt>
                <c:pt idx="4">
                  <c:v>2.9652984627095749</c:v>
                </c:pt>
                <c:pt idx="5">
                  <c:v>3.0305969254191498</c:v>
                </c:pt>
                <c:pt idx="6">
                  <c:v>2.9747724762141838</c:v>
                </c:pt>
                <c:pt idx="7">
                  <c:v>2.9189480270092178</c:v>
                </c:pt>
                <c:pt idx="8">
                  <c:v>2.7415735935466983</c:v>
                </c:pt>
                <c:pt idx="9">
                  <c:v>2.7872837502508871</c:v>
                </c:pt>
                <c:pt idx="10">
                  <c:v>2.8462325120161505</c:v>
                </c:pt>
                <c:pt idx="11">
                  <c:v>2.9051812737814138</c:v>
                </c:pt>
                <c:pt idx="12">
                  <c:v>2.9641300355466771</c:v>
                </c:pt>
                <c:pt idx="13">
                  <c:v>3.0230787973119404</c:v>
                </c:pt>
                <c:pt idx="14">
                  <c:v>3.0820275590772037</c:v>
                </c:pt>
                <c:pt idx="15">
                  <c:v>3.140976320842467</c:v>
                </c:pt>
                <c:pt idx="16">
                  <c:v>3.1999250826077303</c:v>
                </c:pt>
                <c:pt idx="17">
                  <c:v>3.2588738443729937</c:v>
                </c:pt>
                <c:pt idx="18">
                  <c:v>3.3178226061382565</c:v>
                </c:pt>
                <c:pt idx="19">
                  <c:v>3.3892123416266009</c:v>
                </c:pt>
                <c:pt idx="20">
                  <c:v>3.4606020771149453</c:v>
                </c:pt>
                <c:pt idx="21">
                  <c:v>3.5319918126032896</c:v>
                </c:pt>
                <c:pt idx="22">
                  <c:v>3.603381548091634</c:v>
                </c:pt>
                <c:pt idx="23">
                  <c:v>3.6747712835799784</c:v>
                </c:pt>
                <c:pt idx="24">
                  <c:v>3.7461610190683228</c:v>
                </c:pt>
                <c:pt idx="25">
                  <c:v>3.8175507545566671</c:v>
                </c:pt>
                <c:pt idx="26">
                  <c:v>3.8889404900450115</c:v>
                </c:pt>
                <c:pt idx="27">
                  <c:v>3.9603302255333559</c:v>
                </c:pt>
                <c:pt idx="28">
                  <c:v>4.0317199610216985</c:v>
                </c:pt>
                <c:pt idx="29">
                  <c:v>4.5044191114603676</c:v>
                </c:pt>
                <c:pt idx="30">
                  <c:v>4.9771182618990348</c:v>
                </c:pt>
                <c:pt idx="31">
                  <c:v>4.9771182618990348</c:v>
                </c:pt>
                <c:pt idx="32">
                  <c:v>4.9771182618990348</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0.57023972229676956</c:v>
                </c:pt>
                <c:pt idx="1">
                  <c:v>0.55900373411704862</c:v>
                </c:pt>
                <c:pt idx="2">
                  <c:v>0.54776774593732769</c:v>
                </c:pt>
                <c:pt idx="3" formatCode="0.000">
                  <c:v>0.53653175775760331</c:v>
                </c:pt>
                <c:pt idx="4">
                  <c:v>0.54016937887880168</c:v>
                </c:pt>
                <c:pt idx="5">
                  <c:v>0.54380700000000004</c:v>
                </c:pt>
                <c:pt idx="6">
                  <c:v>0.57884755389623943</c:v>
                </c:pt>
                <c:pt idx="7">
                  <c:v>0.61388810779247893</c:v>
                </c:pt>
                <c:pt idx="8">
                  <c:v>0.57658423861717312</c:v>
                </c:pt>
                <c:pt idx="9">
                  <c:v>0.58619760663413767</c:v>
                </c:pt>
                <c:pt idx="10">
                  <c:v>0.5985952044954006</c:v>
                </c:pt>
                <c:pt idx="11">
                  <c:v>0.61099280235666353</c:v>
                </c:pt>
                <c:pt idx="12">
                  <c:v>0.62339040021792647</c:v>
                </c:pt>
                <c:pt idx="13">
                  <c:v>0.6357879980791894</c:v>
                </c:pt>
                <c:pt idx="14">
                  <c:v>0.64818559594045233</c:v>
                </c:pt>
                <c:pt idx="15">
                  <c:v>0.66058319380171526</c:v>
                </c:pt>
                <c:pt idx="16">
                  <c:v>0.67298079166297819</c:v>
                </c:pt>
                <c:pt idx="17">
                  <c:v>0.68537838952424113</c:v>
                </c:pt>
                <c:pt idx="18">
                  <c:v>0.69777598738550384</c:v>
                </c:pt>
                <c:pt idx="19">
                  <c:v>0.71279006411082635</c:v>
                </c:pt>
                <c:pt idx="20">
                  <c:v>0.72780414083614886</c:v>
                </c:pt>
                <c:pt idx="21">
                  <c:v>0.74281821756147137</c:v>
                </c:pt>
                <c:pt idx="22">
                  <c:v>0.75783229428679388</c:v>
                </c:pt>
                <c:pt idx="23">
                  <c:v>0.7728463710121164</c:v>
                </c:pt>
                <c:pt idx="24">
                  <c:v>0.78786044773743891</c:v>
                </c:pt>
                <c:pt idx="25">
                  <c:v>0.80287452446276142</c:v>
                </c:pt>
                <c:pt idx="26">
                  <c:v>0.81788860118808393</c:v>
                </c:pt>
                <c:pt idx="27">
                  <c:v>0.83290267791340644</c:v>
                </c:pt>
                <c:pt idx="28">
                  <c:v>0.84791675463872918</c:v>
                </c:pt>
                <c:pt idx="29">
                  <c:v>0.94733078473889254</c:v>
                </c:pt>
                <c:pt idx="30">
                  <c:v>1.0467448148390557</c:v>
                </c:pt>
                <c:pt idx="31">
                  <c:v>1.0467448148390557</c:v>
                </c:pt>
                <c:pt idx="32">
                  <c:v>1.0467448148390557</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0.27326501935541331</c:v>
                </c:pt>
                <c:pt idx="1">
                  <c:v>0.27740453823694228</c:v>
                </c:pt>
                <c:pt idx="2">
                  <c:v>0.28154405711847125</c:v>
                </c:pt>
                <c:pt idx="3">
                  <c:v>0.28568357599999999</c:v>
                </c:pt>
                <c:pt idx="4">
                  <c:v>0.2876204765</c:v>
                </c:pt>
                <c:pt idx="5">
                  <c:v>0.289557377</c:v>
                </c:pt>
                <c:pt idx="6">
                  <c:v>0.29186958650189898</c:v>
                </c:pt>
                <c:pt idx="7">
                  <c:v>0.29418179600379801</c:v>
                </c:pt>
                <c:pt idx="8">
                  <c:v>0.27630537993940352</c:v>
                </c:pt>
                <c:pt idx="9">
                  <c:v>0.28091220947882201</c:v>
                </c:pt>
                <c:pt idx="10">
                  <c:v>0.28685327196018229</c:v>
                </c:pt>
                <c:pt idx="11">
                  <c:v>0.29279433444154257</c:v>
                </c:pt>
                <c:pt idx="12">
                  <c:v>0.29873539692290285</c:v>
                </c:pt>
                <c:pt idx="13">
                  <c:v>0.30467645940426313</c:v>
                </c:pt>
                <c:pt idx="14">
                  <c:v>0.31061752188562342</c:v>
                </c:pt>
                <c:pt idx="15">
                  <c:v>0.3165585843669837</c:v>
                </c:pt>
                <c:pt idx="16">
                  <c:v>0.32249964684834398</c:v>
                </c:pt>
                <c:pt idx="17">
                  <c:v>0.32844070932970426</c:v>
                </c:pt>
                <c:pt idx="18">
                  <c:v>0.33438177181106471</c:v>
                </c:pt>
                <c:pt idx="19">
                  <c:v>0.34157667915709089</c:v>
                </c:pt>
                <c:pt idx="20">
                  <c:v>0.34877158650311707</c:v>
                </c:pt>
                <c:pt idx="21">
                  <c:v>0.35596649384914325</c:v>
                </c:pt>
                <c:pt idx="22">
                  <c:v>0.36316140119516943</c:v>
                </c:pt>
                <c:pt idx="23">
                  <c:v>0.37035630854119561</c:v>
                </c:pt>
                <c:pt idx="24">
                  <c:v>0.37755121588722179</c:v>
                </c:pt>
                <c:pt idx="25">
                  <c:v>0.38474612323324797</c:v>
                </c:pt>
                <c:pt idx="26">
                  <c:v>0.39194103057927415</c:v>
                </c:pt>
                <c:pt idx="27">
                  <c:v>0.39913593792530033</c:v>
                </c:pt>
                <c:pt idx="28">
                  <c:v>0.40633084527132635</c:v>
                </c:pt>
                <c:pt idx="29">
                  <c:v>0.45397111969854831</c:v>
                </c:pt>
                <c:pt idx="30">
                  <c:v>0.50161139412577005</c:v>
                </c:pt>
                <c:pt idx="31">
                  <c:v>0.50161139412577005</c:v>
                </c:pt>
                <c:pt idx="32">
                  <c:v>0.50161139412577005</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5.0361375113209643</c:v>
                </c:pt>
                <c:pt idx="1">
                  <c:v>5.3607583408806443</c:v>
                </c:pt>
                <c:pt idx="2">
                  <c:v>5.6853791704403243</c:v>
                </c:pt>
                <c:pt idx="3">
                  <c:v>6.01</c:v>
                </c:pt>
                <c:pt idx="4">
                  <c:v>6.3253919226144593</c:v>
                </c:pt>
                <c:pt idx="5">
                  <c:v>6.6407838452289196</c:v>
                </c:pt>
                <c:pt idx="6">
                  <c:v>6.03120353966154</c:v>
                </c:pt>
                <c:pt idx="7">
                  <c:v>5.4216232340941595</c:v>
                </c:pt>
                <c:pt idx="8">
                  <c:v>5.092169834891294</c:v>
                </c:pt>
                <c:pt idx="9">
                  <c:v>5.1770713971419369</c:v>
                </c:pt>
                <c:pt idx="10">
                  <c:v>5.286562204600779</c:v>
                </c:pt>
                <c:pt idx="11">
                  <c:v>5.3960530120596211</c:v>
                </c:pt>
                <c:pt idx="12">
                  <c:v>5.5055438195184632</c:v>
                </c:pt>
                <c:pt idx="13">
                  <c:v>5.6150346269773053</c:v>
                </c:pt>
                <c:pt idx="14">
                  <c:v>5.7245254344361474</c:v>
                </c:pt>
                <c:pt idx="15">
                  <c:v>5.8340162418949895</c:v>
                </c:pt>
                <c:pt idx="16">
                  <c:v>5.9435070493538316</c:v>
                </c:pt>
                <c:pt idx="17">
                  <c:v>6.0529978568126737</c:v>
                </c:pt>
                <c:pt idx="18">
                  <c:v>6.162488664271514</c:v>
                </c:pt>
                <c:pt idx="19">
                  <c:v>6.2950872049163147</c:v>
                </c:pt>
                <c:pt idx="20">
                  <c:v>6.4276857455611154</c:v>
                </c:pt>
                <c:pt idx="21">
                  <c:v>6.5602842862059161</c:v>
                </c:pt>
                <c:pt idx="22">
                  <c:v>6.6928828268507168</c:v>
                </c:pt>
                <c:pt idx="23">
                  <c:v>6.8254813674955175</c:v>
                </c:pt>
                <c:pt idx="24">
                  <c:v>6.9580799081403182</c:v>
                </c:pt>
                <c:pt idx="25">
                  <c:v>7.0906784487851189</c:v>
                </c:pt>
                <c:pt idx="26">
                  <c:v>7.2232769894299196</c:v>
                </c:pt>
                <c:pt idx="27">
                  <c:v>7.3558755300747203</c:v>
                </c:pt>
                <c:pt idx="28">
                  <c:v>7.4884740707195245</c:v>
                </c:pt>
                <c:pt idx="29">
                  <c:v>8.3664604798782776</c:v>
                </c:pt>
                <c:pt idx="30">
                  <c:v>9.2444468890370324</c:v>
                </c:pt>
                <c:pt idx="31">
                  <c:v>9.2444468890370324</c:v>
                </c:pt>
                <c:pt idx="32">
                  <c:v>9.2444468890370324</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1.5653068685251963</c:v>
                </c:pt>
                <c:pt idx="1">
                  <c:v>1.6102045790167996</c:v>
                </c:pt>
                <c:pt idx="2">
                  <c:v>1.6551022895084029</c:v>
                </c:pt>
                <c:pt idx="3">
                  <c:v>1.7</c:v>
                </c:pt>
                <c:pt idx="4">
                  <c:v>1.74</c:v>
                </c:pt>
                <c:pt idx="5">
                  <c:v>1.78</c:v>
                </c:pt>
                <c:pt idx="6">
                  <c:v>1.7325607986086706</c:v>
                </c:pt>
                <c:pt idx="7">
                  <c:v>1.6851215972173414</c:v>
                </c:pt>
                <c:pt idx="8">
                  <c:v>1.5827225528163571</c:v>
                </c:pt>
                <c:pt idx="9">
                  <c:v>1.609111228312351</c:v>
                </c:pt>
                <c:pt idx="10">
                  <c:v>1.6431426090223546</c:v>
                </c:pt>
                <c:pt idx="11">
                  <c:v>1.6771739897323583</c:v>
                </c:pt>
                <c:pt idx="12">
                  <c:v>1.711205370442362</c:v>
                </c:pt>
                <c:pt idx="13">
                  <c:v>1.7452367511523657</c:v>
                </c:pt>
                <c:pt idx="14">
                  <c:v>1.7792681318623693</c:v>
                </c:pt>
                <c:pt idx="15">
                  <c:v>1.813299512572373</c:v>
                </c:pt>
                <c:pt idx="16">
                  <c:v>1.8473308932823767</c:v>
                </c:pt>
                <c:pt idx="17">
                  <c:v>1.8813622739923803</c:v>
                </c:pt>
                <c:pt idx="18">
                  <c:v>1.9153936547023844</c:v>
                </c:pt>
                <c:pt idx="19">
                  <c:v>1.9566072645295876</c:v>
                </c:pt>
                <c:pt idx="20">
                  <c:v>1.9978208743567907</c:v>
                </c:pt>
                <c:pt idx="21">
                  <c:v>2.0390344841839938</c:v>
                </c:pt>
                <c:pt idx="22">
                  <c:v>2.0802480940111967</c:v>
                </c:pt>
                <c:pt idx="23">
                  <c:v>2.1214617038383996</c:v>
                </c:pt>
                <c:pt idx="24">
                  <c:v>2.1626753136656025</c:v>
                </c:pt>
                <c:pt idx="25">
                  <c:v>2.2038889234928054</c:v>
                </c:pt>
                <c:pt idx="26">
                  <c:v>2.2451025333200083</c:v>
                </c:pt>
                <c:pt idx="27">
                  <c:v>2.2863161431472112</c:v>
                </c:pt>
                <c:pt idx="28">
                  <c:v>2.3275297529744154</c:v>
                </c:pt>
                <c:pt idx="29">
                  <c:v>2.6004210617678258</c:v>
                </c:pt>
                <c:pt idx="30">
                  <c:v>2.8733123705612362</c:v>
                </c:pt>
                <c:pt idx="31">
                  <c:v>2.8733123705612362</c:v>
                </c:pt>
                <c:pt idx="32">
                  <c:v>2.8733123705612362</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8.2504550137799171E-2</c:v>
                </c:pt>
                <c:pt idx="7">
                  <c:v>6.2962916824302356E-2</c:v>
                </c:pt>
                <c:pt idx="8">
                  <c:v>5.9136876895697937E-2</c:v>
                </c:pt>
                <c:pt idx="9">
                  <c:v>6.0122863890999301E-2</c:v>
                </c:pt>
                <c:pt idx="10">
                  <c:v>6.1394413075698151E-2</c:v>
                </c:pt>
                <c:pt idx="11">
                  <c:v>6.2665962260397001E-2</c:v>
                </c:pt>
                <c:pt idx="12">
                  <c:v>6.3937511445095851E-2</c:v>
                </c:pt>
                <c:pt idx="13">
                  <c:v>6.5209060629794702E-2</c:v>
                </c:pt>
                <c:pt idx="14">
                  <c:v>6.6480609814493552E-2</c:v>
                </c:pt>
                <c:pt idx="15">
                  <c:v>6.7752158999192402E-2</c:v>
                </c:pt>
                <c:pt idx="16">
                  <c:v>6.9023708183891253E-2</c:v>
                </c:pt>
                <c:pt idx="17">
                  <c:v>7.0295257368590103E-2</c:v>
                </c:pt>
                <c:pt idx="18">
                  <c:v>7.1566806553288939E-2</c:v>
                </c:pt>
                <c:pt idx="19">
                  <c:v>7.3106712689359157E-2</c:v>
                </c:pt>
                <c:pt idx="20">
                  <c:v>7.4646618825429376E-2</c:v>
                </c:pt>
                <c:pt idx="21">
                  <c:v>7.6186524961499594E-2</c:v>
                </c:pt>
                <c:pt idx="22">
                  <c:v>7.7726431097569812E-2</c:v>
                </c:pt>
                <c:pt idx="23">
                  <c:v>7.926633723364003E-2</c:v>
                </c:pt>
                <c:pt idx="24">
                  <c:v>8.0806243369710248E-2</c:v>
                </c:pt>
                <c:pt idx="25">
                  <c:v>8.2346149505780467E-2</c:v>
                </c:pt>
                <c:pt idx="26">
                  <c:v>8.3886055641850685E-2</c:v>
                </c:pt>
                <c:pt idx="27">
                  <c:v>8.5425961777920903E-2</c:v>
                </c:pt>
                <c:pt idx="28">
                  <c:v>8.6965867913991177E-2</c:v>
                </c:pt>
                <c:pt idx="29">
                  <c:v>9.7162184195265705E-2</c:v>
                </c:pt>
                <c:pt idx="30">
                  <c:v>0.10735850047654023</c:v>
                </c:pt>
                <c:pt idx="31">
                  <c:v>0.10735850047654023</c:v>
                </c:pt>
                <c:pt idx="32">
                  <c:v>0.10735850047654023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3.2849892781419768E-2</c:v>
                </c:pt>
                <c:pt idx="7">
                  <c:v>4.3028785562839532E-2</c:v>
                </c:pt>
                <c:pt idx="8">
                  <c:v>4.041407423835975E-2</c:v>
                </c:pt>
                <c:pt idx="9">
                  <c:v>4.1087896626654755E-2</c:v>
                </c:pt>
                <c:pt idx="10">
                  <c:v>4.1956871889565255E-2</c:v>
                </c:pt>
                <c:pt idx="11">
                  <c:v>4.2825847152475754E-2</c:v>
                </c:pt>
                <c:pt idx="12">
                  <c:v>4.3694822415386254E-2</c:v>
                </c:pt>
                <c:pt idx="13">
                  <c:v>4.4563797678296754E-2</c:v>
                </c:pt>
                <c:pt idx="14">
                  <c:v>4.5432772941207254E-2</c:v>
                </c:pt>
                <c:pt idx="15">
                  <c:v>4.6301748204117754E-2</c:v>
                </c:pt>
                <c:pt idx="16">
                  <c:v>4.7170723467028254E-2</c:v>
                </c:pt>
                <c:pt idx="17">
                  <c:v>4.8039698729938754E-2</c:v>
                </c:pt>
                <c:pt idx="18">
                  <c:v>4.8908673992849275E-2</c:v>
                </c:pt>
                <c:pt idx="19">
                  <c:v>4.9961044090326895E-2</c:v>
                </c:pt>
                <c:pt idx="20">
                  <c:v>5.1013414187804515E-2</c:v>
                </c:pt>
                <c:pt idx="21">
                  <c:v>5.2065784285282135E-2</c:v>
                </c:pt>
                <c:pt idx="22">
                  <c:v>5.3118154382759755E-2</c:v>
                </c:pt>
                <c:pt idx="23">
                  <c:v>5.4170524480237375E-2</c:v>
                </c:pt>
                <c:pt idx="24">
                  <c:v>5.5222894577714995E-2</c:v>
                </c:pt>
                <c:pt idx="25">
                  <c:v>5.6275264675192616E-2</c:v>
                </c:pt>
                <c:pt idx="26">
                  <c:v>5.7327634772670236E-2</c:v>
                </c:pt>
                <c:pt idx="27">
                  <c:v>5.8380004870147856E-2</c:v>
                </c:pt>
                <c:pt idx="28">
                  <c:v>5.9432374967625483E-2</c:v>
                </c:pt>
                <c:pt idx="29">
                  <c:v>6.6400525887668455E-2</c:v>
                </c:pt>
                <c:pt idx="30">
                  <c:v>7.3368676807711419E-2</c:v>
                </c:pt>
                <c:pt idx="31">
                  <c:v>7.3368676807711419E-2</c:v>
                </c:pt>
                <c:pt idx="32">
                  <c:v>7.3368676807711419E-2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22.351387197896614</c:v>
                </c:pt>
                <c:pt idx="2">
                  <c:v>22.702774395793227</c:v>
                </c:pt>
                <c:pt idx="3">
                  <c:v>23.054161593689841</c:v>
                </c:pt>
                <c:pt idx="4">
                  <c:v>23.209218935995068</c:v>
                </c:pt>
                <c:pt idx="5">
                  <c:v>23.364276278300295</c:v>
                </c:pt>
                <c:pt idx="6">
                  <c:v>23.524121294092421</c:v>
                </c:pt>
                <c:pt idx="7">
                  <c:v>23.683966309884546</c:v>
                </c:pt>
                <c:pt idx="8">
                  <c:v>22.244773125391472</c:v>
                </c:pt>
                <c:pt idx="9">
                  <c:v>22.615659417776335</c:v>
                </c:pt>
                <c:pt idx="10">
                  <c:v>23.093962037329451</c:v>
                </c:pt>
                <c:pt idx="11">
                  <c:v>23.572264656882567</c:v>
                </c:pt>
                <c:pt idx="12">
                  <c:v>24.050567276435682</c:v>
                </c:pt>
                <c:pt idx="13">
                  <c:v>24.528869895988798</c:v>
                </c:pt>
                <c:pt idx="14">
                  <c:v>25.007172515541914</c:v>
                </c:pt>
                <c:pt idx="15">
                  <c:v>25.485475135095029</c:v>
                </c:pt>
                <c:pt idx="16">
                  <c:v>25.963777754648145</c:v>
                </c:pt>
                <c:pt idx="17">
                  <c:v>26.442080374201261</c:v>
                </c:pt>
                <c:pt idx="18">
                  <c:v>26.920382993754366</c:v>
                </c:pt>
                <c:pt idx="19">
                  <c:v>27.499630063086368</c:v>
                </c:pt>
                <c:pt idx="20">
                  <c:v>28.07887713241837</c:v>
                </c:pt>
                <c:pt idx="21">
                  <c:v>28.658124201750372</c:v>
                </c:pt>
                <c:pt idx="22">
                  <c:v>29.237371271082374</c:v>
                </c:pt>
                <c:pt idx="23">
                  <c:v>29.816618340414376</c:v>
                </c:pt>
                <c:pt idx="24">
                  <c:v>30.395865409746378</c:v>
                </c:pt>
                <c:pt idx="25">
                  <c:v>30.97511247907838</c:v>
                </c:pt>
                <c:pt idx="26">
                  <c:v>31.554359548410382</c:v>
                </c:pt>
                <c:pt idx="27">
                  <c:v>32.13360661774238</c:v>
                </c:pt>
                <c:pt idx="28">
                  <c:v>32.712853687074372</c:v>
                </c:pt>
                <c:pt idx="29">
                  <c:v>36.54827338283765</c:v>
                </c:pt>
                <c:pt idx="30">
                  <c:v>40.383693078600892</c:v>
                </c:pt>
                <c:pt idx="31">
                  <c:v>40.383693078600892</c:v>
                </c:pt>
                <c:pt idx="32">
                  <c:v>40.383693078600892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25.500900848509325</c:v>
                </c:pt>
                <c:pt idx="2">
                  <c:v>25.901801697018648</c:v>
                </c:pt>
                <c:pt idx="3">
                  <c:v>26.302702545527975</c:v>
                </c:pt>
                <c:pt idx="4">
                  <c:v>26.479608876976211</c:v>
                </c:pt>
                <c:pt idx="5">
                  <c:v>26.656515208424448</c:v>
                </c:pt>
                <c:pt idx="6">
                  <c:v>26.838883840078196</c:v>
                </c:pt>
                <c:pt idx="7">
                  <c:v>27.021252471731941</c:v>
                </c:pt>
                <c:pt idx="8">
                  <c:v>25.379263883969383</c:v>
                </c:pt>
                <c:pt idx="9">
                  <c:v>25.802411426644838</c:v>
                </c:pt>
                <c:pt idx="10">
                  <c:v>26.348111233498621</c:v>
                </c:pt>
                <c:pt idx="11">
                  <c:v>26.893811040352404</c:v>
                </c:pt>
                <c:pt idx="12">
                  <c:v>27.439510847206186</c:v>
                </c:pt>
                <c:pt idx="13">
                  <c:v>27.985210654059969</c:v>
                </c:pt>
                <c:pt idx="14">
                  <c:v>28.530910460913752</c:v>
                </c:pt>
                <c:pt idx="15">
                  <c:v>29.076610267767535</c:v>
                </c:pt>
                <c:pt idx="16">
                  <c:v>29.622310074621318</c:v>
                </c:pt>
                <c:pt idx="17">
                  <c:v>30.168009881475101</c:v>
                </c:pt>
                <c:pt idx="18">
                  <c:v>30.713709688328873</c:v>
                </c:pt>
                <c:pt idx="19">
                  <c:v>31.374577935612201</c:v>
                </c:pt>
                <c:pt idx="20">
                  <c:v>32.035446182895534</c:v>
                </c:pt>
                <c:pt idx="21">
                  <c:v>32.696314430178866</c:v>
                </c:pt>
                <c:pt idx="22">
                  <c:v>33.357182677462198</c:v>
                </c:pt>
                <c:pt idx="23">
                  <c:v>34.01805092474553</c:v>
                </c:pt>
                <c:pt idx="24">
                  <c:v>34.678919172028863</c:v>
                </c:pt>
                <c:pt idx="25">
                  <c:v>35.339787419312195</c:v>
                </c:pt>
                <c:pt idx="26">
                  <c:v>36.000655666595527</c:v>
                </c:pt>
                <c:pt idx="27">
                  <c:v>36.66152391387886</c:v>
                </c:pt>
                <c:pt idx="28">
                  <c:v>37.322392161162163</c:v>
                </c:pt>
                <c:pt idx="29">
                  <c:v>41.698257359510258</c:v>
                </c:pt>
                <c:pt idx="30">
                  <c:v>46.074122557858345</c:v>
                </c:pt>
                <c:pt idx="31">
                  <c:v>46.074122557858345</c:v>
                </c:pt>
                <c:pt idx="32">
                  <c:v>46.074122557858345</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84.071637252445441</c:v>
                </c:pt>
                <c:pt idx="7">
                  <c:v>86.143274504890869</c:v>
                </c:pt>
                <c:pt idx="8">
                  <c:v>76.180712241524674</c:v>
                </c:pt>
                <c:pt idx="9">
                  <c:v>81.308568940386564</c:v>
                </c:pt>
                <c:pt idx="10">
                  <c:v>81.998172790637923</c:v>
                </c:pt>
                <c:pt idx="11">
                  <c:v>82.687776640889282</c:v>
                </c:pt>
                <c:pt idx="12">
                  <c:v>83.377380491140642</c:v>
                </c:pt>
                <c:pt idx="13">
                  <c:v>84.066984341392001</c:v>
                </c:pt>
                <c:pt idx="14">
                  <c:v>84.75658819164336</c:v>
                </c:pt>
                <c:pt idx="15">
                  <c:v>85.446192041894719</c:v>
                </c:pt>
                <c:pt idx="16">
                  <c:v>86.135795892146078</c:v>
                </c:pt>
                <c:pt idx="17">
                  <c:v>86.825399742397437</c:v>
                </c:pt>
                <c:pt idx="18">
                  <c:v>87.515003592648796</c:v>
                </c:pt>
                <c:pt idx="19">
                  <c:v>89.560495618848876</c:v>
                </c:pt>
                <c:pt idx="20">
                  <c:v>91.605987645048955</c:v>
                </c:pt>
                <c:pt idx="21">
                  <c:v>93.651479671249035</c:v>
                </c:pt>
                <c:pt idx="22">
                  <c:v>95.696971697449115</c:v>
                </c:pt>
                <c:pt idx="23">
                  <c:v>97.742463723649195</c:v>
                </c:pt>
                <c:pt idx="24">
                  <c:v>99.787955749849274</c:v>
                </c:pt>
                <c:pt idx="25">
                  <c:v>101.83344777604935</c:v>
                </c:pt>
                <c:pt idx="26">
                  <c:v>103.87893980224943</c:v>
                </c:pt>
                <c:pt idx="27">
                  <c:v>105.92443182844951</c:v>
                </c:pt>
                <c:pt idx="28">
                  <c:v>107.96992385464958</c:v>
                </c:pt>
                <c:pt idx="29">
                  <c:v>119.53487472249724</c:v>
                </c:pt>
                <c:pt idx="30">
                  <c:v>131.09982559034486</c:v>
                </c:pt>
                <c:pt idx="31">
                  <c:v>131.09982559034486</c:v>
                </c:pt>
                <c:pt idx="32">
                  <c:v>131.09982559034486</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45.877662545611692</c:v>
                </c:pt>
                <c:pt idx="7">
                  <c:v>46.412503925601982</c:v>
                </c:pt>
                <c:pt idx="8">
                  <c:v>43.592175672681499</c:v>
                </c:pt>
                <c:pt idx="9">
                  <c:v>44.318986430475896</c:v>
                </c:pt>
                <c:pt idx="10">
                  <c:v>45.256296588630015</c:v>
                </c:pt>
                <c:pt idx="11">
                  <c:v>46.193606746784134</c:v>
                </c:pt>
                <c:pt idx="12">
                  <c:v>47.130916904938253</c:v>
                </c:pt>
                <c:pt idx="13">
                  <c:v>48.068227063092372</c:v>
                </c:pt>
                <c:pt idx="14">
                  <c:v>49.005537221246492</c:v>
                </c:pt>
                <c:pt idx="15">
                  <c:v>49.942847379400611</c:v>
                </c:pt>
                <c:pt idx="16">
                  <c:v>50.88015753755473</c:v>
                </c:pt>
                <c:pt idx="17">
                  <c:v>51.817467695708849</c:v>
                </c:pt>
                <c:pt idx="18">
                  <c:v>52.754777853862954</c:v>
                </c:pt>
                <c:pt idx="19">
                  <c:v>53.889904737912133</c:v>
                </c:pt>
                <c:pt idx="20">
                  <c:v>55.025031621961311</c:v>
                </c:pt>
                <c:pt idx="21">
                  <c:v>56.16015850601049</c:v>
                </c:pt>
                <c:pt idx="22">
                  <c:v>57.295285390059668</c:v>
                </c:pt>
                <c:pt idx="23">
                  <c:v>58.430412274108846</c:v>
                </c:pt>
                <c:pt idx="24">
                  <c:v>59.565539158158025</c:v>
                </c:pt>
                <c:pt idx="25">
                  <c:v>60.700666042207203</c:v>
                </c:pt>
                <c:pt idx="26">
                  <c:v>61.835792926256381</c:v>
                </c:pt>
                <c:pt idx="27">
                  <c:v>62.97091981030556</c:v>
                </c:pt>
                <c:pt idx="28">
                  <c:v>64.106046694354731</c:v>
                </c:pt>
                <c:pt idx="29">
                  <c:v>65.609269839978367</c:v>
                </c:pt>
                <c:pt idx="30">
                  <c:v>67.112492985601989</c:v>
                </c:pt>
                <c:pt idx="31">
                  <c:v>68.615716131225611</c:v>
                </c:pt>
                <c:pt idx="32">
                  <c:v>70.118939276849233</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3.5066801928572255</c:v>
                </c:pt>
                <c:pt idx="7">
                  <c:v>3.5633603857144514</c:v>
                </c:pt>
                <c:pt idx="8">
                  <c:v>3.3468272293202657</c:v>
                </c:pt>
                <c:pt idx="9">
                  <c:v>3.4026287578563519</c:v>
                </c:pt>
                <c:pt idx="10">
                  <c:v>3.4745915610709344</c:v>
                </c:pt>
                <c:pt idx="11">
                  <c:v>3.5465543642855168</c:v>
                </c:pt>
                <c:pt idx="12">
                  <c:v>3.6185171675000993</c:v>
                </c:pt>
                <c:pt idx="13">
                  <c:v>3.6904799707146818</c:v>
                </c:pt>
                <c:pt idx="14">
                  <c:v>3.7624427739292643</c:v>
                </c:pt>
                <c:pt idx="15">
                  <c:v>3.8344055771438468</c:v>
                </c:pt>
                <c:pt idx="16">
                  <c:v>3.9063683803584293</c:v>
                </c:pt>
                <c:pt idx="17">
                  <c:v>3.9783311835730117</c:v>
                </c:pt>
                <c:pt idx="18">
                  <c:v>4.0502939867875929</c:v>
                </c:pt>
                <c:pt idx="19">
                  <c:v>4.1374443413098172</c:v>
                </c:pt>
                <c:pt idx="20">
                  <c:v>4.2245946958320415</c:v>
                </c:pt>
                <c:pt idx="21">
                  <c:v>4.3117450503542658</c:v>
                </c:pt>
                <c:pt idx="22">
                  <c:v>4.3988954048764901</c:v>
                </c:pt>
                <c:pt idx="23">
                  <c:v>4.4860457593987144</c:v>
                </c:pt>
                <c:pt idx="24">
                  <c:v>4.5731961139209387</c:v>
                </c:pt>
                <c:pt idx="25">
                  <c:v>4.660346468443163</c:v>
                </c:pt>
                <c:pt idx="26">
                  <c:v>4.7474968229653873</c:v>
                </c:pt>
                <c:pt idx="27">
                  <c:v>4.8346471774876116</c:v>
                </c:pt>
                <c:pt idx="28">
                  <c:v>4.9217975320098324</c:v>
                </c:pt>
                <c:pt idx="29">
                  <c:v>5.0372087974005266</c:v>
                </c:pt>
                <c:pt idx="30">
                  <c:v>5.1526200627912209</c:v>
                </c:pt>
                <c:pt idx="31">
                  <c:v>5.2680313281819151</c:v>
                </c:pt>
                <c:pt idx="32">
                  <c:v>5.3834425935726093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0.72045656249752899</c:v>
                </c:pt>
                <c:pt idx="7">
                  <c:v>0.70490368674853299</c:v>
                </c:pt>
                <c:pt idx="8">
                  <c:v>0.66206911383879496</c:v>
                </c:pt>
                <c:pt idx="9">
                  <c:v>0.67310776806781536</c:v>
                </c:pt>
                <c:pt idx="10">
                  <c:v>0.68734344445297213</c:v>
                </c:pt>
                <c:pt idx="11">
                  <c:v>0.7015791208381289</c:v>
                </c:pt>
                <c:pt idx="12">
                  <c:v>0.71581479722328567</c:v>
                </c:pt>
                <c:pt idx="13">
                  <c:v>0.73005047360844244</c:v>
                </c:pt>
                <c:pt idx="14">
                  <c:v>0.74428614999359921</c:v>
                </c:pt>
                <c:pt idx="15">
                  <c:v>0.75852182637875598</c:v>
                </c:pt>
                <c:pt idx="16">
                  <c:v>0.77275750276391275</c:v>
                </c:pt>
                <c:pt idx="17">
                  <c:v>0.78699317914906952</c:v>
                </c:pt>
                <c:pt idx="18">
                  <c:v>0.80122885553422607</c:v>
                </c:pt>
                <c:pt idx="19">
                  <c:v>0.81846893219064321</c:v>
                </c:pt>
                <c:pt idx="20">
                  <c:v>0.83570900884706034</c:v>
                </c:pt>
                <c:pt idx="21">
                  <c:v>0.85294908550347748</c:v>
                </c:pt>
                <c:pt idx="22">
                  <c:v>0.87018916215989461</c:v>
                </c:pt>
                <c:pt idx="23">
                  <c:v>0.88742923881631175</c:v>
                </c:pt>
                <c:pt idx="24">
                  <c:v>0.90466931547272889</c:v>
                </c:pt>
                <c:pt idx="25">
                  <c:v>0.92190939212914602</c:v>
                </c:pt>
                <c:pt idx="26">
                  <c:v>0.93914946878556316</c:v>
                </c:pt>
                <c:pt idx="27">
                  <c:v>0.95638954544198029</c:v>
                </c:pt>
                <c:pt idx="28">
                  <c:v>0.97362962209839743</c:v>
                </c:pt>
                <c:pt idx="29">
                  <c:v>0.99646027004306292</c:v>
                </c:pt>
                <c:pt idx="30">
                  <c:v>1.0192909179877283</c:v>
                </c:pt>
                <c:pt idx="31">
                  <c:v>1.0421215659323937</c:v>
                </c:pt>
                <c:pt idx="32">
                  <c:v>1.0649522138770591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2.9747724762141838</c:v>
                </c:pt>
                <c:pt idx="7">
                  <c:v>2.9189480270092178</c:v>
                </c:pt>
                <c:pt idx="8">
                  <c:v>2.7415735935466983</c:v>
                </c:pt>
                <c:pt idx="9">
                  <c:v>2.7872837502508871</c:v>
                </c:pt>
                <c:pt idx="10">
                  <c:v>2.8462325120161505</c:v>
                </c:pt>
                <c:pt idx="11">
                  <c:v>2.9051812737814138</c:v>
                </c:pt>
                <c:pt idx="12">
                  <c:v>2.9641300355466771</c:v>
                </c:pt>
                <c:pt idx="13">
                  <c:v>3.0230787973119404</c:v>
                </c:pt>
                <c:pt idx="14">
                  <c:v>3.0820275590772037</c:v>
                </c:pt>
                <c:pt idx="15">
                  <c:v>3.140976320842467</c:v>
                </c:pt>
                <c:pt idx="16">
                  <c:v>3.1999250826077303</c:v>
                </c:pt>
                <c:pt idx="17">
                  <c:v>3.2588738443729937</c:v>
                </c:pt>
                <c:pt idx="18">
                  <c:v>3.3178226061382565</c:v>
                </c:pt>
                <c:pt idx="19">
                  <c:v>3.3892123416266009</c:v>
                </c:pt>
                <c:pt idx="20">
                  <c:v>3.4606020771149453</c:v>
                </c:pt>
                <c:pt idx="21">
                  <c:v>3.5319918126032896</c:v>
                </c:pt>
                <c:pt idx="22">
                  <c:v>3.603381548091634</c:v>
                </c:pt>
                <c:pt idx="23">
                  <c:v>3.6747712835799784</c:v>
                </c:pt>
                <c:pt idx="24">
                  <c:v>3.7461610190683228</c:v>
                </c:pt>
                <c:pt idx="25">
                  <c:v>3.8175507545566671</c:v>
                </c:pt>
                <c:pt idx="26">
                  <c:v>3.8889404900450115</c:v>
                </c:pt>
                <c:pt idx="27">
                  <c:v>3.9603302255333559</c:v>
                </c:pt>
                <c:pt idx="28">
                  <c:v>4.0317199610216985</c:v>
                </c:pt>
                <c:pt idx="29">
                  <c:v>4.1262597911094323</c:v>
                </c:pt>
                <c:pt idx="30">
                  <c:v>4.2207996211971661</c:v>
                </c:pt>
                <c:pt idx="31">
                  <c:v>4.3153394512848999</c:v>
                </c:pt>
                <c:pt idx="32">
                  <c:v>4.4098792813726337</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0.57884755389623943</c:v>
                </c:pt>
                <c:pt idx="7">
                  <c:v>0.61388810779247893</c:v>
                </c:pt>
                <c:pt idx="8">
                  <c:v>0.57658423861717312</c:v>
                </c:pt>
                <c:pt idx="9">
                  <c:v>0.58619760663413767</c:v>
                </c:pt>
                <c:pt idx="10">
                  <c:v>0.5985952044954006</c:v>
                </c:pt>
                <c:pt idx="11">
                  <c:v>0.61099280235666353</c:v>
                </c:pt>
                <c:pt idx="12">
                  <c:v>0.62339040021792647</c:v>
                </c:pt>
                <c:pt idx="13">
                  <c:v>0.6357879980791894</c:v>
                </c:pt>
                <c:pt idx="14">
                  <c:v>0.64818559594045233</c:v>
                </c:pt>
                <c:pt idx="15">
                  <c:v>0.66058319380171526</c:v>
                </c:pt>
                <c:pt idx="16">
                  <c:v>0.67298079166297819</c:v>
                </c:pt>
                <c:pt idx="17">
                  <c:v>0.68537838952424113</c:v>
                </c:pt>
                <c:pt idx="18">
                  <c:v>0.69777598738550384</c:v>
                </c:pt>
                <c:pt idx="19">
                  <c:v>0.71279006411082635</c:v>
                </c:pt>
                <c:pt idx="20">
                  <c:v>0.72780414083614886</c:v>
                </c:pt>
                <c:pt idx="21">
                  <c:v>0.74281821756147137</c:v>
                </c:pt>
                <c:pt idx="22">
                  <c:v>0.75783229428679388</c:v>
                </c:pt>
                <c:pt idx="23">
                  <c:v>0.7728463710121164</c:v>
                </c:pt>
                <c:pt idx="24">
                  <c:v>0.78786044773743891</c:v>
                </c:pt>
                <c:pt idx="25">
                  <c:v>0.80287452446276142</c:v>
                </c:pt>
                <c:pt idx="26">
                  <c:v>0.81788860118808393</c:v>
                </c:pt>
                <c:pt idx="27">
                  <c:v>0.83290267791340644</c:v>
                </c:pt>
                <c:pt idx="28">
                  <c:v>0.84791675463872918</c:v>
                </c:pt>
                <c:pt idx="29">
                  <c:v>0.86779956065876185</c:v>
                </c:pt>
                <c:pt idx="30">
                  <c:v>0.88768236667879452</c:v>
                </c:pt>
                <c:pt idx="31">
                  <c:v>0.90756517269882719</c:v>
                </c:pt>
                <c:pt idx="32">
                  <c:v>0.92744797871885987</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0.29186958650189898</c:v>
                </c:pt>
                <c:pt idx="7">
                  <c:v>0.29418179600379801</c:v>
                </c:pt>
                <c:pt idx="8">
                  <c:v>0.27630537993940352</c:v>
                </c:pt>
                <c:pt idx="9">
                  <c:v>0.28091220947882201</c:v>
                </c:pt>
                <c:pt idx="10">
                  <c:v>0.28685327196018229</c:v>
                </c:pt>
                <c:pt idx="11">
                  <c:v>0.29279433444154257</c:v>
                </c:pt>
                <c:pt idx="12">
                  <c:v>0.29873539692290285</c:v>
                </c:pt>
                <c:pt idx="13">
                  <c:v>0.30467645940426313</c:v>
                </c:pt>
                <c:pt idx="14">
                  <c:v>0.31061752188562342</c:v>
                </c:pt>
                <c:pt idx="15">
                  <c:v>0.3165585843669837</c:v>
                </c:pt>
                <c:pt idx="16">
                  <c:v>0.32249964684834398</c:v>
                </c:pt>
                <c:pt idx="17">
                  <c:v>0.32844070932970426</c:v>
                </c:pt>
                <c:pt idx="18">
                  <c:v>0.33438177181106471</c:v>
                </c:pt>
                <c:pt idx="19">
                  <c:v>0.34157667915709089</c:v>
                </c:pt>
                <c:pt idx="20">
                  <c:v>0.34877158650311707</c:v>
                </c:pt>
                <c:pt idx="21">
                  <c:v>0.35596649384914325</c:v>
                </c:pt>
                <c:pt idx="22">
                  <c:v>0.36316140119516943</c:v>
                </c:pt>
                <c:pt idx="23">
                  <c:v>0.37035630854119561</c:v>
                </c:pt>
                <c:pt idx="24">
                  <c:v>0.37755121588722179</c:v>
                </c:pt>
                <c:pt idx="25">
                  <c:v>0.38474612323324797</c:v>
                </c:pt>
                <c:pt idx="26">
                  <c:v>0.39194103057927415</c:v>
                </c:pt>
                <c:pt idx="27">
                  <c:v>0.39913593792530033</c:v>
                </c:pt>
                <c:pt idx="28">
                  <c:v>0.40633084527132635</c:v>
                </c:pt>
                <c:pt idx="29">
                  <c:v>0.41585890015677074</c:v>
                </c:pt>
                <c:pt idx="30">
                  <c:v>0.42538695504221513</c:v>
                </c:pt>
                <c:pt idx="31">
                  <c:v>0.43491500992765952</c:v>
                </c:pt>
                <c:pt idx="32">
                  <c:v>0.44444306481310392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6.3253919226144593</c:v>
                </c:pt>
                <c:pt idx="5">
                  <c:v>6.6407838452289196</c:v>
                </c:pt>
                <c:pt idx="6">
                  <c:v>6.03120353966154</c:v>
                </c:pt>
                <c:pt idx="7">
                  <c:v>5.4216232340941595</c:v>
                </c:pt>
                <c:pt idx="8">
                  <c:v>5.092169834891294</c:v>
                </c:pt>
                <c:pt idx="9">
                  <c:v>5.1770713971419369</c:v>
                </c:pt>
                <c:pt idx="10">
                  <c:v>5.286562204600779</c:v>
                </c:pt>
                <c:pt idx="11">
                  <c:v>5.3960530120596211</c:v>
                </c:pt>
                <c:pt idx="12">
                  <c:v>5.5055438195184632</c:v>
                </c:pt>
                <c:pt idx="13">
                  <c:v>5.6150346269773053</c:v>
                </c:pt>
                <c:pt idx="14">
                  <c:v>5.7245254344361474</c:v>
                </c:pt>
                <c:pt idx="15">
                  <c:v>5.8340162418949895</c:v>
                </c:pt>
                <c:pt idx="16">
                  <c:v>5.9435070493538316</c:v>
                </c:pt>
                <c:pt idx="17">
                  <c:v>6.0529978568126737</c:v>
                </c:pt>
                <c:pt idx="18">
                  <c:v>6.162488664271514</c:v>
                </c:pt>
                <c:pt idx="19">
                  <c:v>6.2950872049163147</c:v>
                </c:pt>
                <c:pt idx="20">
                  <c:v>6.4276857455611154</c:v>
                </c:pt>
                <c:pt idx="21">
                  <c:v>6.5602842862059161</c:v>
                </c:pt>
                <c:pt idx="22">
                  <c:v>6.6928828268507168</c:v>
                </c:pt>
                <c:pt idx="23">
                  <c:v>6.8254813674955175</c:v>
                </c:pt>
                <c:pt idx="24">
                  <c:v>6.9580799081403182</c:v>
                </c:pt>
                <c:pt idx="25">
                  <c:v>7.0906784487851189</c:v>
                </c:pt>
                <c:pt idx="26">
                  <c:v>7.2232769894299196</c:v>
                </c:pt>
                <c:pt idx="27">
                  <c:v>7.3558755300747203</c:v>
                </c:pt>
                <c:pt idx="28">
                  <c:v>7.4884740707195245</c:v>
                </c:pt>
                <c:pt idx="29">
                  <c:v>7.6640713525512751</c:v>
                </c:pt>
                <c:pt idx="30">
                  <c:v>7.8396686343830257</c:v>
                </c:pt>
                <c:pt idx="31">
                  <c:v>8.0152659162147764</c:v>
                </c:pt>
                <c:pt idx="32">
                  <c:v>8.190863198046527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1.7325607986086706</c:v>
                </c:pt>
                <c:pt idx="7">
                  <c:v>1.6851215972173414</c:v>
                </c:pt>
                <c:pt idx="8">
                  <c:v>1.5827225528163571</c:v>
                </c:pt>
                <c:pt idx="9">
                  <c:v>1.609111228312351</c:v>
                </c:pt>
                <c:pt idx="10">
                  <c:v>1.6431426090223546</c:v>
                </c:pt>
                <c:pt idx="11">
                  <c:v>1.6771739897323583</c:v>
                </c:pt>
                <c:pt idx="12">
                  <c:v>1.711205370442362</c:v>
                </c:pt>
                <c:pt idx="13">
                  <c:v>1.7452367511523657</c:v>
                </c:pt>
                <c:pt idx="14">
                  <c:v>1.7792681318623693</c:v>
                </c:pt>
                <c:pt idx="15">
                  <c:v>1.813299512572373</c:v>
                </c:pt>
                <c:pt idx="16">
                  <c:v>1.8473308932823767</c:v>
                </c:pt>
                <c:pt idx="17">
                  <c:v>1.8813622739923803</c:v>
                </c:pt>
                <c:pt idx="18">
                  <c:v>1.9153936547023844</c:v>
                </c:pt>
                <c:pt idx="19">
                  <c:v>1.9566072645295876</c:v>
                </c:pt>
                <c:pt idx="20">
                  <c:v>1.9978208743567907</c:v>
                </c:pt>
                <c:pt idx="21">
                  <c:v>2.0390344841839938</c:v>
                </c:pt>
                <c:pt idx="22">
                  <c:v>2.0802480940111967</c:v>
                </c:pt>
                <c:pt idx="23">
                  <c:v>2.1214617038383996</c:v>
                </c:pt>
                <c:pt idx="24">
                  <c:v>2.1626753136656025</c:v>
                </c:pt>
                <c:pt idx="25">
                  <c:v>2.2038889234928054</c:v>
                </c:pt>
                <c:pt idx="26">
                  <c:v>2.2451025333200083</c:v>
                </c:pt>
                <c:pt idx="27">
                  <c:v>2.2863161431472112</c:v>
                </c:pt>
                <c:pt idx="28">
                  <c:v>2.3275297529744154</c:v>
                </c:pt>
                <c:pt idx="29">
                  <c:v>2.3821080147330975</c:v>
                </c:pt>
                <c:pt idx="30">
                  <c:v>2.4366862764917796</c:v>
                </c:pt>
                <c:pt idx="31">
                  <c:v>2.4912645382504617</c:v>
                </c:pt>
                <c:pt idx="32">
                  <c:v>2.5458428000091438</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8.2504550137799171E-2</c:v>
                </c:pt>
                <c:pt idx="7">
                  <c:v>6.2962916824302356E-2</c:v>
                </c:pt>
                <c:pt idx="8">
                  <c:v>5.9136876895697937E-2</c:v>
                </c:pt>
                <c:pt idx="9">
                  <c:v>6.0122863890999301E-2</c:v>
                </c:pt>
                <c:pt idx="10">
                  <c:v>6.1394413075698151E-2</c:v>
                </c:pt>
                <c:pt idx="11">
                  <c:v>6.2665962260397001E-2</c:v>
                </c:pt>
                <c:pt idx="12">
                  <c:v>6.3937511445095851E-2</c:v>
                </c:pt>
                <c:pt idx="13">
                  <c:v>6.5209060629794702E-2</c:v>
                </c:pt>
                <c:pt idx="14">
                  <c:v>6.6480609814493552E-2</c:v>
                </c:pt>
                <c:pt idx="15">
                  <c:v>6.7752158999192402E-2</c:v>
                </c:pt>
                <c:pt idx="16">
                  <c:v>6.9023708183891253E-2</c:v>
                </c:pt>
                <c:pt idx="17">
                  <c:v>7.0295257368590103E-2</c:v>
                </c:pt>
                <c:pt idx="18">
                  <c:v>7.1566806553288939E-2</c:v>
                </c:pt>
                <c:pt idx="19">
                  <c:v>7.3106712689359157E-2</c:v>
                </c:pt>
                <c:pt idx="20">
                  <c:v>7.4646618825429376E-2</c:v>
                </c:pt>
                <c:pt idx="21">
                  <c:v>7.6186524961499594E-2</c:v>
                </c:pt>
                <c:pt idx="22">
                  <c:v>7.7726431097569812E-2</c:v>
                </c:pt>
                <c:pt idx="23">
                  <c:v>7.926633723364003E-2</c:v>
                </c:pt>
                <c:pt idx="24">
                  <c:v>8.0806243369710248E-2</c:v>
                </c:pt>
                <c:pt idx="25">
                  <c:v>8.2346149505780467E-2</c:v>
                </c:pt>
                <c:pt idx="26">
                  <c:v>8.3886055641850685E-2</c:v>
                </c:pt>
                <c:pt idx="27">
                  <c:v>8.5425961777920903E-2</c:v>
                </c:pt>
                <c:pt idx="28">
                  <c:v>8.6965867913991177E-2</c:v>
                </c:pt>
                <c:pt idx="29">
                  <c:v>8.9005131170246082E-2</c:v>
                </c:pt>
                <c:pt idx="30">
                  <c:v>9.1044394426500988E-2</c:v>
                </c:pt>
                <c:pt idx="31">
                  <c:v>9.3083657682755894E-2</c:v>
                </c:pt>
                <c:pt idx="32">
                  <c:v>9.5122920939010799E-2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3.2849892781419768E-2</c:v>
                </c:pt>
                <c:pt idx="7">
                  <c:v>4.3028785562839532E-2</c:v>
                </c:pt>
                <c:pt idx="8">
                  <c:v>4.041407423835975E-2</c:v>
                </c:pt>
                <c:pt idx="9">
                  <c:v>4.1087896626654755E-2</c:v>
                </c:pt>
                <c:pt idx="10">
                  <c:v>4.1956871889565255E-2</c:v>
                </c:pt>
                <c:pt idx="11">
                  <c:v>4.2825847152475754E-2</c:v>
                </c:pt>
                <c:pt idx="12">
                  <c:v>4.3694822415386254E-2</c:v>
                </c:pt>
                <c:pt idx="13">
                  <c:v>4.4563797678296754E-2</c:v>
                </c:pt>
                <c:pt idx="14">
                  <c:v>4.5432772941207254E-2</c:v>
                </c:pt>
                <c:pt idx="15">
                  <c:v>4.6301748204117754E-2</c:v>
                </c:pt>
                <c:pt idx="16">
                  <c:v>4.7170723467028254E-2</c:v>
                </c:pt>
                <c:pt idx="17">
                  <c:v>4.8039698729938754E-2</c:v>
                </c:pt>
                <c:pt idx="18">
                  <c:v>4.8908673992849275E-2</c:v>
                </c:pt>
                <c:pt idx="19">
                  <c:v>4.9961044090326895E-2</c:v>
                </c:pt>
                <c:pt idx="20">
                  <c:v>5.1013414187804515E-2</c:v>
                </c:pt>
                <c:pt idx="21">
                  <c:v>5.2065784285282135E-2</c:v>
                </c:pt>
                <c:pt idx="22">
                  <c:v>5.3118154382759755E-2</c:v>
                </c:pt>
                <c:pt idx="23">
                  <c:v>5.4170524480237375E-2</c:v>
                </c:pt>
                <c:pt idx="24">
                  <c:v>5.5222894577714995E-2</c:v>
                </c:pt>
                <c:pt idx="25">
                  <c:v>5.6275264675192616E-2</c:v>
                </c:pt>
                <c:pt idx="26">
                  <c:v>5.7327634772670236E-2</c:v>
                </c:pt>
                <c:pt idx="27">
                  <c:v>5.8380004870147856E-2</c:v>
                </c:pt>
                <c:pt idx="28">
                  <c:v>5.9432374967625483E-2</c:v>
                </c:pt>
                <c:pt idx="29">
                  <c:v>6.0826005151634076E-2</c:v>
                </c:pt>
                <c:pt idx="30">
                  <c:v>6.2219635335642669E-2</c:v>
                </c:pt>
                <c:pt idx="31">
                  <c:v>6.3613265519651269E-2</c:v>
                </c:pt>
                <c:pt idx="32">
                  <c:v>6.5006895703659862E-2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22.351387197896614</c:v>
                </c:pt>
                <c:pt idx="2">
                  <c:v>22.702774395793227</c:v>
                </c:pt>
                <c:pt idx="3">
                  <c:v>23.054161593689841</c:v>
                </c:pt>
                <c:pt idx="4">
                  <c:v>23.209218935995068</c:v>
                </c:pt>
                <c:pt idx="5">
                  <c:v>23.364276278300295</c:v>
                </c:pt>
                <c:pt idx="6">
                  <c:v>23.524121294092421</c:v>
                </c:pt>
                <c:pt idx="7">
                  <c:v>23.683966309884546</c:v>
                </c:pt>
                <c:pt idx="8">
                  <c:v>22.244773125391472</c:v>
                </c:pt>
                <c:pt idx="9">
                  <c:v>22.615659417776335</c:v>
                </c:pt>
                <c:pt idx="10">
                  <c:v>23.093962037329451</c:v>
                </c:pt>
                <c:pt idx="11">
                  <c:v>23.572264656882567</c:v>
                </c:pt>
                <c:pt idx="12">
                  <c:v>24.050567276435682</c:v>
                </c:pt>
                <c:pt idx="13">
                  <c:v>24.528869895988798</c:v>
                </c:pt>
                <c:pt idx="14">
                  <c:v>25.007172515541914</c:v>
                </c:pt>
                <c:pt idx="15">
                  <c:v>25.485475135095029</c:v>
                </c:pt>
                <c:pt idx="16">
                  <c:v>25.963777754648145</c:v>
                </c:pt>
                <c:pt idx="17">
                  <c:v>26.442080374201261</c:v>
                </c:pt>
                <c:pt idx="18">
                  <c:v>26.920382993754366</c:v>
                </c:pt>
                <c:pt idx="19">
                  <c:v>27.499630063086368</c:v>
                </c:pt>
                <c:pt idx="20">
                  <c:v>28.07887713241837</c:v>
                </c:pt>
                <c:pt idx="21">
                  <c:v>28.658124201750372</c:v>
                </c:pt>
                <c:pt idx="22">
                  <c:v>29.237371271082374</c:v>
                </c:pt>
                <c:pt idx="23">
                  <c:v>29.816618340414376</c:v>
                </c:pt>
                <c:pt idx="24">
                  <c:v>30.395865409746378</c:v>
                </c:pt>
                <c:pt idx="25">
                  <c:v>30.97511247907838</c:v>
                </c:pt>
                <c:pt idx="26">
                  <c:v>31.554359548410382</c:v>
                </c:pt>
                <c:pt idx="27">
                  <c:v>32.13360661774238</c:v>
                </c:pt>
                <c:pt idx="28">
                  <c:v>32.712853687074372</c:v>
                </c:pt>
                <c:pt idx="29">
                  <c:v>33.479937626227027</c:v>
                </c:pt>
                <c:pt idx="30">
                  <c:v>34.247021565379683</c:v>
                </c:pt>
                <c:pt idx="31">
                  <c:v>35.014105504532338</c:v>
                </c:pt>
                <c:pt idx="32">
                  <c:v>35.781189443684994</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25.500900848509325</c:v>
                </c:pt>
                <c:pt idx="2">
                  <c:v>25.901801697018648</c:v>
                </c:pt>
                <c:pt idx="3">
                  <c:v>26.302702545527975</c:v>
                </c:pt>
                <c:pt idx="4">
                  <c:v>26.479608876976211</c:v>
                </c:pt>
                <c:pt idx="5">
                  <c:v>26.656515208424448</c:v>
                </c:pt>
                <c:pt idx="6">
                  <c:v>26.838883840078196</c:v>
                </c:pt>
                <c:pt idx="7">
                  <c:v>27.021252471731941</c:v>
                </c:pt>
                <c:pt idx="8">
                  <c:v>25.379263883969383</c:v>
                </c:pt>
                <c:pt idx="9">
                  <c:v>25.802411426644838</c:v>
                </c:pt>
                <c:pt idx="10">
                  <c:v>26.348111233498621</c:v>
                </c:pt>
                <c:pt idx="11">
                  <c:v>26.893811040352404</c:v>
                </c:pt>
                <c:pt idx="12">
                  <c:v>27.439510847206186</c:v>
                </c:pt>
                <c:pt idx="13">
                  <c:v>27.985210654059969</c:v>
                </c:pt>
                <c:pt idx="14">
                  <c:v>28.530910460913752</c:v>
                </c:pt>
                <c:pt idx="15">
                  <c:v>29.076610267767535</c:v>
                </c:pt>
                <c:pt idx="16">
                  <c:v>29.622310074621318</c:v>
                </c:pt>
                <c:pt idx="17">
                  <c:v>30.168009881475101</c:v>
                </c:pt>
                <c:pt idx="18">
                  <c:v>30.713709688328873</c:v>
                </c:pt>
                <c:pt idx="19">
                  <c:v>31.374577935612201</c:v>
                </c:pt>
                <c:pt idx="20">
                  <c:v>32.035446182895534</c:v>
                </c:pt>
                <c:pt idx="21">
                  <c:v>32.696314430178866</c:v>
                </c:pt>
                <c:pt idx="22">
                  <c:v>33.357182677462198</c:v>
                </c:pt>
                <c:pt idx="23">
                  <c:v>34.01805092474553</c:v>
                </c:pt>
                <c:pt idx="24">
                  <c:v>34.678919172028863</c:v>
                </c:pt>
                <c:pt idx="25">
                  <c:v>35.339787419312195</c:v>
                </c:pt>
                <c:pt idx="26">
                  <c:v>36.000655666595527</c:v>
                </c:pt>
                <c:pt idx="27">
                  <c:v>36.66152391387886</c:v>
                </c:pt>
                <c:pt idx="28">
                  <c:v>37.322392161162163</c:v>
                </c:pt>
                <c:pt idx="29">
                  <c:v>38.197565200831782</c:v>
                </c:pt>
                <c:pt idx="30">
                  <c:v>39.072738240501401</c:v>
                </c:pt>
                <c:pt idx="31">
                  <c:v>39.94791128017102</c:v>
                </c:pt>
                <c:pt idx="32">
                  <c:v>40.823084319840639</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84.071637252445441</c:v>
                </c:pt>
                <c:pt idx="7">
                  <c:v>86.143274504890869</c:v>
                </c:pt>
                <c:pt idx="8">
                  <c:v>76.180712241524674</c:v>
                </c:pt>
                <c:pt idx="9">
                  <c:v>81.308568940386564</c:v>
                </c:pt>
                <c:pt idx="10">
                  <c:v>81.998172790637923</c:v>
                </c:pt>
                <c:pt idx="11">
                  <c:v>82.687776640889282</c:v>
                </c:pt>
                <c:pt idx="12">
                  <c:v>83.377380491140642</c:v>
                </c:pt>
                <c:pt idx="13">
                  <c:v>84.066984341392001</c:v>
                </c:pt>
                <c:pt idx="14">
                  <c:v>84.75658819164336</c:v>
                </c:pt>
                <c:pt idx="15">
                  <c:v>85.446192041894719</c:v>
                </c:pt>
                <c:pt idx="16">
                  <c:v>86.135795892146078</c:v>
                </c:pt>
                <c:pt idx="17">
                  <c:v>86.825399742397437</c:v>
                </c:pt>
                <c:pt idx="18">
                  <c:v>87.515003592648796</c:v>
                </c:pt>
                <c:pt idx="19">
                  <c:v>89.560495618848876</c:v>
                </c:pt>
                <c:pt idx="20">
                  <c:v>91.605987645048955</c:v>
                </c:pt>
                <c:pt idx="21">
                  <c:v>93.651479671249035</c:v>
                </c:pt>
                <c:pt idx="22">
                  <c:v>95.696971697449115</c:v>
                </c:pt>
                <c:pt idx="23">
                  <c:v>97.742463723649195</c:v>
                </c:pt>
                <c:pt idx="24">
                  <c:v>99.787955749849274</c:v>
                </c:pt>
                <c:pt idx="25">
                  <c:v>101.83344777604935</c:v>
                </c:pt>
                <c:pt idx="26">
                  <c:v>103.87893980224943</c:v>
                </c:pt>
                <c:pt idx="27">
                  <c:v>105.92443182844951</c:v>
                </c:pt>
                <c:pt idx="28">
                  <c:v>107.96992385464958</c:v>
                </c:pt>
                <c:pt idx="29">
                  <c:v>110.28291402821911</c:v>
                </c:pt>
                <c:pt idx="30">
                  <c:v>112.59590420178864</c:v>
                </c:pt>
                <c:pt idx="31">
                  <c:v>114.90889437535817</c:v>
                </c:pt>
                <c:pt idx="32">
                  <c:v>117.2218845489277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26.515999999999998</c:v>
                </c:pt>
                <c:pt idx="1">
                  <c:v>26.178450557680449</c:v>
                </c:pt>
                <c:pt idx="2">
                  <c:v>26.173233108483842</c:v>
                </c:pt>
                <c:pt idx="3">
                  <c:v>26.069996886728578</c:v>
                </c:pt>
                <c:pt idx="4">
                  <c:v>27.008481314918189</c:v>
                </c:pt>
                <c:pt idx="5">
                  <c:v>28.072037695491478</c:v>
                </c:pt>
                <c:pt idx="6">
                  <c:v>25.835587467115094</c:v>
                </c:pt>
                <c:pt idx="7">
                  <c:v>23.397629500446353</c:v>
                </c:pt>
                <c:pt idx="8">
                  <c:v>20.622731572802511</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15.909599999999998</c:v>
                </c:pt>
                <c:pt idx="1">
                  <c:v>16.528561437528399</c:v>
                </c:pt>
                <c:pt idx="2">
                  <c:v>17.024158126366501</c:v>
                </c:pt>
                <c:pt idx="3">
                  <c:v>17.651310550677049</c:v>
                </c:pt>
                <c:pt idx="4">
                  <c:v>18.49993402481913</c:v>
                </c:pt>
                <c:pt idx="5">
                  <c:v>17.708021227536836</c:v>
                </c:pt>
                <c:pt idx="6">
                  <c:v>20.47259985230534</c:v>
                </c:pt>
                <c:pt idx="7">
                  <c:v>23.660201814177846</c:v>
                </c:pt>
                <c:pt idx="8">
                  <c:v>27.065141261620376</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9.8998328820700809</c:v>
                </c:pt>
                <c:pt idx="1">
                  <c:v>12.043479462112268</c:v>
                </c:pt>
                <c:pt idx="2">
                  <c:v>13.32455680679775</c:v>
                </c:pt>
                <c:pt idx="3">
                  <c:v>14.643527484413815</c:v>
                </c:pt>
                <c:pt idx="4">
                  <c:v>13.800274660262685</c:v>
                </c:pt>
                <c:pt idx="5">
                  <c:v>14.211521526175948</c:v>
                </c:pt>
                <c:pt idx="6">
                  <c:v>19.647902680579563</c:v>
                </c:pt>
                <c:pt idx="7">
                  <c:v>24.317474685375796</c:v>
                </c:pt>
                <c:pt idx="8">
                  <c:v>27.830036165577102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0.13089225278840225</c:v>
                </c:pt>
                <c:pt idx="1">
                  <c:v>0.1308661655424192</c:v>
                </c:pt>
                <c:pt idx="2">
                  <c:v>0.1303499844336429</c:v>
                </c:pt>
                <c:pt idx="3">
                  <c:v>0.13504240657459096</c:v>
                </c:pt>
                <c:pt idx="4">
                  <c:v>0.1403601884774574</c:v>
                </c:pt>
                <c:pt idx="5">
                  <c:v>0.12917793733557548</c:v>
                </c:pt>
                <c:pt idx="6">
                  <c:v>0.11698814750223177</c:v>
                </c:pt>
                <c:pt idx="7">
                  <c:v>0.10311365786401255</c:v>
                </c:pt>
                <c:pt idx="9">
                  <c:v>0.13089225278840225</c:v>
                </c:pt>
                <c:pt idx="10">
                  <c:v>0.1308661655424192</c:v>
                </c:pt>
                <c:pt idx="11">
                  <c:v>0.1303499844336429</c:v>
                </c:pt>
                <c:pt idx="12">
                  <c:v>0.13504240657459096</c:v>
                </c:pt>
                <c:pt idx="13">
                  <c:v>0.1403601884774574</c:v>
                </c:pt>
                <c:pt idx="14">
                  <c:v>0.30679760117199173</c:v>
                </c:pt>
                <c:pt idx="15">
                  <c:v>0.21116360624152833</c:v>
                </c:pt>
                <c:pt idx="16">
                  <c:v>0.17681414482231553</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2.7429424811637979</c:v>
                </c:pt>
                <c:pt idx="1">
                  <c:v>2.8251875825585038</c:v>
                </c:pt>
                <c:pt idx="2">
                  <c:v>2.9292645788118148</c:v>
                </c:pt>
                <c:pt idx="3">
                  <c:v>3.0700950670872178</c:v>
                </c:pt>
                <c:pt idx="4">
                  <c:v>2.938675810713768</c:v>
                </c:pt>
                <c:pt idx="5">
                  <c:v>3.3974622683892317</c:v>
                </c:pt>
                <c:pt idx="6">
                  <c:v>3.9264501580678273</c:v>
                </c:pt>
                <c:pt idx="7">
                  <c:v>4.4915055678492788</c:v>
                </c:pt>
                <c:pt idx="9">
                  <c:v>2.7429424811637979</c:v>
                </c:pt>
                <c:pt idx="10">
                  <c:v>2.8251875825585038</c:v>
                </c:pt>
                <c:pt idx="11">
                  <c:v>2.9292645788118148</c:v>
                </c:pt>
                <c:pt idx="12">
                  <c:v>3.0700950670872178</c:v>
                </c:pt>
                <c:pt idx="13">
                  <c:v>2.938675810713768</c:v>
                </c:pt>
                <c:pt idx="14">
                  <c:v>3.0662096972212809</c:v>
                </c:pt>
                <c:pt idx="15">
                  <c:v>3.3664402042734025</c:v>
                </c:pt>
                <c:pt idx="16">
                  <c:v>3.4754413890768832</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3.8190070066155983</c:v>
                </c:pt>
                <c:pt idx="1">
                  <c:v>4.225238724846327</c:v>
                </c:pt>
                <c:pt idx="2">
                  <c:v>4.6434864808360086</c:v>
                </c:pt>
                <c:pt idx="3">
                  <c:v>4.3345859510363969</c:v>
                </c:pt>
                <c:pt idx="4">
                  <c:v>4.5446515698287966</c:v>
                </c:pt>
                <c:pt idx="5">
                  <c:v>6.4176218950632347</c:v>
                </c:pt>
                <c:pt idx="6">
                  <c:v>8.5213116810801832</c:v>
                </c:pt>
                <c:pt idx="7">
                  <c:v>10.282567920055477</c:v>
                </c:pt>
                <c:pt idx="9">
                  <c:v>3.8190070066155983</c:v>
                </c:pt>
                <c:pt idx="10">
                  <c:v>4.225238724846327</c:v>
                </c:pt>
                <c:pt idx="11">
                  <c:v>4.6434864808360086</c:v>
                </c:pt>
                <c:pt idx="12">
                  <c:v>4.3345859510363969</c:v>
                </c:pt>
                <c:pt idx="13">
                  <c:v>4.5446515698287966</c:v>
                </c:pt>
                <c:pt idx="14">
                  <c:v>5.8665843416286068</c:v>
                </c:pt>
                <c:pt idx="15">
                  <c:v>6.9023475652187152</c:v>
                </c:pt>
                <c:pt idx="16">
                  <c:v>7.5093328347472923</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0.46206279600915073</c:v>
                </c:pt>
                <c:pt idx="1">
                  <c:v>0.46595070913763387</c:v>
                </c:pt>
                <c:pt idx="2">
                  <c:v>0.46993880399220211</c:v>
                </c:pt>
                <c:pt idx="3">
                  <c:v>0.45222607758544631</c:v>
                </c:pt>
                <c:pt idx="4">
                  <c:v>0.45694476244919269</c:v>
                </c:pt>
                <c:pt idx="5">
                  <c:v>0.51238568640895865</c:v>
                </c:pt>
                <c:pt idx="6">
                  <c:v>0.58286209044181891</c:v>
                </c:pt>
                <c:pt idx="7">
                  <c:v>0.67039449170341825</c:v>
                </c:pt>
                <c:pt idx="9">
                  <c:v>0.46206279600915073</c:v>
                </c:pt>
                <c:pt idx="10">
                  <c:v>0.46595070913763387</c:v>
                </c:pt>
                <c:pt idx="11">
                  <c:v>0.46993880399220211</c:v>
                </c:pt>
                <c:pt idx="12">
                  <c:v>0.45222607758544631</c:v>
                </c:pt>
                <c:pt idx="13">
                  <c:v>0.45694476244919269</c:v>
                </c:pt>
                <c:pt idx="14">
                  <c:v>0.51295820254267865</c:v>
                </c:pt>
                <c:pt idx="15">
                  <c:v>0.56940232343564745</c:v>
                </c:pt>
                <c:pt idx="16">
                  <c:v>0.62070895682792282</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126.07007789229984</c:v>
                </c:pt>
                <c:pt idx="1">
                  <c:v>134.19044725975718</c:v>
                </c:pt>
                <c:pt idx="2">
                  <c:v>143.77745010647317</c:v>
                </c:pt>
                <c:pt idx="3">
                  <c:v>140.05601734762578</c:v>
                </c:pt>
                <c:pt idx="4">
                  <c:v>141.96650647529597</c:v>
                </c:pt>
                <c:pt idx="5">
                  <c:v>185.31081625627098</c:v>
                </c:pt>
                <c:pt idx="6">
                  <c:v>234.35687604053086</c:v>
                </c:pt>
                <c:pt idx="7">
                  <c:v>277.85067107628953</c:v>
                </c:pt>
                <c:pt idx="9">
                  <c:v>126.07007789229984</c:v>
                </c:pt>
                <c:pt idx="10">
                  <c:v>134.19044725975718</c:v>
                </c:pt>
                <c:pt idx="11">
                  <c:v>143.77745010647317</c:v>
                </c:pt>
                <c:pt idx="12">
                  <c:v>140.05601734762578</c:v>
                </c:pt>
                <c:pt idx="13">
                  <c:v>141.96650647529597</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14.475551894118444</c:v>
                </c:pt>
                <c:pt idx="1">
                  <c:v>15.338583353875178</c:v>
                </c:pt>
                <c:pt idx="2">
                  <c:v>16.434421733439855</c:v>
                </c:pt>
                <c:pt idx="3">
                  <c:v>16.009044907197321</c:v>
                </c:pt>
                <c:pt idx="4">
                  <c:v>16.227422573639672</c:v>
                </c:pt>
                <c:pt idx="5">
                  <c:v>21.181875905214888</c:v>
                </c:pt>
                <c:pt idx="6">
                  <c:v>26.788065403367224</c:v>
                </c:pt>
                <c:pt idx="7">
                  <c:v>31.759605584919445</c:v>
                </c:pt>
                <c:pt idx="9">
                  <c:v>14.475551894118444</c:v>
                </c:pt>
                <c:pt idx="10">
                  <c:v>15.338583353875178</c:v>
                </c:pt>
                <c:pt idx="11">
                  <c:v>16.434421733439855</c:v>
                </c:pt>
                <c:pt idx="12">
                  <c:v>16.009044907197321</c:v>
                </c:pt>
                <c:pt idx="13">
                  <c:v>16.227422573639672</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4.3644037286056419</c:v>
                </c:pt>
                <c:pt idx="1">
                  <c:v>4.6246091942360525</c:v>
                </c:pt>
                <c:pt idx="2">
                  <c:v>4.9550063455643203</c:v>
                </c:pt>
                <c:pt idx="3">
                  <c:v>4.8267545027264882</c:v>
                </c:pt>
                <c:pt idx="4">
                  <c:v>4.8925957437815146</c:v>
                </c:pt>
                <c:pt idx="5">
                  <c:v>6.3863719225201807</c:v>
                </c:pt>
                <c:pt idx="6">
                  <c:v>8.0766476735226203</c:v>
                </c:pt>
                <c:pt idx="7">
                  <c:v>9.5755755668415148</c:v>
                </c:pt>
                <c:pt idx="9">
                  <c:v>4.3644037286056419</c:v>
                </c:pt>
                <c:pt idx="10">
                  <c:v>4.6246091942360525</c:v>
                </c:pt>
                <c:pt idx="11">
                  <c:v>4.9550063455643203</c:v>
                </c:pt>
                <c:pt idx="12">
                  <c:v>4.8267545027264882</c:v>
                </c:pt>
                <c:pt idx="13">
                  <c:v>4.8925957437815146</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27.422561096370245</c:v>
                </c:pt>
                <c:pt idx="1">
                  <c:v>18.877305152801075</c:v>
                </c:pt>
                <c:pt idx="2">
                  <c:v>19.161238054403654</c:v>
                </c:pt>
                <c:pt idx="3">
                  <c:v>19.728324577769634</c:v>
                </c:pt>
                <c:pt idx="4">
                  <c:v>19.524698118232273</c:v>
                </c:pt>
                <c:pt idx="5">
                  <c:v>19.573214143455601</c:v>
                </c:pt>
                <c:pt idx="6">
                  <c:v>18.601701921527113</c:v>
                </c:pt>
                <c:pt idx="7">
                  <c:v>17.316165311814789</c:v>
                </c:pt>
                <c:pt idx="9">
                  <c:v>27.422561096370245</c:v>
                </c:pt>
                <c:pt idx="10">
                  <c:v>18.877305152801075</c:v>
                </c:pt>
                <c:pt idx="11">
                  <c:v>19.161238054403654</c:v>
                </c:pt>
                <c:pt idx="12">
                  <c:v>19.728324577769634</c:v>
                </c:pt>
                <c:pt idx="13">
                  <c:v>19.524698118232273</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95.060521733451864</c:v>
                </c:pt>
                <c:pt idx="1">
                  <c:v>99.871148207048932</c:v>
                </c:pt>
                <c:pt idx="2">
                  <c:v>101.37330673377068</c:v>
                </c:pt>
                <c:pt idx="3">
                  <c:v>104.3735009756326</c:v>
                </c:pt>
                <c:pt idx="4">
                  <c:v>103.29620693632346</c:v>
                </c:pt>
                <c:pt idx="5">
                  <c:v>103.55288293463335</c:v>
                </c:pt>
                <c:pt idx="6">
                  <c:v>98.413058138890051</c:v>
                </c:pt>
                <c:pt idx="7">
                  <c:v>91.611874588857958</c:v>
                </c:pt>
                <c:pt idx="9">
                  <c:v>95.060521733451864</c:v>
                </c:pt>
                <c:pt idx="10">
                  <c:v>99.871148207048932</c:v>
                </c:pt>
                <c:pt idx="11">
                  <c:v>101.37330673377068</c:v>
                </c:pt>
                <c:pt idx="12">
                  <c:v>104.3735009756326</c:v>
                </c:pt>
                <c:pt idx="13">
                  <c:v>103.29620693632346</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0.78733475610955739</c:v>
                </c:pt>
                <c:pt idx="1">
                  <c:v>1.569510048485167</c:v>
                </c:pt>
                <c:pt idx="2">
                  <c:v>2.5133437602435413</c:v>
                </c:pt>
                <c:pt idx="3">
                  <c:v>2.5736065125918182</c:v>
                </c:pt>
                <c:pt idx="4">
                  <c:v>7.1477155327136446</c:v>
                </c:pt>
                <c:pt idx="5">
                  <c:v>13.911672737559883</c:v>
                </c:pt>
                <c:pt idx="6">
                  <c:v>26.47763356474201</c:v>
                </c:pt>
                <c:pt idx="7">
                  <c:v>39.279669433486525</c:v>
                </c:pt>
                <c:pt idx="9">
                  <c:v>0.78733475610955739</c:v>
                </c:pt>
                <c:pt idx="10">
                  <c:v>1.569510048485167</c:v>
                </c:pt>
                <c:pt idx="11">
                  <c:v>2.5133437602435413</c:v>
                </c:pt>
                <c:pt idx="12">
                  <c:v>2.5736065125918182</c:v>
                </c:pt>
                <c:pt idx="13">
                  <c:v>7.1477155327136446</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12.005467014659327</c:v>
                </c:pt>
                <c:pt idx="1">
                  <c:v>8.8009057806977928</c:v>
                </c:pt>
                <c:pt idx="2">
                  <c:v>8.9332799037422372</c:v>
                </c:pt>
                <c:pt idx="3">
                  <c:v>9.197664836933134</c:v>
                </c:pt>
                <c:pt idx="4">
                  <c:v>9.1027308794461206</c:v>
                </c:pt>
                <c:pt idx="5">
                  <c:v>9.1253498371515906</c:v>
                </c:pt>
                <c:pt idx="6">
                  <c:v>8.6724150850362811</c:v>
                </c:pt>
                <c:pt idx="7">
                  <c:v>8.0730770710487789</c:v>
                </c:pt>
                <c:pt idx="9">
                  <c:v>12.005467014659327</c:v>
                </c:pt>
                <c:pt idx="10">
                  <c:v>8.8009057806977928</c:v>
                </c:pt>
                <c:pt idx="11">
                  <c:v>8.9332799037422372</c:v>
                </c:pt>
                <c:pt idx="12">
                  <c:v>9.197664836933134</c:v>
                </c:pt>
                <c:pt idx="13">
                  <c:v>9.1027308794461206</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0.59560444864526452</c:v>
                </c:pt>
                <c:pt idx="1">
                  <c:v>0.64283531088086177</c:v>
                </c:pt>
                <c:pt idx="2">
                  <c:v>0.70960310731333909</c:v>
                </c:pt>
                <c:pt idx="3">
                  <c:v>0.6941171923901428</c:v>
                </c:pt>
                <c:pt idx="4">
                  <c:v>0.69781289229431154</c:v>
                </c:pt>
                <c:pt idx="5">
                  <c:v>0.90526129992512172</c:v>
                </c:pt>
                <c:pt idx="6">
                  <c:v>1.0935011667037109</c:v>
                </c:pt>
                <c:pt idx="7">
                  <c:v>1.2473610439744296</c:v>
                </c:pt>
                <c:pt idx="9">
                  <c:v>0.59560444864526452</c:v>
                </c:pt>
                <c:pt idx="10">
                  <c:v>0.64283531088086177</c:v>
                </c:pt>
                <c:pt idx="11">
                  <c:v>0.70960310731333909</c:v>
                </c:pt>
                <c:pt idx="12">
                  <c:v>0.6941171923901428</c:v>
                </c:pt>
                <c:pt idx="13">
                  <c:v>0.69781289229431154</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c:v>90.050055637357033</c:v>
                </c:pt>
                <c:pt idx="1">
                  <c:v>95.850319471255148</c:v>
                </c:pt>
                <c:pt idx="2">
                  <c:v>102.69817864748087</c:v>
                </c:pt>
                <c:pt idx="3">
                  <c:v>100.04001239116128</c:v>
                </c:pt>
                <c:pt idx="4">
                  <c:v>101.40464748235428</c:v>
                </c:pt>
                <c:pt idx="5">
                  <c:v>132.36486875447926</c:v>
                </c:pt>
                <c:pt idx="6">
                  <c:v>167.39776860037921</c:v>
                </c:pt>
                <c:pt idx="7">
                  <c:v>198.46476505449249</c:v>
                </c:pt>
                <c:pt idx="9">
                  <c:v>90.050055637357033</c:v>
                </c:pt>
                <c:pt idx="10">
                  <c:v>95.850319471255148</c:v>
                </c:pt>
                <c:pt idx="11">
                  <c:v>102.69817864748087</c:v>
                </c:pt>
                <c:pt idx="12">
                  <c:v>100.04001239116128</c:v>
                </c:pt>
                <c:pt idx="13">
                  <c:v>101.40464748235428</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10.339679924370317</c:v>
                </c:pt>
                <c:pt idx="1">
                  <c:v>10.956130967053701</c:v>
                </c:pt>
                <c:pt idx="2">
                  <c:v>11.738872666742759</c:v>
                </c:pt>
                <c:pt idx="3">
                  <c:v>11.435032076569515</c:v>
                </c:pt>
                <c:pt idx="4">
                  <c:v>11.591016124028338</c:v>
                </c:pt>
                <c:pt idx="5">
                  <c:v>15.129911360867778</c:v>
                </c:pt>
                <c:pt idx="6">
                  <c:v>19.134332430976592</c:v>
                </c:pt>
                <c:pt idx="7">
                  <c:v>22.685432560656743</c:v>
                </c:pt>
                <c:pt idx="9">
                  <c:v>10.339679924370317</c:v>
                </c:pt>
                <c:pt idx="10">
                  <c:v>10.956130967053701</c:v>
                </c:pt>
                <c:pt idx="11">
                  <c:v>11.738872666742759</c:v>
                </c:pt>
                <c:pt idx="12">
                  <c:v>11.435032076569515</c:v>
                </c:pt>
                <c:pt idx="13">
                  <c:v>11.591016124028338</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3.1174312347183157</c:v>
                </c:pt>
                <c:pt idx="1">
                  <c:v>3.3032922815971806</c:v>
                </c:pt>
                <c:pt idx="2">
                  <c:v>3.5392902468316585</c:v>
                </c:pt>
                <c:pt idx="3">
                  <c:v>3.4476817876617774</c:v>
                </c:pt>
                <c:pt idx="4">
                  <c:v>3.494711245558225</c:v>
                </c:pt>
                <c:pt idx="5">
                  <c:v>4.5616942303715584</c:v>
                </c:pt>
                <c:pt idx="6">
                  <c:v>5.769034052516159</c:v>
                </c:pt>
                <c:pt idx="7">
                  <c:v>6.8396968334582233</c:v>
                </c:pt>
                <c:pt idx="9">
                  <c:v>3.1174312347183157</c:v>
                </c:pt>
                <c:pt idx="10">
                  <c:v>3.3032922815971806</c:v>
                </c:pt>
                <c:pt idx="11">
                  <c:v>3.5392902468316585</c:v>
                </c:pt>
                <c:pt idx="12">
                  <c:v>3.4476817876617774</c:v>
                </c:pt>
                <c:pt idx="13">
                  <c:v>3.494711245558225</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1.0969024438548098</c:v>
                </c:pt>
                <c:pt idx="1">
                  <c:v>0.75509220611204297</c:v>
                </c:pt>
                <c:pt idx="2">
                  <c:v>0.76644952217614615</c:v>
                </c:pt>
                <c:pt idx="3">
                  <c:v>0.78913298311078539</c:v>
                </c:pt>
                <c:pt idx="4">
                  <c:v>0.78098792472929091</c:v>
                </c:pt>
                <c:pt idx="5">
                  <c:v>0.782928565738224</c:v>
                </c:pt>
                <c:pt idx="6">
                  <c:v>0.74406807686108456</c:v>
                </c:pt>
                <c:pt idx="7">
                  <c:v>0.69264661247259152</c:v>
                </c:pt>
                <c:pt idx="9">
                  <c:v>1.0969024438548098</c:v>
                </c:pt>
                <c:pt idx="10">
                  <c:v>0.75509220611204297</c:v>
                </c:pt>
                <c:pt idx="11">
                  <c:v>0.76644952217614615</c:v>
                </c:pt>
                <c:pt idx="12">
                  <c:v>0.78913298311078539</c:v>
                </c:pt>
                <c:pt idx="13">
                  <c:v>0.78098792472929091</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6.7900372666751334</c:v>
                </c:pt>
                <c:pt idx="1">
                  <c:v>7.1336534433606378</c:v>
                </c:pt>
                <c:pt idx="2">
                  <c:v>7.2409504809836198</c:v>
                </c:pt>
                <c:pt idx="3">
                  <c:v>7.4552500696880424</c:v>
                </c:pt>
                <c:pt idx="4">
                  <c:v>7.3783004954516755</c:v>
                </c:pt>
                <c:pt idx="5">
                  <c:v>7.3966344953309529</c:v>
                </c:pt>
                <c:pt idx="6">
                  <c:v>7.0295041527778608</c:v>
                </c:pt>
                <c:pt idx="7">
                  <c:v>6.5437053277755686</c:v>
                </c:pt>
                <c:pt idx="9">
                  <c:v>6.7900372666751334</c:v>
                </c:pt>
                <c:pt idx="10">
                  <c:v>7.1336534433606378</c:v>
                </c:pt>
                <c:pt idx="11">
                  <c:v>7.2409504809836198</c:v>
                </c:pt>
                <c:pt idx="12">
                  <c:v>7.4552500696880424</c:v>
                </c:pt>
                <c:pt idx="13">
                  <c:v>7.3783004954516755</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3.1493390244382295E-2</c:v>
                </c:pt>
                <c:pt idx="1">
                  <c:v>6.2780401939406677E-2</c:v>
                </c:pt>
                <c:pt idx="2">
                  <c:v>0.10053375040974165</c:v>
                </c:pt>
                <c:pt idx="3">
                  <c:v>0.10294426050367272</c:v>
                </c:pt>
                <c:pt idx="4">
                  <c:v>0.28590862130854577</c:v>
                </c:pt>
                <c:pt idx="5">
                  <c:v>0.5564669095023953</c:v>
                </c:pt>
                <c:pt idx="6">
                  <c:v>1.0591053425896804</c:v>
                </c:pt>
                <c:pt idx="7">
                  <c:v>1.571186777339461</c:v>
                </c:pt>
                <c:pt idx="9">
                  <c:v>3.1493390244382295E-2</c:v>
                </c:pt>
                <c:pt idx="10">
                  <c:v>6.2780401939406677E-2</c:v>
                </c:pt>
                <c:pt idx="11">
                  <c:v>0.10053375040974165</c:v>
                </c:pt>
                <c:pt idx="12">
                  <c:v>0.10294426050367272</c:v>
                </c:pt>
                <c:pt idx="13">
                  <c:v>0.28590862130854577</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126.07007789229984</c:v>
                </c:pt>
                <c:pt idx="1">
                  <c:v>134.19044725975718</c:v>
                </c:pt>
                <c:pt idx="2">
                  <c:v>143.77745010647317</c:v>
                </c:pt>
                <c:pt idx="3">
                  <c:v>140.05601734762578</c:v>
                </c:pt>
                <c:pt idx="4">
                  <c:v>141.96650647529597</c:v>
                </c:pt>
                <c:pt idx="5">
                  <c:v>185.31081625627098</c:v>
                </c:pt>
                <c:pt idx="6">
                  <c:v>234.35687604053086</c:v>
                </c:pt>
                <c:pt idx="7">
                  <c:v>277.85067107628953</c:v>
                </c:pt>
                <c:pt idx="9">
                  <c:v>126.07007789229984</c:v>
                </c:pt>
                <c:pt idx="10">
                  <c:v>134.19044725975718</c:v>
                </c:pt>
                <c:pt idx="11">
                  <c:v>143.77745010647317</c:v>
                </c:pt>
                <c:pt idx="12">
                  <c:v>140.05601734762578</c:v>
                </c:pt>
                <c:pt idx="13">
                  <c:v>141.96650647529597</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14.475551894118444</c:v>
                </c:pt>
                <c:pt idx="1">
                  <c:v>15.338583353875178</c:v>
                </c:pt>
                <c:pt idx="2">
                  <c:v>16.434421733439855</c:v>
                </c:pt>
                <c:pt idx="3">
                  <c:v>16.009044907197321</c:v>
                </c:pt>
                <c:pt idx="4">
                  <c:v>16.227422573639672</c:v>
                </c:pt>
                <c:pt idx="5">
                  <c:v>21.181875905214888</c:v>
                </c:pt>
                <c:pt idx="6">
                  <c:v>26.788065403367224</c:v>
                </c:pt>
                <c:pt idx="7">
                  <c:v>31.759605584919445</c:v>
                </c:pt>
                <c:pt idx="9">
                  <c:v>14.475551894118444</c:v>
                </c:pt>
                <c:pt idx="10">
                  <c:v>15.338583353875178</c:v>
                </c:pt>
                <c:pt idx="11">
                  <c:v>16.434421733439855</c:v>
                </c:pt>
                <c:pt idx="12">
                  <c:v>16.009044907197321</c:v>
                </c:pt>
                <c:pt idx="13">
                  <c:v>16.227422573639672</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4.3644037286056419</c:v>
                </c:pt>
                <c:pt idx="1">
                  <c:v>4.6246091942360525</c:v>
                </c:pt>
                <c:pt idx="2">
                  <c:v>4.9550063455643203</c:v>
                </c:pt>
                <c:pt idx="3">
                  <c:v>4.8267545027264882</c:v>
                </c:pt>
                <c:pt idx="4">
                  <c:v>4.8925957437815146</c:v>
                </c:pt>
                <c:pt idx="5">
                  <c:v>6.3863719225201807</c:v>
                </c:pt>
                <c:pt idx="6">
                  <c:v>8.0766476735226203</c:v>
                </c:pt>
                <c:pt idx="7">
                  <c:v>9.5755755668415148</c:v>
                </c:pt>
                <c:pt idx="9">
                  <c:v>4.3644037286056419</c:v>
                </c:pt>
                <c:pt idx="10">
                  <c:v>4.6246091942360525</c:v>
                </c:pt>
                <c:pt idx="11">
                  <c:v>4.9550063455643203</c:v>
                </c:pt>
                <c:pt idx="12">
                  <c:v>4.8267545027264882</c:v>
                </c:pt>
                <c:pt idx="13">
                  <c:v>4.8925957437815146</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27.422561096370245</c:v>
                </c:pt>
                <c:pt idx="1">
                  <c:v>18.877305152801075</c:v>
                </c:pt>
                <c:pt idx="2">
                  <c:v>19.161238054403654</c:v>
                </c:pt>
                <c:pt idx="3">
                  <c:v>19.728324577769634</c:v>
                </c:pt>
                <c:pt idx="4">
                  <c:v>19.524698118232273</c:v>
                </c:pt>
                <c:pt idx="5">
                  <c:v>19.573214143455601</c:v>
                </c:pt>
                <c:pt idx="6">
                  <c:v>18.601701921527113</c:v>
                </c:pt>
                <c:pt idx="7">
                  <c:v>17.316165311814789</c:v>
                </c:pt>
                <c:pt idx="9">
                  <c:v>27.422561096370245</c:v>
                </c:pt>
                <c:pt idx="10">
                  <c:v>18.877305152801075</c:v>
                </c:pt>
                <c:pt idx="11">
                  <c:v>19.161238054403654</c:v>
                </c:pt>
                <c:pt idx="12">
                  <c:v>19.728324577769634</c:v>
                </c:pt>
                <c:pt idx="13">
                  <c:v>19.524698118232273</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95.060521733451864</c:v>
                </c:pt>
                <c:pt idx="1">
                  <c:v>99.871148207048932</c:v>
                </c:pt>
                <c:pt idx="2">
                  <c:v>101.37330673377068</c:v>
                </c:pt>
                <c:pt idx="3">
                  <c:v>104.3735009756326</c:v>
                </c:pt>
                <c:pt idx="4">
                  <c:v>103.29620693632346</c:v>
                </c:pt>
                <c:pt idx="5">
                  <c:v>103.55288293463335</c:v>
                </c:pt>
                <c:pt idx="6">
                  <c:v>98.413058138890051</c:v>
                </c:pt>
                <c:pt idx="7">
                  <c:v>91.611874588857958</c:v>
                </c:pt>
                <c:pt idx="9">
                  <c:v>95.060521733451864</c:v>
                </c:pt>
                <c:pt idx="10">
                  <c:v>99.871148207048932</c:v>
                </c:pt>
                <c:pt idx="11">
                  <c:v>101.37330673377068</c:v>
                </c:pt>
                <c:pt idx="12">
                  <c:v>104.3735009756326</c:v>
                </c:pt>
                <c:pt idx="13">
                  <c:v>103.29620693632346</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0.78733475610955739</c:v>
                </c:pt>
                <c:pt idx="1">
                  <c:v>1.569510048485167</c:v>
                </c:pt>
                <c:pt idx="2">
                  <c:v>2.5133437602435413</c:v>
                </c:pt>
                <c:pt idx="3">
                  <c:v>2.5736065125918182</c:v>
                </c:pt>
                <c:pt idx="4">
                  <c:v>7.1477155327136446</c:v>
                </c:pt>
                <c:pt idx="5">
                  <c:v>13.911672737559883</c:v>
                </c:pt>
                <c:pt idx="6">
                  <c:v>26.47763356474201</c:v>
                </c:pt>
                <c:pt idx="7">
                  <c:v>39.279669433486525</c:v>
                </c:pt>
                <c:pt idx="9">
                  <c:v>0.78733475610955739</c:v>
                </c:pt>
                <c:pt idx="10">
                  <c:v>1.569510048485167</c:v>
                </c:pt>
                <c:pt idx="11">
                  <c:v>2.5133437602435413</c:v>
                </c:pt>
                <c:pt idx="12">
                  <c:v>2.5736065125918182</c:v>
                </c:pt>
                <c:pt idx="13">
                  <c:v>7.1477155327136446</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12.005467014659327</c:v>
                </c:pt>
                <c:pt idx="1">
                  <c:v>8.8009057806977928</c:v>
                </c:pt>
                <c:pt idx="2">
                  <c:v>8.9332799037422372</c:v>
                </c:pt>
                <c:pt idx="3">
                  <c:v>9.197664836933134</c:v>
                </c:pt>
                <c:pt idx="4">
                  <c:v>9.1027308794461206</c:v>
                </c:pt>
                <c:pt idx="5">
                  <c:v>9.1253498371515906</c:v>
                </c:pt>
                <c:pt idx="6">
                  <c:v>8.6724150850362811</c:v>
                </c:pt>
                <c:pt idx="7">
                  <c:v>8.0730770710487789</c:v>
                </c:pt>
                <c:pt idx="9">
                  <c:v>12.005467014659327</c:v>
                </c:pt>
                <c:pt idx="10">
                  <c:v>8.8009057806977928</c:v>
                </c:pt>
                <c:pt idx="11">
                  <c:v>8.9332799037422372</c:v>
                </c:pt>
                <c:pt idx="12">
                  <c:v>9.197664836933134</c:v>
                </c:pt>
                <c:pt idx="13">
                  <c:v>9.1027308794461206</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0.59560444864526452</c:v>
                </c:pt>
                <c:pt idx="1">
                  <c:v>0.64283531088086177</c:v>
                </c:pt>
                <c:pt idx="2">
                  <c:v>0.70960310731333909</c:v>
                </c:pt>
                <c:pt idx="3">
                  <c:v>0.6941171923901428</c:v>
                </c:pt>
                <c:pt idx="4">
                  <c:v>0.69781289229431154</c:v>
                </c:pt>
                <c:pt idx="5">
                  <c:v>0.90526129992512172</c:v>
                </c:pt>
                <c:pt idx="6">
                  <c:v>1.0935011667037109</c:v>
                </c:pt>
                <c:pt idx="7">
                  <c:v>1.2473610439744296</c:v>
                </c:pt>
                <c:pt idx="9">
                  <c:v>0.59560444864526452</c:v>
                </c:pt>
                <c:pt idx="10">
                  <c:v>0.64283531088086177</c:v>
                </c:pt>
                <c:pt idx="11">
                  <c:v>0.70960310731333909</c:v>
                </c:pt>
                <c:pt idx="12">
                  <c:v>0.6941171923901428</c:v>
                </c:pt>
                <c:pt idx="13">
                  <c:v>0.69781289229431154</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0.40891923484257559</c:v>
                </c:pt>
                <c:pt idx="4">
                  <c:v>0.41632996070708816</c:v>
                </c:pt>
                <c:pt idx="5">
                  <c:v>0.42524143836829759</c:v>
                </c:pt>
                <c:pt idx="6">
                  <c:v>0.45621086978822195</c:v>
                </c:pt>
                <c:pt idx="7">
                  <c:v>0.48102258362471456</c:v>
                </c:pt>
                <c:pt idx="9" formatCode="0%">
                  <c:v>0.41283463855351005</c:v>
                </c:pt>
                <c:pt idx="10" formatCode="0%">
                  <c:v>0.41283463855351005</c:v>
                </c:pt>
                <c:pt idx="11" formatCode="0%">
                  <c:v>0.41283463855351005</c:v>
                </c:pt>
                <c:pt idx="12" formatCode="0%">
                  <c:v>0.40891923484257559</c:v>
                </c:pt>
                <c:pt idx="13" formatCode="0%">
                  <c:v>0.41632996070708816</c:v>
                </c:pt>
                <c:pt idx="14" formatCode="0%">
                  <c:v>0.39869625397151121</c:v>
                </c:pt>
                <c:pt idx="15" formatCode="0%">
                  <c:v>0.38872884762222343</c:v>
                </c:pt>
                <c:pt idx="16" formatCode="0%">
                  <c:v>0.37901062643166783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8.0274119837508469</c:v>
                </c:pt>
                <c:pt idx="1">
                  <c:v>8.0274119837508469</c:v>
                </c:pt>
                <c:pt idx="2" formatCode="General">
                  <c:v>8.0274119837508469</c:v>
                </c:pt>
                <c:pt idx="3">
                  <c:v>8.0274119837508469</c:v>
                </c:pt>
                <c:pt idx="4">
                  <c:v>8.0274119837508469</c:v>
                </c:pt>
                <c:pt idx="5">
                  <c:v>8.0274119837508469</c:v>
                </c:pt>
                <c:pt idx="6">
                  <c:v>8.0274119837508469</c:v>
                </c:pt>
                <c:pt idx="7">
                  <c:v>8.0274119837508469</c:v>
                </c:pt>
                <c:pt idx="9">
                  <c:v>8.0274119837508469</c:v>
                </c:pt>
                <c:pt idx="10">
                  <c:v>8.0274119837508469</c:v>
                </c:pt>
                <c:pt idx="11">
                  <c:v>8.0274119837508469</c:v>
                </c:pt>
                <c:pt idx="12">
                  <c:v>8.0274119837508469</c:v>
                </c:pt>
                <c:pt idx="13">
                  <c:v>8.0274119837508469</c:v>
                </c:pt>
                <c:pt idx="14">
                  <c:v>7.6260413845633037</c:v>
                </c:pt>
                <c:pt idx="15">
                  <c:v>7.2447393153351385</c:v>
                </c:pt>
                <c:pt idx="16">
                  <c:v>6.882502349568381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13.418073439870216</c:v>
                </c:pt>
                <c:pt idx="1">
                  <c:v>13.418073439870216</c:v>
                </c:pt>
                <c:pt idx="2" formatCode="General">
                  <c:v>13.418073439870216</c:v>
                </c:pt>
                <c:pt idx="3">
                  <c:v>13.418073439870216</c:v>
                </c:pt>
                <c:pt idx="4">
                  <c:v>13.418073439870216</c:v>
                </c:pt>
                <c:pt idx="5">
                  <c:v>13.418073439870216</c:v>
                </c:pt>
                <c:pt idx="6">
                  <c:v>13.418073439870216</c:v>
                </c:pt>
                <c:pt idx="7">
                  <c:v>13.418073439870216</c:v>
                </c:pt>
                <c:pt idx="9">
                  <c:v>13.418073439870216</c:v>
                </c:pt>
                <c:pt idx="10">
                  <c:v>13.418073439870216</c:v>
                </c:pt>
                <c:pt idx="11">
                  <c:v>13.418073439870216</c:v>
                </c:pt>
                <c:pt idx="12">
                  <c:v>13.418073439870216</c:v>
                </c:pt>
                <c:pt idx="13">
                  <c:v>13.418073439870216</c:v>
                </c:pt>
                <c:pt idx="14">
                  <c:v>12.747169767876706</c:v>
                </c:pt>
                <c:pt idx="15">
                  <c:v>12.109811279482869</c:v>
                </c:pt>
                <c:pt idx="16">
                  <c:v>11.504320715508726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15.663966300310799</c:v>
                </c:pt>
                <c:pt idx="1">
                  <c:v>15.350686974304583</c:v>
                </c:pt>
                <c:pt idx="2" formatCode="General">
                  <c:v>15.350686974304583</c:v>
                </c:pt>
                <c:pt idx="3">
                  <c:v>15.350686974304583</c:v>
                </c:pt>
                <c:pt idx="4">
                  <c:v>15.350686974304583</c:v>
                </c:pt>
                <c:pt idx="5">
                  <c:v>15.350686974304583</c:v>
                </c:pt>
                <c:pt idx="6">
                  <c:v>15.350686974304583</c:v>
                </c:pt>
                <c:pt idx="7">
                  <c:v>15.350686974304583</c:v>
                </c:pt>
                <c:pt idx="9">
                  <c:v>15.663966300310799</c:v>
                </c:pt>
                <c:pt idx="10">
                  <c:v>15.350686974304583</c:v>
                </c:pt>
                <c:pt idx="11">
                  <c:v>15.350686974304583</c:v>
                </c:pt>
                <c:pt idx="12">
                  <c:v>15.350686974304583</c:v>
                </c:pt>
                <c:pt idx="13">
                  <c:v>15.350686974304583</c:v>
                </c:pt>
                <c:pt idx="14">
                  <c:v>14.966919799946968</c:v>
                </c:pt>
                <c:pt idx="15">
                  <c:v>14.592746804948293</c:v>
                </c:pt>
                <c:pt idx="16">
                  <c:v>14.227928134824586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0.98103161244098469</c:v>
                </c:pt>
                <c:pt idx="2">
                  <c:v>0.98103161244098469</c:v>
                </c:pt>
                <c:pt idx="3" formatCode="0.00">
                  <c:v>0.96206322488196938</c:v>
                </c:pt>
                <c:pt idx="4">
                  <c:v>1.0521474292063147</c:v>
                </c:pt>
                <c:pt idx="5">
                  <c:v>1.1422316335306597</c:v>
                </c:pt>
                <c:pt idx="6">
                  <c:v>1.4749768558780514</c:v>
                </c:pt>
                <c:pt idx="7">
                  <c:v>1.795852188642344</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0.13089225278840225</c:v>
                </c:pt>
                <c:pt idx="1">
                  <c:v>0.1308661655424192</c:v>
                </c:pt>
                <c:pt idx="2">
                  <c:v>0.1303499844336429</c:v>
                </c:pt>
                <c:pt idx="3">
                  <c:v>0.13504240657459096</c:v>
                </c:pt>
                <c:pt idx="4">
                  <c:v>0.1403601884774574</c:v>
                </c:pt>
                <c:pt idx="5">
                  <c:v>0.12917793733557548</c:v>
                </c:pt>
                <c:pt idx="6">
                  <c:v>0.11698814750223177</c:v>
                </c:pt>
                <c:pt idx="7">
                  <c:v>0.10311365786401255</c:v>
                </c:pt>
                <c:pt idx="9">
                  <c:v>0.13089225278840225</c:v>
                </c:pt>
                <c:pt idx="10">
                  <c:v>0.1308661655424192</c:v>
                </c:pt>
                <c:pt idx="11">
                  <c:v>0.1303499844336429</c:v>
                </c:pt>
                <c:pt idx="12">
                  <c:v>0.13504240657459096</c:v>
                </c:pt>
                <c:pt idx="13">
                  <c:v>0.1403601884774574</c:v>
                </c:pt>
                <c:pt idx="14">
                  <c:v>0.30679760117199173</c:v>
                </c:pt>
                <c:pt idx="15">
                  <c:v>0.21116360624152833</c:v>
                </c:pt>
                <c:pt idx="16">
                  <c:v>0.17681414482231553</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2.7429424811637979</c:v>
                </c:pt>
                <c:pt idx="1">
                  <c:v>2.8251875825585038</c:v>
                </c:pt>
                <c:pt idx="2">
                  <c:v>2.9292645788118148</c:v>
                </c:pt>
                <c:pt idx="3">
                  <c:v>3.0700950670872178</c:v>
                </c:pt>
                <c:pt idx="4">
                  <c:v>2.938675810713768</c:v>
                </c:pt>
                <c:pt idx="5">
                  <c:v>3.3974622683892317</c:v>
                </c:pt>
                <c:pt idx="6">
                  <c:v>3.9264501580678273</c:v>
                </c:pt>
                <c:pt idx="7">
                  <c:v>4.4915055678492788</c:v>
                </c:pt>
                <c:pt idx="9">
                  <c:v>2.7429424811637979</c:v>
                </c:pt>
                <c:pt idx="10">
                  <c:v>2.8251875825585038</c:v>
                </c:pt>
                <c:pt idx="11">
                  <c:v>2.9292645788118148</c:v>
                </c:pt>
                <c:pt idx="12">
                  <c:v>3.0700950670872178</c:v>
                </c:pt>
                <c:pt idx="13">
                  <c:v>2.938675810713768</c:v>
                </c:pt>
                <c:pt idx="14">
                  <c:v>3.0662096972212809</c:v>
                </c:pt>
                <c:pt idx="15">
                  <c:v>3.3664402042734025</c:v>
                </c:pt>
                <c:pt idx="16">
                  <c:v>3.4754413890768832</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3.8190070066155983</c:v>
                </c:pt>
                <c:pt idx="1">
                  <c:v>4.225238724846327</c:v>
                </c:pt>
                <c:pt idx="2">
                  <c:v>4.6434864808360086</c:v>
                </c:pt>
                <c:pt idx="3">
                  <c:v>4.3345859510363969</c:v>
                </c:pt>
                <c:pt idx="4">
                  <c:v>4.5446515698287966</c:v>
                </c:pt>
                <c:pt idx="5">
                  <c:v>6.4176218950632347</c:v>
                </c:pt>
                <c:pt idx="6">
                  <c:v>8.5213116810801832</c:v>
                </c:pt>
                <c:pt idx="7">
                  <c:v>10.282567920055477</c:v>
                </c:pt>
                <c:pt idx="9">
                  <c:v>3.8190070066155983</c:v>
                </c:pt>
                <c:pt idx="10">
                  <c:v>4.225238724846327</c:v>
                </c:pt>
                <c:pt idx="11">
                  <c:v>4.6434864808360086</c:v>
                </c:pt>
                <c:pt idx="12">
                  <c:v>4.3345859510363969</c:v>
                </c:pt>
                <c:pt idx="13">
                  <c:v>4.5446515698287966</c:v>
                </c:pt>
                <c:pt idx="14">
                  <c:v>5.8665843416286068</c:v>
                </c:pt>
                <c:pt idx="15">
                  <c:v>6.9023475652187152</c:v>
                </c:pt>
                <c:pt idx="16">
                  <c:v>7.5093328347472923</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0.46206279600915073</c:v>
                </c:pt>
                <c:pt idx="1">
                  <c:v>0.46595070913763387</c:v>
                </c:pt>
                <c:pt idx="2">
                  <c:v>0.46993880399220211</c:v>
                </c:pt>
                <c:pt idx="3">
                  <c:v>0.45222607758544631</c:v>
                </c:pt>
                <c:pt idx="4">
                  <c:v>0.45694476244919269</c:v>
                </c:pt>
                <c:pt idx="5">
                  <c:v>0.51238568640895865</c:v>
                </c:pt>
                <c:pt idx="6">
                  <c:v>0.58286209044181891</c:v>
                </c:pt>
                <c:pt idx="7">
                  <c:v>0.67039449170341825</c:v>
                </c:pt>
                <c:pt idx="9">
                  <c:v>0.46206279600915073</c:v>
                </c:pt>
                <c:pt idx="10">
                  <c:v>0.46595070913763387</c:v>
                </c:pt>
                <c:pt idx="11">
                  <c:v>0.46993880399220211</c:v>
                </c:pt>
                <c:pt idx="12">
                  <c:v>0.45222607758544631</c:v>
                </c:pt>
                <c:pt idx="13">
                  <c:v>0.45694476244919269</c:v>
                </c:pt>
                <c:pt idx="14">
                  <c:v>0.51295820254267865</c:v>
                </c:pt>
                <c:pt idx="15">
                  <c:v>0.56940232343564745</c:v>
                </c:pt>
                <c:pt idx="16">
                  <c:v>0.62070895682792282</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7.1549045365769492</c:v>
                      </c:pt>
                      <c:pt idx="1">
                        <c:v>7.6472431820848845</c:v>
                      </c:pt>
                      <c:pt idx="2">
                        <c:v>8.1730398480736675</c:v>
                      </c:pt>
                      <c:pt idx="3">
                        <c:v>7.991949502283652</c:v>
                      </c:pt>
                      <c:pt idx="4">
                        <c:v>8.0806323314692143</c:v>
                      </c:pt>
                      <c:pt idx="5">
                        <c:v>10.456647787196999</c:v>
                      </c:pt>
                      <c:pt idx="6">
                        <c:v>13.147612077092059</c:v>
                      </c:pt>
                      <c:pt idx="7">
                        <c:v>15.547581637472186</c:v>
                      </c:pt>
                      <c:pt idx="9">
                        <c:v>7.1549045365769492</c:v>
                      </c:pt>
                      <c:pt idx="10">
                        <c:v>7.6472431820848845</c:v>
                      </c:pt>
                      <c:pt idx="11">
                        <c:v>8.1730398480736675</c:v>
                      </c:pt>
                      <c:pt idx="12">
                        <c:v>7.991949502283652</c:v>
                      </c:pt>
                      <c:pt idx="13">
                        <c:v>8.0806323314692143</c:v>
                      </c:pt>
                      <c:pt idx="14">
                        <c:v>9.7525498425645587</c:v>
                      </c:pt>
                      <c:pt idx="15">
                        <c:v>11.049353699169295</c:v>
                      </c:pt>
                      <c:pt idx="16">
                        <c:v>11.782297325474413</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130.68201483002784</c:v>
                </c:pt>
                <c:pt idx="1">
                  <c:v>135.29687930164803</c:v>
                </c:pt>
                <c:pt idx="2">
                  <c:v>140.0336325635389</c:v>
                </c:pt>
                <c:pt idx="3">
                  <c:v>134.7517455247056</c:v>
                </c:pt>
                <c:pt idx="4">
                  <c:v>134.69610686971654</c:v>
                </c:pt>
                <c:pt idx="5">
                  <c:v>158.53953421430836</c:v>
                </c:pt>
                <c:pt idx="6">
                  <c:v>184.20393289931479</c:v>
                </c:pt>
                <c:pt idx="7">
                  <c:v>205.87939792496357</c:v>
                </c:pt>
                <c:pt idx="9">
                  <c:v>130.68201483002784</c:v>
                </c:pt>
                <c:pt idx="10">
                  <c:v>135.29687930164803</c:v>
                </c:pt>
                <c:pt idx="11">
                  <c:v>140.0336325635389</c:v>
                </c:pt>
                <c:pt idx="12">
                  <c:v>134.7517455247056</c:v>
                </c:pt>
                <c:pt idx="13">
                  <c:v>134.69610686971654</c:v>
                </c:pt>
                <c:pt idx="14">
                  <c:v>147.86428125991944</c:v>
                </c:pt>
                <c:pt idx="15">
                  <c:v>154.80639339282547</c:v>
                </c:pt>
                <c:pt idx="16">
                  <c:v>156.01990946908256</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0.25414691943127965</c:v>
                </c:pt>
                <c:pt idx="1">
                  <c:v>0.25414691943127965</c:v>
                </c:pt>
                <c:pt idx="2">
                  <c:v>0.25414691943127965</c:v>
                </c:pt>
                <c:pt idx="3" formatCode="0.00">
                  <c:v>0.25414691943127965</c:v>
                </c:pt>
                <c:pt idx="4" formatCode="0.00">
                  <c:v>0.25414691943127965</c:v>
                </c:pt>
                <c:pt idx="5">
                  <c:v>0.25414691943127965</c:v>
                </c:pt>
                <c:pt idx="6">
                  <c:v>0.25414691943127965</c:v>
                </c:pt>
                <c:pt idx="7">
                  <c:v>0.25414691943127965</c:v>
                </c:pt>
                <c:pt idx="9">
                  <c:v>0.25414691943127965</c:v>
                </c:pt>
                <c:pt idx="10">
                  <c:v>0.25414691943127965</c:v>
                </c:pt>
                <c:pt idx="11">
                  <c:v>0.25414691943127965</c:v>
                </c:pt>
                <c:pt idx="12">
                  <c:v>0.25414691943127965</c:v>
                </c:pt>
                <c:pt idx="13">
                  <c:v>0.25414691943127965</c:v>
                </c:pt>
                <c:pt idx="14">
                  <c:v>0.22936759478672983</c:v>
                </c:pt>
                <c:pt idx="15">
                  <c:v>0.20700425429502367</c:v>
                </c:pt>
                <c:pt idx="16">
                  <c:v>0.18682133950125882</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0.74085308056872035</c:v>
                </c:pt>
                <c:pt idx="1">
                  <c:v>0.74085308056872035</c:v>
                </c:pt>
                <c:pt idx="2">
                  <c:v>0.73585308056872034</c:v>
                </c:pt>
                <c:pt idx="3">
                  <c:v>0.73585308056872034</c:v>
                </c:pt>
                <c:pt idx="4">
                  <c:v>0.71335308056872027</c:v>
                </c:pt>
                <c:pt idx="5">
                  <c:v>0.6908530805687203</c:v>
                </c:pt>
                <c:pt idx="6">
                  <c:v>0.64085308056872037</c:v>
                </c:pt>
                <c:pt idx="7">
                  <c:v>0.59085308056872032</c:v>
                </c:pt>
                <c:pt idx="9" formatCode="0%">
                  <c:v>0.74085308056872035</c:v>
                </c:pt>
                <c:pt idx="10" formatCode="0%">
                  <c:v>0.74085308056872035</c:v>
                </c:pt>
                <c:pt idx="11" formatCode="0%">
                  <c:v>0.73585308056872034</c:v>
                </c:pt>
                <c:pt idx="12" formatCode="0%">
                  <c:v>0.73585308056872034</c:v>
                </c:pt>
                <c:pt idx="13" formatCode="0%">
                  <c:v>0.71335308056872027</c:v>
                </c:pt>
                <c:pt idx="14">
                  <c:v>0.70063240521327019</c:v>
                </c:pt>
                <c:pt idx="15">
                  <c:v>0.64299574570497631</c:v>
                </c:pt>
                <c:pt idx="16">
                  <c:v>0.56317866049874121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0.53206565737051803</c:v>
                </c:pt>
                <c:pt idx="1">
                  <c:v>0.53206565737051803</c:v>
                </c:pt>
                <c:pt idx="2">
                  <c:v>0.53206565737051803</c:v>
                </c:pt>
                <c:pt idx="3" formatCode="0.00">
                  <c:v>0.53206565737051803</c:v>
                </c:pt>
                <c:pt idx="4" formatCode="0.00">
                  <c:v>0.53206565737051803</c:v>
                </c:pt>
                <c:pt idx="5">
                  <c:v>0.53206565737051803</c:v>
                </c:pt>
                <c:pt idx="6">
                  <c:v>0.53206565737051803</c:v>
                </c:pt>
                <c:pt idx="7">
                  <c:v>0.53206565737051803</c:v>
                </c:pt>
                <c:pt idx="9">
                  <c:v>0.53206565737051803</c:v>
                </c:pt>
                <c:pt idx="10">
                  <c:v>0.53206565737051803</c:v>
                </c:pt>
                <c:pt idx="11">
                  <c:v>0.53206565737051803</c:v>
                </c:pt>
                <c:pt idx="12">
                  <c:v>0.53206565737051803</c:v>
                </c:pt>
                <c:pt idx="13">
                  <c:v>0.53206565737051803</c:v>
                </c:pt>
                <c:pt idx="14">
                  <c:v>0.48018925577689242</c:v>
                </c:pt>
                <c:pt idx="15">
                  <c:v>0.45617979298804778</c:v>
                </c:pt>
                <c:pt idx="16">
                  <c:v>0.41170226317171299</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0.45593434262948196</c:v>
                </c:pt>
                <c:pt idx="1">
                  <c:v>0.45593434262948196</c:v>
                </c:pt>
                <c:pt idx="2">
                  <c:v>0.45593434262948196</c:v>
                </c:pt>
                <c:pt idx="3">
                  <c:v>0.45593434262948196</c:v>
                </c:pt>
                <c:pt idx="4">
                  <c:v>0.43593434262948194</c:v>
                </c:pt>
                <c:pt idx="5">
                  <c:v>0.41593434262948192</c:v>
                </c:pt>
                <c:pt idx="6">
                  <c:v>0.36593434262948199</c:v>
                </c:pt>
                <c:pt idx="7">
                  <c:v>0.31593434262948195</c:v>
                </c:pt>
                <c:pt idx="9" formatCode="0%">
                  <c:v>0.45593434262948196</c:v>
                </c:pt>
                <c:pt idx="10" formatCode="0%">
                  <c:v>0.45593434262948196</c:v>
                </c:pt>
                <c:pt idx="11" formatCode="0%">
                  <c:v>0.45593434262948196</c:v>
                </c:pt>
                <c:pt idx="12" formatCode="0%">
                  <c:v>0.45593434262948196</c:v>
                </c:pt>
                <c:pt idx="13" formatCode="0%">
                  <c:v>0.43593434262948194</c:v>
                </c:pt>
                <c:pt idx="14">
                  <c:v>0.43981074422310762</c:v>
                </c:pt>
                <c:pt idx="15">
                  <c:v>0.37382020701195218</c:v>
                </c:pt>
                <c:pt idx="16">
                  <c:v>0.30829773682828698</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0.81893071119533589</c:v>
                </c:pt>
                <c:pt idx="1">
                  <c:v>0.80255209697142915</c:v>
                </c:pt>
                <c:pt idx="2">
                  <c:v>0.80255209697142915</c:v>
                </c:pt>
                <c:pt idx="3" formatCode="0.00">
                  <c:v>0.794940537365602</c:v>
                </c:pt>
                <c:pt idx="4" formatCode="0.00">
                  <c:v>0.80934701644275464</c:v>
                </c:pt>
                <c:pt idx="5">
                  <c:v>0.82667096268228646</c:v>
                </c:pt>
                <c:pt idx="6">
                  <c:v>0.886875654360191</c:v>
                </c:pt>
                <c:pt idx="7">
                  <c:v>0.93510971979302937</c:v>
                </c:pt>
                <c:pt idx="9">
                  <c:v>0.81893071119533589</c:v>
                </c:pt>
                <c:pt idx="10">
                  <c:v>0.80255209697142915</c:v>
                </c:pt>
                <c:pt idx="11">
                  <c:v>0.80255209697142915</c:v>
                </c:pt>
                <c:pt idx="12">
                  <c:v>0.794940537365602</c:v>
                </c:pt>
                <c:pt idx="13">
                  <c:v>0.80934701644275464</c:v>
                </c:pt>
                <c:pt idx="14">
                  <c:v>0.75569034833317539</c:v>
                </c:pt>
                <c:pt idx="15">
                  <c:v>0.71837813738422485</c:v>
                </c:pt>
                <c:pt idx="16">
                  <c:v>0.68290821685087866</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0.1710692888046641</c:v>
                </c:pt>
                <c:pt idx="1">
                  <c:v>0.18744790302857084</c:v>
                </c:pt>
                <c:pt idx="2">
                  <c:v>0.18744790302857084</c:v>
                </c:pt>
                <c:pt idx="3">
                  <c:v>0.195059462634398</c:v>
                </c:pt>
                <c:pt idx="4">
                  <c:v>0.18065298355724535</c:v>
                </c:pt>
                <c:pt idx="5">
                  <c:v>0.13832903731771351</c:v>
                </c:pt>
                <c:pt idx="6">
                  <c:v>7.3124345639808963E-2</c:v>
                </c:pt>
                <c:pt idx="7">
                  <c:v>1.989028020697059E-2</c:v>
                </c:pt>
                <c:pt idx="9" formatCode="0%">
                  <c:v>0.1710692888046641</c:v>
                </c:pt>
                <c:pt idx="10" formatCode="0%">
                  <c:v>0.18744790302857084</c:v>
                </c:pt>
                <c:pt idx="11" formatCode="0%">
                  <c:v>0.18744790302857084</c:v>
                </c:pt>
                <c:pt idx="12" formatCode="0%">
                  <c:v>0.195059462634398</c:v>
                </c:pt>
                <c:pt idx="13" formatCode="0%">
                  <c:v>0.18065298355724535</c:v>
                </c:pt>
                <c:pt idx="14">
                  <c:v>0.20430965166682458</c:v>
                </c:pt>
                <c:pt idx="15">
                  <c:v>0.20162186261577508</c:v>
                </c:pt>
                <c:pt idx="16">
                  <c:v>0.16709178314912132</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79.482610788066708</c:v>
                </c:pt>
                <c:pt idx="1">
                  <c:v>83.005092404496821</c:v>
                </c:pt>
                <c:pt idx="2">
                  <c:v>86.527574020926934</c:v>
                </c:pt>
                <c:pt idx="3">
                  <c:v>90.050055637357033</c:v>
                </c:pt>
                <c:pt idx="4">
                  <c:v>92.950187554306098</c:v>
                </c:pt>
                <c:pt idx="5">
                  <c:v>95.850319471255148</c:v>
                </c:pt>
                <c:pt idx="6">
                  <c:v>99.274249059368003</c:v>
                </c:pt>
                <c:pt idx="7">
                  <c:v>102.69817864748087</c:v>
                </c:pt>
                <c:pt idx="8">
                  <c:v>100.04001239116128</c:v>
                </c:pt>
                <c:pt idx="9">
                  <c:v>101.40464748235428</c:v>
                </c:pt>
                <c:pt idx="10">
                  <c:v>104.84467206814594</c:v>
                </c:pt>
                <c:pt idx="11">
                  <c:v>108.2846966539376</c:v>
                </c:pt>
                <c:pt idx="12">
                  <c:v>111.72472123972926</c:v>
                </c:pt>
                <c:pt idx="13">
                  <c:v>115.16474582552092</c:v>
                </c:pt>
                <c:pt idx="14">
                  <c:v>118.60477041131259</c:v>
                </c:pt>
                <c:pt idx="15">
                  <c:v>122.04479499710425</c:v>
                </c:pt>
                <c:pt idx="16">
                  <c:v>125.48481958289591</c:v>
                </c:pt>
                <c:pt idx="17">
                  <c:v>128.92484416868757</c:v>
                </c:pt>
                <c:pt idx="18">
                  <c:v>132.36486875447926</c:v>
                </c:pt>
                <c:pt idx="19">
                  <c:v>135.86815873906926</c:v>
                </c:pt>
                <c:pt idx="20">
                  <c:v>139.37144872365926</c:v>
                </c:pt>
                <c:pt idx="21">
                  <c:v>142.87473870824925</c:v>
                </c:pt>
                <c:pt idx="22">
                  <c:v>146.37802869283925</c:v>
                </c:pt>
                <c:pt idx="23">
                  <c:v>149.88131867742925</c:v>
                </c:pt>
                <c:pt idx="24">
                  <c:v>153.38460866201925</c:v>
                </c:pt>
                <c:pt idx="25">
                  <c:v>156.88789864660924</c:v>
                </c:pt>
                <c:pt idx="26">
                  <c:v>160.39118863119924</c:v>
                </c:pt>
                <c:pt idx="27">
                  <c:v>163.89447861578924</c:v>
                </c:pt>
                <c:pt idx="28">
                  <c:v>167.39776860037921</c:v>
                </c:pt>
                <c:pt idx="29">
                  <c:v>182.93126682743585</c:v>
                </c:pt>
                <c:pt idx="30">
                  <c:v>198.46476505449249</c:v>
                </c:pt>
                <c:pt idx="31">
                  <c:v>198.46476505449249</c:v>
                </c:pt>
                <c:pt idx="32">
                  <c:v>198.46476505449249</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9.1263103535605286</c:v>
                </c:pt>
                <c:pt idx="1">
                  <c:v>9.5307668771637921</c:v>
                </c:pt>
                <c:pt idx="2">
                  <c:v>9.9352234007670557</c:v>
                </c:pt>
                <c:pt idx="3">
                  <c:v>10.339679924370317</c:v>
                </c:pt>
                <c:pt idx="4">
                  <c:v>10.647905445712009</c:v>
                </c:pt>
                <c:pt idx="5">
                  <c:v>10.956130967053701</c:v>
                </c:pt>
                <c:pt idx="6">
                  <c:v>11.34750181689823</c:v>
                </c:pt>
                <c:pt idx="7">
                  <c:v>11.738872666742759</c:v>
                </c:pt>
                <c:pt idx="8">
                  <c:v>11.435032076569515</c:v>
                </c:pt>
                <c:pt idx="9">
                  <c:v>11.591016124028338</c:v>
                </c:pt>
                <c:pt idx="10">
                  <c:v>11.984226705899387</c:v>
                </c:pt>
                <c:pt idx="11">
                  <c:v>12.377437287770436</c:v>
                </c:pt>
                <c:pt idx="12">
                  <c:v>12.770647869641484</c:v>
                </c:pt>
                <c:pt idx="13">
                  <c:v>13.163858451512533</c:v>
                </c:pt>
                <c:pt idx="14">
                  <c:v>13.557069033383582</c:v>
                </c:pt>
                <c:pt idx="15">
                  <c:v>13.950279615254631</c:v>
                </c:pt>
                <c:pt idx="16">
                  <c:v>14.34349019712568</c:v>
                </c:pt>
                <c:pt idx="17">
                  <c:v>14.736700778996729</c:v>
                </c:pt>
                <c:pt idx="18">
                  <c:v>15.129911360867778</c:v>
                </c:pt>
                <c:pt idx="19">
                  <c:v>15.53035346787866</c:v>
                </c:pt>
                <c:pt idx="20">
                  <c:v>15.930795574889542</c:v>
                </c:pt>
                <c:pt idx="21">
                  <c:v>16.331237681900422</c:v>
                </c:pt>
                <c:pt idx="22">
                  <c:v>16.731679788911304</c:v>
                </c:pt>
                <c:pt idx="23">
                  <c:v>17.132121895922186</c:v>
                </c:pt>
                <c:pt idx="24">
                  <c:v>17.532564002933068</c:v>
                </c:pt>
                <c:pt idx="25">
                  <c:v>17.93300610994395</c:v>
                </c:pt>
                <c:pt idx="26">
                  <c:v>18.333448216954832</c:v>
                </c:pt>
                <c:pt idx="27">
                  <c:v>18.733890323965714</c:v>
                </c:pt>
                <c:pt idx="28">
                  <c:v>19.134332430976592</c:v>
                </c:pt>
                <c:pt idx="29">
                  <c:v>20.909882495816667</c:v>
                </c:pt>
                <c:pt idx="30">
                  <c:v>22.685432560656743</c:v>
                </c:pt>
                <c:pt idx="31">
                  <c:v>22.685432560656743</c:v>
                </c:pt>
                <c:pt idx="32">
                  <c:v>22.685432560656743</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3.1110197786115719</c:v>
                </c:pt>
                <c:pt idx="1">
                  <c:v>3.1131569306471532</c:v>
                </c:pt>
                <c:pt idx="2">
                  <c:v>3.1152940826827344</c:v>
                </c:pt>
                <c:pt idx="3">
                  <c:v>3.1174312347183157</c:v>
                </c:pt>
                <c:pt idx="4">
                  <c:v>3.2103617581577479</c:v>
                </c:pt>
                <c:pt idx="5">
                  <c:v>3.3032922815971806</c:v>
                </c:pt>
                <c:pt idx="6">
                  <c:v>3.4212912642144193</c:v>
                </c:pt>
                <c:pt idx="7">
                  <c:v>3.5392902468316585</c:v>
                </c:pt>
                <c:pt idx="8">
                  <c:v>3.4476817876617774</c:v>
                </c:pt>
                <c:pt idx="9">
                  <c:v>3.494711245558225</c:v>
                </c:pt>
                <c:pt idx="10">
                  <c:v>3.6132649105374841</c:v>
                </c:pt>
                <c:pt idx="11">
                  <c:v>3.7318185755167432</c:v>
                </c:pt>
                <c:pt idx="12">
                  <c:v>3.8503722404960024</c:v>
                </c:pt>
                <c:pt idx="13">
                  <c:v>3.9689259054752615</c:v>
                </c:pt>
                <c:pt idx="14">
                  <c:v>4.087479570454521</c:v>
                </c:pt>
                <c:pt idx="15">
                  <c:v>4.2060332354337806</c:v>
                </c:pt>
                <c:pt idx="16">
                  <c:v>4.3245869004130402</c:v>
                </c:pt>
                <c:pt idx="17">
                  <c:v>4.4431405653922997</c:v>
                </c:pt>
                <c:pt idx="18">
                  <c:v>4.5616942303715584</c:v>
                </c:pt>
                <c:pt idx="19">
                  <c:v>4.6824282125860188</c:v>
                </c:pt>
                <c:pt idx="20">
                  <c:v>4.8031621948004792</c:v>
                </c:pt>
                <c:pt idx="21">
                  <c:v>4.9238961770149396</c:v>
                </c:pt>
                <c:pt idx="22">
                  <c:v>5.0446301592294001</c:v>
                </c:pt>
                <c:pt idx="23">
                  <c:v>5.1653641414438605</c:v>
                </c:pt>
                <c:pt idx="24">
                  <c:v>5.2860981236583209</c:v>
                </c:pt>
                <c:pt idx="25">
                  <c:v>5.4068321058727813</c:v>
                </c:pt>
                <c:pt idx="26">
                  <c:v>5.5275660880872417</c:v>
                </c:pt>
                <c:pt idx="27">
                  <c:v>5.6483000703017021</c:v>
                </c:pt>
                <c:pt idx="28">
                  <c:v>5.769034052516159</c:v>
                </c:pt>
                <c:pt idx="29">
                  <c:v>6.3043654429871907</c:v>
                </c:pt>
                <c:pt idx="30">
                  <c:v>6.8396968334582233</c:v>
                </c:pt>
                <c:pt idx="31">
                  <c:v>6.8396968334582233</c:v>
                </c:pt>
                <c:pt idx="32">
                  <c:v>6.8396968334582233</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0.77762847442999594</c:v>
                </c:pt>
                <c:pt idx="2">
                  <c:v>0.93726545914240289</c:v>
                </c:pt>
                <c:pt idx="3">
                  <c:v>1.0969024438548098</c:v>
                </c:pt>
                <c:pt idx="4">
                  <c:v>0.92599732498342635</c:v>
                </c:pt>
                <c:pt idx="5">
                  <c:v>0.75509220611204297</c:v>
                </c:pt>
                <c:pt idx="6">
                  <c:v>0.76077086414409456</c:v>
                </c:pt>
                <c:pt idx="7">
                  <c:v>0.76644952217614615</c:v>
                </c:pt>
                <c:pt idx="8">
                  <c:v>0.78913298311078539</c:v>
                </c:pt>
                <c:pt idx="9">
                  <c:v>0.78098792472929091</c:v>
                </c:pt>
                <c:pt idx="10">
                  <c:v>0.7812035515080612</c:v>
                </c:pt>
                <c:pt idx="11">
                  <c:v>0.7814191782868315</c:v>
                </c:pt>
                <c:pt idx="12">
                  <c:v>0.78163480506560179</c:v>
                </c:pt>
                <c:pt idx="13">
                  <c:v>0.78185043184437208</c:v>
                </c:pt>
                <c:pt idx="14">
                  <c:v>0.78206605862314238</c:v>
                </c:pt>
                <c:pt idx="15">
                  <c:v>0.78228168540191267</c:v>
                </c:pt>
                <c:pt idx="16">
                  <c:v>0.78249731218068297</c:v>
                </c:pt>
                <c:pt idx="17">
                  <c:v>0.78271293895945326</c:v>
                </c:pt>
                <c:pt idx="18">
                  <c:v>0.782928565738224</c:v>
                </c:pt>
                <c:pt idx="19">
                  <c:v>0.77904251685051007</c:v>
                </c:pt>
                <c:pt idx="20">
                  <c:v>0.77515646796279614</c:v>
                </c:pt>
                <c:pt idx="21">
                  <c:v>0.7712704190750822</c:v>
                </c:pt>
                <c:pt idx="22">
                  <c:v>0.76738437018736827</c:v>
                </c:pt>
                <c:pt idx="23">
                  <c:v>0.76349832129965434</c:v>
                </c:pt>
                <c:pt idx="24">
                  <c:v>0.7596122724119404</c:v>
                </c:pt>
                <c:pt idx="25">
                  <c:v>0.75572622352422647</c:v>
                </c:pt>
                <c:pt idx="26">
                  <c:v>0.75184017463651254</c:v>
                </c:pt>
                <c:pt idx="27">
                  <c:v>0.7479541257487986</c:v>
                </c:pt>
                <c:pt idx="28">
                  <c:v>0.74406807686108456</c:v>
                </c:pt>
                <c:pt idx="29">
                  <c:v>0.71835734466683809</c:v>
                </c:pt>
                <c:pt idx="30">
                  <c:v>0.69264661247259152</c:v>
                </c:pt>
                <c:pt idx="31">
                  <c:v>0.69264661247259152</c:v>
                </c:pt>
                <c:pt idx="32">
                  <c:v>0.69264661247259152</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6.4978638621089795</c:v>
                </c:pt>
                <c:pt idx="1">
                  <c:v>6.2338239944005149</c:v>
                </c:pt>
                <c:pt idx="2">
                  <c:v>6.5119306305378242</c:v>
                </c:pt>
                <c:pt idx="3">
                  <c:v>6.7900372666751334</c:v>
                </c:pt>
                <c:pt idx="4" formatCode="0.000">
                  <c:v>6.9618453550178856</c:v>
                </c:pt>
                <c:pt idx="5">
                  <c:v>7.1336534433606378</c:v>
                </c:pt>
                <c:pt idx="6">
                  <c:v>7.1873019621721284</c:v>
                </c:pt>
                <c:pt idx="7">
                  <c:v>7.2409504809836198</c:v>
                </c:pt>
                <c:pt idx="8">
                  <c:v>7.4552500696880424</c:v>
                </c:pt>
                <c:pt idx="9">
                  <c:v>7.3783004954516755</c:v>
                </c:pt>
                <c:pt idx="10">
                  <c:v>7.3803376065493733</c:v>
                </c:pt>
                <c:pt idx="11">
                  <c:v>7.3823747176470711</c:v>
                </c:pt>
                <c:pt idx="12">
                  <c:v>7.3844118287447689</c:v>
                </c:pt>
                <c:pt idx="13">
                  <c:v>7.3864489398424666</c:v>
                </c:pt>
                <c:pt idx="14">
                  <c:v>7.3884860509401644</c:v>
                </c:pt>
                <c:pt idx="15">
                  <c:v>7.3905231620378622</c:v>
                </c:pt>
                <c:pt idx="16">
                  <c:v>7.39256027313556</c:v>
                </c:pt>
                <c:pt idx="17">
                  <c:v>7.3945973842332577</c:v>
                </c:pt>
                <c:pt idx="18">
                  <c:v>7.3966344953309529</c:v>
                </c:pt>
                <c:pt idx="19">
                  <c:v>7.3599214610756434</c:v>
                </c:pt>
                <c:pt idx="20">
                  <c:v>7.3232084268203339</c:v>
                </c:pt>
                <c:pt idx="21">
                  <c:v>7.2864953925650244</c:v>
                </c:pt>
                <c:pt idx="22">
                  <c:v>7.249782358309715</c:v>
                </c:pt>
                <c:pt idx="23">
                  <c:v>7.2130693240544055</c:v>
                </c:pt>
                <c:pt idx="24">
                  <c:v>7.176356289799096</c:v>
                </c:pt>
                <c:pt idx="25">
                  <c:v>7.1396432555437865</c:v>
                </c:pt>
                <c:pt idx="26">
                  <c:v>7.1029302212884771</c:v>
                </c:pt>
                <c:pt idx="27">
                  <c:v>7.0662171870331676</c:v>
                </c:pt>
                <c:pt idx="28">
                  <c:v>7.0295041527778608</c:v>
                </c:pt>
                <c:pt idx="29">
                  <c:v>6.7866047402767151</c:v>
                </c:pt>
                <c:pt idx="30">
                  <c:v>6.5437053277755686</c:v>
                </c:pt>
                <c:pt idx="31">
                  <c:v>6.5437053277755686</c:v>
                </c:pt>
                <c:pt idx="32">
                  <c:v>6.5437053277755686</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2.4536879114934854E-2</c:v>
                </c:pt>
                <c:pt idx="2">
                  <c:v>2.8015134679658573E-2</c:v>
                </c:pt>
                <c:pt idx="3">
                  <c:v>3.1493390244382295E-2</c:v>
                </c:pt>
                <c:pt idx="4">
                  <c:v>4.713689609189449E-2</c:v>
                </c:pt>
                <c:pt idx="5">
                  <c:v>6.2780401939406677E-2</c:v>
                </c:pt>
                <c:pt idx="6">
                  <c:v>8.1657076174574156E-2</c:v>
                </c:pt>
                <c:pt idx="7">
                  <c:v>0.10053375040974165</c:v>
                </c:pt>
                <c:pt idx="8">
                  <c:v>0.10294426050367272</c:v>
                </c:pt>
                <c:pt idx="9">
                  <c:v>0.28590862130854577</c:v>
                </c:pt>
                <c:pt idx="10">
                  <c:v>0.31597065333008462</c:v>
                </c:pt>
                <c:pt idx="11">
                  <c:v>0.34603268535162346</c:v>
                </c:pt>
                <c:pt idx="12">
                  <c:v>0.3760947173731623</c:v>
                </c:pt>
                <c:pt idx="13">
                  <c:v>0.40615674939470114</c:v>
                </c:pt>
                <c:pt idx="14">
                  <c:v>0.43621878141623999</c:v>
                </c:pt>
                <c:pt idx="15">
                  <c:v>0.46628081343777883</c:v>
                </c:pt>
                <c:pt idx="16">
                  <c:v>0.49634284545931767</c:v>
                </c:pt>
                <c:pt idx="17">
                  <c:v>0.52640487748085651</c:v>
                </c:pt>
                <c:pt idx="18">
                  <c:v>0.5564669095023953</c:v>
                </c:pt>
                <c:pt idx="19">
                  <c:v>0.60673075281112376</c:v>
                </c:pt>
                <c:pt idx="20">
                  <c:v>0.65699459611985223</c:v>
                </c:pt>
                <c:pt idx="21">
                  <c:v>0.70725843942858069</c:v>
                </c:pt>
                <c:pt idx="22">
                  <c:v>0.75752228273730915</c:v>
                </c:pt>
                <c:pt idx="23">
                  <c:v>0.80778612604603761</c:v>
                </c:pt>
                <c:pt idx="24">
                  <c:v>0.85804996935476607</c:v>
                </c:pt>
                <c:pt idx="25">
                  <c:v>0.90831381266349454</c:v>
                </c:pt>
                <c:pt idx="26">
                  <c:v>0.958577655972223</c:v>
                </c:pt>
                <c:pt idx="27">
                  <c:v>1.0088414992809516</c:v>
                </c:pt>
                <c:pt idx="28">
                  <c:v>1.0591053425896804</c:v>
                </c:pt>
                <c:pt idx="29">
                  <c:v>1.3151460599645706</c:v>
                </c:pt>
                <c:pt idx="30">
                  <c:v>1.571186777339461</c:v>
                </c:pt>
                <c:pt idx="31">
                  <c:v>1.571186777339461</c:v>
                </c:pt>
                <c:pt idx="32">
                  <c:v>1.571186777339461</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13.65631149111265</c:v>
                </c:pt>
                <c:pt idx="2">
                  <c:v>12.830889252885989</c:v>
                </c:pt>
                <c:pt idx="3">
                  <c:v>12.005467014659327</c:v>
                </c:pt>
                <c:pt idx="4">
                  <c:v>10.40318639767856</c:v>
                </c:pt>
                <c:pt idx="5">
                  <c:v>8.8009057806977928</c:v>
                </c:pt>
                <c:pt idx="6">
                  <c:v>8.8670928422200141</c:v>
                </c:pt>
                <c:pt idx="7">
                  <c:v>8.9332799037422372</c:v>
                </c:pt>
                <c:pt idx="8">
                  <c:v>9.197664836933134</c:v>
                </c:pt>
                <c:pt idx="9">
                  <c:v>9.1027308794461206</c:v>
                </c:pt>
                <c:pt idx="10">
                  <c:v>9.105244096968951</c:v>
                </c:pt>
                <c:pt idx="11">
                  <c:v>9.1077573144917814</c:v>
                </c:pt>
                <c:pt idx="12">
                  <c:v>9.1102705320146118</c:v>
                </c:pt>
                <c:pt idx="13">
                  <c:v>9.1127837495374422</c:v>
                </c:pt>
                <c:pt idx="14">
                  <c:v>9.1152969670602726</c:v>
                </c:pt>
                <c:pt idx="15">
                  <c:v>9.117810184583103</c:v>
                </c:pt>
                <c:pt idx="16">
                  <c:v>9.1203234021059334</c:v>
                </c:pt>
                <c:pt idx="17">
                  <c:v>9.1228366196287638</c:v>
                </c:pt>
                <c:pt idx="18">
                  <c:v>9.1253498371515906</c:v>
                </c:pt>
                <c:pt idx="19">
                  <c:v>9.0800563619400592</c:v>
                </c:pt>
                <c:pt idx="20">
                  <c:v>9.0347628867285277</c:v>
                </c:pt>
                <c:pt idx="21">
                  <c:v>8.9894694115169962</c:v>
                </c:pt>
                <c:pt idx="22">
                  <c:v>8.9441759363054647</c:v>
                </c:pt>
                <c:pt idx="23">
                  <c:v>8.8988824610939332</c:v>
                </c:pt>
                <c:pt idx="24">
                  <c:v>8.8535889858824017</c:v>
                </c:pt>
                <c:pt idx="25">
                  <c:v>8.8082955106708702</c:v>
                </c:pt>
                <c:pt idx="26">
                  <c:v>8.7630020354593388</c:v>
                </c:pt>
                <c:pt idx="27">
                  <c:v>8.7177085602478073</c:v>
                </c:pt>
                <c:pt idx="28">
                  <c:v>8.6724150850362811</c:v>
                </c:pt>
                <c:pt idx="29">
                  <c:v>8.37274607804253</c:v>
                </c:pt>
                <c:pt idx="30">
                  <c:v>8.0730770710487789</c:v>
                </c:pt>
                <c:pt idx="31">
                  <c:v>8.0730770710487789</c:v>
                </c:pt>
                <c:pt idx="32">
                  <c:v>8.0730770710487789</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0.54470709350994972</c:v>
                </c:pt>
                <c:pt idx="2">
                  <c:v>0.57015577107760707</c:v>
                </c:pt>
                <c:pt idx="3">
                  <c:v>0.59560444864526452</c:v>
                </c:pt>
                <c:pt idx="4">
                  <c:v>0.61921987976306314</c:v>
                </c:pt>
                <c:pt idx="5">
                  <c:v>0.64283531088086177</c:v>
                </c:pt>
                <c:pt idx="6">
                  <c:v>0.67621920909710043</c:v>
                </c:pt>
                <c:pt idx="7">
                  <c:v>0.70960310731333909</c:v>
                </c:pt>
                <c:pt idx="8">
                  <c:v>0.6941171923901428</c:v>
                </c:pt>
                <c:pt idx="9">
                  <c:v>0.69781289229431154</c:v>
                </c:pt>
                <c:pt idx="10">
                  <c:v>0.72086271536440161</c:v>
                </c:pt>
                <c:pt idx="11">
                  <c:v>0.74391253843449168</c:v>
                </c:pt>
                <c:pt idx="12">
                  <c:v>0.76696236150458175</c:v>
                </c:pt>
                <c:pt idx="13">
                  <c:v>0.79001218457467182</c:v>
                </c:pt>
                <c:pt idx="14">
                  <c:v>0.81306200764476189</c:v>
                </c:pt>
                <c:pt idx="15">
                  <c:v>0.83611183071485196</c:v>
                </c:pt>
                <c:pt idx="16">
                  <c:v>0.85916165378494203</c:v>
                </c:pt>
                <c:pt idx="17">
                  <c:v>0.8822114768550321</c:v>
                </c:pt>
                <c:pt idx="18">
                  <c:v>0.90526129992512172</c:v>
                </c:pt>
                <c:pt idx="19">
                  <c:v>0.92408528660298062</c:v>
                </c:pt>
                <c:pt idx="20">
                  <c:v>0.94290927328083951</c:v>
                </c:pt>
                <c:pt idx="21">
                  <c:v>0.96173325995869841</c:v>
                </c:pt>
                <c:pt idx="22">
                  <c:v>0.9805572466365573</c:v>
                </c:pt>
                <c:pt idx="23">
                  <c:v>0.9993812333144162</c:v>
                </c:pt>
                <c:pt idx="24">
                  <c:v>1.0182052199922751</c:v>
                </c:pt>
                <c:pt idx="25">
                  <c:v>1.0370292066701341</c:v>
                </c:pt>
                <c:pt idx="26">
                  <c:v>1.0558531933479931</c:v>
                </c:pt>
                <c:pt idx="27">
                  <c:v>1.0746771800258521</c:v>
                </c:pt>
                <c:pt idx="28">
                  <c:v>1.0935011667037109</c:v>
                </c:pt>
                <c:pt idx="29">
                  <c:v>1.1704311053390701</c:v>
                </c:pt>
                <c:pt idx="30">
                  <c:v>1.2473610439744296</c:v>
                </c:pt>
                <c:pt idx="31">
                  <c:v>1.2473610439744296</c:v>
                </c:pt>
                <c:pt idx="32">
                  <c:v>1.2473610439744296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0.54295635265403652</c:v>
                </c:pt>
                <c:pt idx="1">
                  <c:v>0.55451615336019155</c:v>
                </c:pt>
                <c:pt idx="2">
                  <c:v>0.54088731579688365</c:v>
                </c:pt>
                <c:pt idx="3">
                  <c:v>0.53849582700430243</c:v>
                </c:pt>
                <c:pt idx="4">
                  <c:v>0.59141707218475281</c:v>
                </c:pt>
                <c:pt idx="5">
                  <c:v>0.63724117942245651</c:v>
                </c:pt>
                <c:pt idx="6">
                  <c:v>0.66955418226475527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0.45704364734596348</c:v>
                </c:pt>
                <c:pt idx="1">
                  <c:v>0.44548384663980845</c:v>
                </c:pt>
                <c:pt idx="2">
                  <c:v>0.45911268420311635</c:v>
                </c:pt>
                <c:pt idx="3">
                  <c:v>0.46150417299569757</c:v>
                </c:pt>
                <c:pt idx="4">
                  <c:v>0.40858292781524719</c:v>
                </c:pt>
                <c:pt idx="5">
                  <c:v>0.36275882057754349</c:v>
                </c:pt>
                <c:pt idx="6">
                  <c:v>0.33044581773524473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95.850319471255148</c:v>
                </c:pt>
                <c:pt idx="1">
                  <c:v>102.69817864748087</c:v>
                </c:pt>
                <c:pt idx="2">
                  <c:v>100.04001239116128</c:v>
                </c:pt>
                <c:pt idx="3">
                  <c:v>101.40464748235428</c:v>
                </c:pt>
                <c:pt idx="4">
                  <c:v>132.36486875447926</c:v>
                </c:pt>
                <c:pt idx="5">
                  <c:v>167.39776860037921</c:v>
                </c:pt>
                <c:pt idx="6">
                  <c:v>198.46476505449249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95.850319471255148</c:v>
                </c:pt>
                <c:pt idx="1">
                  <c:v>102.69817864748087</c:v>
                </c:pt>
                <c:pt idx="2">
                  <c:v>100.04001239116128</c:v>
                </c:pt>
                <c:pt idx="3">
                  <c:v>101.40464748235428</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96</xdr:row>
      <xdr:rowOff>3572</xdr:rowOff>
    </xdr:from>
    <xdr:to>
      <xdr:col>33</xdr:col>
      <xdr:colOff>232172</xdr:colOff>
      <xdr:row>109</xdr:row>
      <xdr:rowOff>151209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105</xdr:row>
      <xdr:rowOff>39290</xdr:rowOff>
    </xdr:from>
    <xdr:to>
      <xdr:col>33</xdr:col>
      <xdr:colOff>232172</xdr:colOff>
      <xdr:row>119</xdr:row>
      <xdr:rowOff>115490</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117</xdr:row>
      <xdr:rowOff>39290</xdr:rowOff>
    </xdr:from>
    <xdr:to>
      <xdr:col>33</xdr:col>
      <xdr:colOff>232172</xdr:colOff>
      <xdr:row>131</xdr:row>
      <xdr:rowOff>115490</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562726</xdr:colOff>
      <xdr:row>188</xdr:row>
      <xdr:rowOff>15374</xdr:rowOff>
    </xdr:from>
    <xdr:to>
      <xdr:col>5</xdr:col>
      <xdr:colOff>170893</xdr:colOff>
      <xdr:row>202</xdr:row>
      <xdr:rowOff>68011</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refreshError="1"/>
      <sheetData sheetId="1">
        <row r="68">
          <cell r="AG68">
            <v>744.7462524</v>
          </cell>
        </row>
        <row r="69">
          <cell r="AI69">
            <v>35178.032837499988</v>
          </cell>
        </row>
        <row r="70">
          <cell r="AI70">
            <v>42764.908764899999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87.436118489606969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10.675790841703828</v>
          </cell>
          <cell r="O10">
            <v>20.491889899361627</v>
          </cell>
        </row>
        <row r="11">
          <cell r="A11" t="str">
            <v/>
          </cell>
          <cell r="B11" t="str">
            <v>COM_PROJ</v>
          </cell>
          <cell r="C11" t="str">
            <v>-</v>
          </cell>
          <cell r="D11" t="str">
            <v>RLNL</v>
          </cell>
          <cell r="J11">
            <v>4.742986727829742E-2</v>
          </cell>
          <cell r="O11">
            <v>3.937190369912124E-2</v>
          </cell>
        </row>
        <row r="12">
          <cell r="A12" t="str">
            <v/>
          </cell>
          <cell r="B12" t="str">
            <v>COM_PROJ</v>
          </cell>
          <cell r="C12" t="str">
            <v>-</v>
          </cell>
          <cell r="D12" t="str">
            <v>RLEK</v>
          </cell>
          <cell r="J12">
            <v>10.057098199765919</v>
          </cell>
          <cell r="O12">
            <v>13.029523746436579</v>
          </cell>
        </row>
        <row r="13">
          <cell r="A13" t="str">
            <v/>
          </cell>
          <cell r="B13" t="str">
            <v>COM_PROJ</v>
          </cell>
          <cell r="C13" t="str">
            <v>-</v>
          </cell>
          <cell r="D13" t="str">
            <v>RLEH</v>
          </cell>
          <cell r="J13">
            <v>14.676645094763478</v>
          </cell>
          <cell r="O13">
            <v>11.714868987268536</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5.6663208871172328</v>
          </cell>
          <cell r="O15">
            <v>7.5399320889956272</v>
          </cell>
        </row>
        <row r="16">
          <cell r="A16" t="str">
            <v/>
          </cell>
          <cell r="B16" t="str">
            <v>COM_PROJ</v>
          </cell>
          <cell r="C16" t="str">
            <v>-</v>
          </cell>
          <cell r="D16" t="str">
            <v>RLER</v>
          </cell>
          <cell r="J16">
            <v>1.4353020960038052</v>
          </cell>
          <cell r="O16">
            <v>2.7508359942850364</v>
          </cell>
        </row>
        <row r="17">
          <cell r="A17" t="str">
            <v/>
          </cell>
          <cell r="B17" t="str">
            <v>COM_PROJ</v>
          </cell>
          <cell r="C17" t="str">
            <v>-</v>
          </cell>
          <cell r="D17" t="str">
            <v>RLEO</v>
          </cell>
          <cell r="J17">
            <v>1.9878001092508091</v>
          </cell>
          <cell r="O17">
            <v>2.8316452663738976</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16.048248534198041</v>
          </cell>
          <cell r="O21">
            <v>23.733071300894967</v>
          </cell>
        </row>
        <row r="22">
          <cell r="A22" t="str">
            <v/>
          </cell>
          <cell r="B22" t="str">
            <v>COM_PROJ</v>
          </cell>
          <cell r="C22" t="str">
            <v>-</v>
          </cell>
          <cell r="D22" t="str">
            <v>RMNL</v>
          </cell>
          <cell r="J22">
            <v>3.3422499241462768E-2</v>
          </cell>
          <cell r="O22">
            <v>6.9820065506040807E-2</v>
          </cell>
        </row>
        <row r="23">
          <cell r="A23" t="str">
            <v/>
          </cell>
          <cell r="B23" t="str">
            <v>COM_PROJ</v>
          </cell>
          <cell r="C23" t="str">
            <v>-</v>
          </cell>
          <cell r="D23" t="str">
            <v>RMEK</v>
          </cell>
          <cell r="J23">
            <v>9.0463349071673473</v>
          </cell>
          <cell r="O23">
            <v>8.5214144346224359</v>
          </cell>
        </row>
        <row r="24">
          <cell r="A24" t="str">
            <v/>
          </cell>
          <cell r="B24" t="str">
            <v>COM_PROJ</v>
          </cell>
          <cell r="C24" t="str">
            <v>-</v>
          </cell>
          <cell r="D24" t="str">
            <v>RMEH</v>
          </cell>
          <cell r="J24">
            <v>13.162628870539544</v>
          </cell>
          <cell r="O24">
            <v>12.821554072278539</v>
          </cell>
        </row>
        <row r="25">
          <cell r="A25" t="str">
            <v/>
          </cell>
          <cell r="B25" t="str">
            <v>COM_PROJ</v>
          </cell>
          <cell r="C25" t="str">
            <v>-</v>
          </cell>
          <cell r="D25" t="str">
            <v>RMEWG</v>
          </cell>
          <cell r="J25">
            <v>8.7188154069192709</v>
          </cell>
          <cell r="O25">
            <v>11.327545738742195</v>
          </cell>
        </row>
        <row r="26">
          <cell r="A26" t="str">
            <v/>
          </cell>
          <cell r="B26" t="str">
            <v>COM_PROJ</v>
          </cell>
          <cell r="C26" t="str">
            <v>-</v>
          </cell>
          <cell r="D26" t="str">
            <v>RMEW</v>
          </cell>
          <cell r="J26">
            <v>6.0852758810873713</v>
          </cell>
          <cell r="O26">
            <v>5.1178833846491818</v>
          </cell>
        </row>
        <row r="27">
          <cell r="A27" t="str">
            <v/>
          </cell>
          <cell r="B27" t="str">
            <v>COM_PROJ</v>
          </cell>
          <cell r="C27" t="str">
            <v>-</v>
          </cell>
          <cell r="D27" t="str">
            <v>RMER</v>
          </cell>
          <cell r="J27">
            <v>3.2557540936677181</v>
          </cell>
          <cell r="O27">
            <v>4.6616097407455594</v>
          </cell>
        </row>
        <row r="28">
          <cell r="A28" t="str">
            <v/>
          </cell>
          <cell r="B28" t="str">
            <v>COM_PROJ</v>
          </cell>
          <cell r="C28" t="str">
            <v>-</v>
          </cell>
          <cell r="D28" t="str">
            <v>RMEO</v>
          </cell>
          <cell r="J28">
            <v>5.8181446629629967</v>
          </cell>
          <cell r="O28">
            <v>8.7695625286385859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29.15490908598996</v>
          </cell>
          <cell r="O32">
            <v>32.975548072017844</v>
          </cell>
        </row>
        <row r="33">
          <cell r="A33" t="str">
            <v/>
          </cell>
          <cell r="B33" t="str">
            <v>COM_PROJ</v>
          </cell>
          <cell r="C33" t="str">
            <v>-</v>
          </cell>
          <cell r="D33" t="str">
            <v>RHEK</v>
          </cell>
          <cell r="J33">
            <v>3.8919130042693295</v>
          </cell>
          <cell r="O33">
            <v>5.5491248772964843</v>
          </cell>
        </row>
        <row r="34">
          <cell r="A34" t="str">
            <v/>
          </cell>
          <cell r="B34" t="str">
            <v>COM_PROJ</v>
          </cell>
          <cell r="C34" t="str">
            <v>-</v>
          </cell>
          <cell r="D34" t="str">
            <v>RHEH</v>
          </cell>
          <cell r="J34">
            <v>7.0842557645058601</v>
          </cell>
          <cell r="O34">
            <v>7.8144046784441201</v>
          </cell>
        </row>
        <row r="35">
          <cell r="A35" t="str">
            <v/>
          </cell>
          <cell r="B35" t="str">
            <v>COM_PROJ</v>
          </cell>
          <cell r="C35" t="str">
            <v>-</v>
          </cell>
          <cell r="D35" t="str">
            <v>RHEWG</v>
          </cell>
          <cell r="J35">
            <v>31.741720257828536</v>
          </cell>
          <cell r="O35">
            <v>34.073163808470241</v>
          </cell>
        </row>
        <row r="36">
          <cell r="A36" t="str">
            <v/>
          </cell>
          <cell r="B36" t="str">
            <v>COM_PROJ</v>
          </cell>
          <cell r="C36" t="str">
            <v>-</v>
          </cell>
          <cell r="D36" t="str">
            <v>RHEW</v>
          </cell>
          <cell r="J36">
            <v>0.56043977372187515</v>
          </cell>
          <cell r="O36">
            <v>7.0418936454266614</v>
          </cell>
        </row>
        <row r="37">
          <cell r="A37" t="str">
            <v/>
          </cell>
          <cell r="B37" t="str">
            <v>COM_PROJ</v>
          </cell>
          <cell r="C37" t="str">
            <v>-</v>
          </cell>
          <cell r="D37" t="str">
            <v>RHER</v>
          </cell>
          <cell r="J37">
            <v>5.223009778600523</v>
          </cell>
          <cell r="O37">
            <v>5.914840886545818</v>
          </cell>
        </row>
        <row r="38">
          <cell r="A38" t="str">
            <v/>
          </cell>
          <cell r="B38" t="str">
            <v>COM_PROJ</v>
          </cell>
          <cell r="C38" t="str">
            <v>-</v>
          </cell>
          <cell r="D38" t="str">
            <v>RHEO</v>
          </cell>
          <cell r="J38">
            <v>11.690334156193106</v>
          </cell>
          <cell r="O38">
            <v>13.238816195163526</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1.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518</v>
      </c>
      <c r="C20" s="4" t="s">
        <v>519</v>
      </c>
      <c r="D20" t="s">
        <v>520</v>
      </c>
    </row>
    <row r="21" spans="1:4">
      <c r="B21" t="s">
        <v>521</v>
      </c>
      <c r="C21" s="4" t="s">
        <v>4</v>
      </c>
      <c r="D21" t="s">
        <v>520</v>
      </c>
    </row>
    <row r="24" spans="1:4" s="185" customFormat="1">
      <c r="A24" s="216">
        <v>44007.756886921299</v>
      </c>
      <c r="B24" s="185" t="s">
        <v>605</v>
      </c>
      <c r="C24" s="185" t="s">
        <v>606</v>
      </c>
      <c r="D24" s="185" t="s">
        <v>607</v>
      </c>
    </row>
    <row r="25" spans="1:4" s="185" customFormat="1"/>
    <row r="26" spans="1:4" s="185" customFormat="1">
      <c r="A26" s="82">
        <v>44061</v>
      </c>
      <c r="B26" s="185" t="s">
        <v>658</v>
      </c>
      <c r="C26" s="185" t="s">
        <v>541</v>
      </c>
      <c r="D26" s="185" t="s">
        <v>409</v>
      </c>
    </row>
    <row r="27" spans="1:4" s="185" customFormat="1">
      <c r="B27" s="185" t="s">
        <v>659</v>
      </c>
      <c r="C27" s="185" t="s">
        <v>541</v>
      </c>
      <c r="D27" s="185" t="s">
        <v>409</v>
      </c>
    </row>
    <row r="28" spans="1:4" s="185" customFormat="1">
      <c r="B28" s="185" t="s">
        <v>660</v>
      </c>
      <c r="C28" s="185" t="s">
        <v>541</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44061.63482939815</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644</v>
      </c>
      <c r="C7" s="4" t="str">
        <f>"DriversGams!"&amp;ADDRESS(ROW(DriversGams!A5),COLUMN(DriversGams!A5),4)</f>
        <v>DriversGams!A5</v>
      </c>
      <c r="D7" s="4">
        <v>1</v>
      </c>
      <c r="E7" s="4">
        <v>1</v>
      </c>
      <c r="F7" s="4"/>
    </row>
    <row r="8" spans="1:6">
      <c r="A8" s="4" t="s">
        <v>302</v>
      </c>
      <c r="B8" s="4" t="s">
        <v>616</v>
      </c>
      <c r="C8" s="4" t="str">
        <f>"DriversGams!"&amp;ADDRESS(ROW(DriversGams!A42),COLUMN(DriversGams!A42),4)</f>
        <v>DriversGams!A42</v>
      </c>
      <c r="D8" s="4"/>
      <c r="E8" s="4">
        <v>1</v>
      </c>
      <c r="F8" s="4"/>
    </row>
    <row r="9" spans="1:6">
      <c r="A9" s="4" t="s">
        <v>302</v>
      </c>
      <c r="B9" s="4" t="s">
        <v>645</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647</v>
      </c>
      <c r="C12" s="279"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31" workbookViewId="0">
      <selection activeCell="C164" sqref="C164"/>
    </sheetView>
  </sheetViews>
  <sheetFormatPr defaultColWidth="8.7109375" defaultRowHeight="15"/>
  <cols>
    <col min="1" max="16384" width="8.7109375" style="185"/>
  </cols>
  <sheetData>
    <row r="4" spans="1:40">
      <c r="A4" s="185" t="s">
        <v>611</v>
      </c>
    </row>
    <row r="5" spans="1:40">
      <c r="B5" s="35" t="s">
        <v>556</v>
      </c>
      <c r="C5" s="35" t="s">
        <v>565</v>
      </c>
      <c r="D5" s="35" t="s">
        <v>566</v>
      </c>
      <c r="E5" s="35" t="s">
        <v>557</v>
      </c>
      <c r="F5" s="35" t="s">
        <v>567</v>
      </c>
      <c r="G5" s="35" t="s">
        <v>568</v>
      </c>
      <c r="H5" s="35" t="s">
        <v>569</v>
      </c>
      <c r="I5" s="35" t="s">
        <v>570</v>
      </c>
      <c r="J5" s="35" t="s">
        <v>558</v>
      </c>
      <c r="K5" s="35" t="s">
        <v>571</v>
      </c>
      <c r="L5" s="35" t="s">
        <v>572</v>
      </c>
      <c r="M5" s="35" t="s">
        <v>573</v>
      </c>
      <c r="N5" s="35" t="s">
        <v>574</v>
      </c>
      <c r="O5" s="35" t="s">
        <v>559</v>
      </c>
      <c r="P5" s="35" t="s">
        <v>575</v>
      </c>
      <c r="Q5" s="35" t="s">
        <v>576</v>
      </c>
      <c r="R5" s="35" t="s">
        <v>577</v>
      </c>
      <c r="S5" s="35" t="s">
        <v>578</v>
      </c>
      <c r="T5" s="35" t="s">
        <v>560</v>
      </c>
      <c r="U5" s="35" t="s">
        <v>579</v>
      </c>
      <c r="V5" s="35" t="s">
        <v>580</v>
      </c>
      <c r="W5" s="35" t="s">
        <v>581</v>
      </c>
      <c r="X5" s="35" t="s">
        <v>582</v>
      </c>
      <c r="Y5" s="35" t="s">
        <v>561</v>
      </c>
      <c r="Z5" s="35" t="s">
        <v>583</v>
      </c>
      <c r="AA5" s="35" t="s">
        <v>584</v>
      </c>
      <c r="AB5" s="35" t="s">
        <v>585</v>
      </c>
      <c r="AC5" s="35" t="s">
        <v>586</v>
      </c>
      <c r="AD5" s="35" t="s">
        <v>562</v>
      </c>
      <c r="AE5" s="35" t="s">
        <v>587</v>
      </c>
      <c r="AF5" s="35" t="s">
        <v>588</v>
      </c>
      <c r="AG5" s="35" t="s">
        <v>589</v>
      </c>
      <c r="AH5" s="35" t="s">
        <v>590</v>
      </c>
      <c r="AI5" s="35" t="s">
        <v>563</v>
      </c>
      <c r="AJ5" s="35" t="s">
        <v>591</v>
      </c>
      <c r="AK5" s="35" t="s">
        <v>592</v>
      </c>
      <c r="AL5" s="35" t="s">
        <v>593</v>
      </c>
      <c r="AM5" s="35" t="s">
        <v>594</v>
      </c>
      <c r="AN5" s="35" t="s">
        <v>564</v>
      </c>
    </row>
    <row r="6" spans="1:40">
      <c r="A6" s="35" t="s">
        <v>4</v>
      </c>
      <c r="B6" s="185">
        <v>1833.8485148656705</v>
      </c>
      <c r="C6" s="185">
        <v>1886.6121543778552</v>
      </c>
      <c r="D6" s="185">
        <v>1929.9088596734236</v>
      </c>
      <c r="E6" s="185">
        <v>1960.4923036365474</v>
      </c>
      <c r="F6" s="185">
        <v>1983.2547710242566</v>
      </c>
      <c r="G6" s="185">
        <v>2006.0789129735178</v>
      </c>
      <c r="H6" s="185">
        <v>2036.972183160904</v>
      </c>
      <c r="I6" s="185">
        <v>2074.2003059734261</v>
      </c>
      <c r="J6" s="185">
        <v>1914.545399528301</v>
      </c>
      <c r="K6" s="185">
        <v>1957.2610773816891</v>
      </c>
      <c r="L6" s="185">
        <v>2002.2872838168787</v>
      </c>
      <c r="M6" s="185">
        <v>2051.2769335000403</v>
      </c>
      <c r="N6" s="185">
        <v>2104.0245070320266</v>
      </c>
      <c r="O6" s="185">
        <v>2157.2000988773989</v>
      </c>
      <c r="P6" s="185">
        <v>2216.2386918503116</v>
      </c>
      <c r="Q6" s="185">
        <v>2277.0866520702075</v>
      </c>
      <c r="R6" s="185">
        <v>2342.1075393790215</v>
      </c>
      <c r="S6" s="185">
        <v>2408.995487304207</v>
      </c>
      <c r="T6" s="185">
        <v>2468.4881674022527</v>
      </c>
      <c r="U6" s="185">
        <v>2539.0431946322601</v>
      </c>
      <c r="V6" s="185">
        <v>2611.6181489313612</v>
      </c>
      <c r="W6" s="185">
        <v>2686.3644340512401</v>
      </c>
      <c r="X6" s="10">
        <v>2759.0891878804987</v>
      </c>
      <c r="Y6" s="24">
        <v>2835.9490382924259</v>
      </c>
      <c r="Z6" s="185">
        <v>2915.3222561629782</v>
      </c>
      <c r="AA6" s="185">
        <v>2997.7985510673598</v>
      </c>
      <c r="AB6" s="185">
        <v>3079.8807643862083</v>
      </c>
      <c r="AC6" s="185">
        <v>3164.7988750291743</v>
      </c>
      <c r="AD6" s="185">
        <v>3254.7047790794968</v>
      </c>
      <c r="AE6" s="185">
        <v>3348.9964072010525</v>
      </c>
      <c r="AF6" s="185">
        <v>3447.4307579315109</v>
      </c>
      <c r="AG6" s="185">
        <v>3549.9976521140461</v>
      </c>
      <c r="AH6" s="185">
        <v>3656.5174335620486</v>
      </c>
      <c r="AI6" s="185">
        <v>3767.7621351917451</v>
      </c>
      <c r="AJ6" s="185">
        <v>3873.7774921325872</v>
      </c>
      <c r="AK6" s="185">
        <v>3984.0902474336522</v>
      </c>
      <c r="AL6" s="185">
        <v>4099.5151623032189</v>
      </c>
      <c r="AM6" s="185">
        <v>4220.6813951424811</v>
      </c>
      <c r="AN6" s="185">
        <v>4350.0492909027143</v>
      </c>
    </row>
    <row r="7" spans="1:40">
      <c r="A7" s="35" t="s">
        <v>646</v>
      </c>
      <c r="B7" s="185">
        <v>69.817113338466598</v>
      </c>
      <c r="C7" s="185">
        <v>72.819731017164969</v>
      </c>
      <c r="D7" s="185">
        <v>75.472008813799022</v>
      </c>
      <c r="E7" s="185">
        <v>74.274927600037842</v>
      </c>
      <c r="F7" s="185">
        <v>73.26059197587216</v>
      </c>
      <c r="G7" s="185">
        <v>75.493823257911487</v>
      </c>
      <c r="H7" s="185">
        <v>74.303648694490207</v>
      </c>
      <c r="I7" s="185">
        <v>73.1945218840509</v>
      </c>
      <c r="J7" s="185">
        <v>70.325700988606158</v>
      </c>
      <c r="K7" s="185">
        <v>72.079600677576877</v>
      </c>
      <c r="L7" s="185">
        <v>74.097267383773996</v>
      </c>
      <c r="M7" s="185">
        <v>75.83751945163533</v>
      </c>
      <c r="N7" s="185">
        <v>77.576110521025043</v>
      </c>
      <c r="O7" s="185">
        <v>79.396606124967263</v>
      </c>
      <c r="P7" s="185">
        <v>81.224836721269554</v>
      </c>
      <c r="Q7" s="185">
        <v>83.015421229038807</v>
      </c>
      <c r="R7" s="185">
        <v>84.71879762829046</v>
      </c>
      <c r="S7" s="185">
        <v>86.40947079839232</v>
      </c>
      <c r="T7" s="185">
        <v>87.917074260425011</v>
      </c>
      <c r="U7" s="185">
        <v>89.948274996445477</v>
      </c>
      <c r="V7" s="185">
        <v>91.858597961990753</v>
      </c>
      <c r="W7" s="185">
        <v>93.636661953392263</v>
      </c>
      <c r="X7" s="185">
        <v>95.295599787555759</v>
      </c>
      <c r="Y7" s="185">
        <v>97.196418455885137</v>
      </c>
      <c r="Z7" s="185">
        <v>99.048946074573934</v>
      </c>
      <c r="AA7" s="185">
        <v>100.96742638628118</v>
      </c>
      <c r="AB7" s="185">
        <v>102.82399638424677</v>
      </c>
      <c r="AC7" s="185">
        <v>104.72881393465261</v>
      </c>
      <c r="AD7" s="185">
        <v>106.73410403014014</v>
      </c>
      <c r="AE7" s="185">
        <v>108.83032335584873</v>
      </c>
      <c r="AF7" s="185">
        <v>110.98712564413881</v>
      </c>
      <c r="AG7" s="185">
        <v>113.13803634297587</v>
      </c>
      <c r="AH7" s="185">
        <v>115.35753088013288</v>
      </c>
      <c r="AI7" s="185">
        <v>117.7224288535422</v>
      </c>
      <c r="AJ7" s="185">
        <v>119.86545963689662</v>
      </c>
      <c r="AK7" s="185">
        <v>122.16956564028087</v>
      </c>
      <c r="AL7" s="185">
        <v>124.66155698786915</v>
      </c>
      <c r="AM7" s="185">
        <v>127.27859211459484</v>
      </c>
      <c r="AN7" s="185">
        <v>130.07284907210411</v>
      </c>
    </row>
    <row r="8" spans="1:40">
      <c r="A8" s="35" t="s">
        <v>387</v>
      </c>
      <c r="B8" s="185">
        <v>205.448728044604</v>
      </c>
      <c r="C8" s="185">
        <v>211.2700110992823</v>
      </c>
      <c r="D8" s="185">
        <v>212.6655009618502</v>
      </c>
      <c r="E8" s="185">
        <v>219.65714422943788</v>
      </c>
      <c r="F8" s="185">
        <v>216.49078103790811</v>
      </c>
      <c r="G8" s="185">
        <v>222.77267087886864</v>
      </c>
      <c r="H8" s="185">
        <v>221.2538387586481</v>
      </c>
      <c r="I8" s="185">
        <v>218.49393691475751</v>
      </c>
      <c r="J8" s="185">
        <v>200.31349989514737</v>
      </c>
      <c r="K8" s="185">
        <v>203.22082571680417</v>
      </c>
      <c r="L8" s="185">
        <v>206.04503931752927</v>
      </c>
      <c r="M8" s="185">
        <v>209.17533429709937</v>
      </c>
      <c r="N8" s="185">
        <v>212.70008965049607</v>
      </c>
      <c r="O8" s="185">
        <v>216.19285695376888</v>
      </c>
      <c r="P8" s="185">
        <v>220.13897245284642</v>
      </c>
      <c r="Q8" s="185">
        <v>224.09500011180839</v>
      </c>
      <c r="R8" s="185">
        <v>228.49727535493759</v>
      </c>
      <c r="S8" s="185">
        <v>233.65217893638649</v>
      </c>
      <c r="T8" s="185">
        <v>238.16471989379443</v>
      </c>
      <c r="U8" s="185">
        <v>244.02805015212999</v>
      </c>
      <c r="V8" s="185">
        <v>250.54508009252402</v>
      </c>
      <c r="W8" s="185">
        <v>257.12210961450603</v>
      </c>
      <c r="X8" s="185">
        <v>263.79765227613524</v>
      </c>
      <c r="Y8" s="185">
        <v>272.00142752639778</v>
      </c>
      <c r="Z8" s="185">
        <v>279.41383286232161</v>
      </c>
      <c r="AA8" s="185">
        <v>286.93308960844996</v>
      </c>
      <c r="AB8" s="185">
        <v>294.21123044543191</v>
      </c>
      <c r="AC8" s="185">
        <v>301.65537999466676</v>
      </c>
      <c r="AD8" s="185">
        <v>309.46142024394663</v>
      </c>
      <c r="AE8" s="185">
        <v>317.22561591282499</v>
      </c>
      <c r="AF8" s="185">
        <v>325.12258386847782</v>
      </c>
      <c r="AG8" s="185">
        <v>333.19383166211566</v>
      </c>
      <c r="AH8" s="185">
        <v>341.49372872513675</v>
      </c>
      <c r="AI8" s="185">
        <v>350.13524625780695</v>
      </c>
      <c r="AJ8" s="185">
        <v>358.13243981411591</v>
      </c>
      <c r="AK8" s="185">
        <v>366.44623228675266</v>
      </c>
      <c r="AL8" s="185">
        <v>375.16121695849682</v>
      </c>
      <c r="AM8" s="185">
        <v>384.32207188338714</v>
      </c>
      <c r="AN8" s="185">
        <v>394.20982945516573</v>
      </c>
    </row>
    <row r="9" spans="1:40">
      <c r="A9" s="35" t="s">
        <v>523</v>
      </c>
      <c r="B9" s="185">
        <v>93.09690942833015</v>
      </c>
      <c r="C9" s="185">
        <v>95.064855171375669</v>
      </c>
      <c r="D9" s="185">
        <v>96.400077661477354</v>
      </c>
      <c r="E9" s="185">
        <v>96.617861286112102</v>
      </c>
      <c r="F9" s="185">
        <v>97.654818305582012</v>
      </c>
      <c r="G9" s="185">
        <v>97.862455274201025</v>
      </c>
      <c r="H9" s="185">
        <v>98.609954424293107</v>
      </c>
      <c r="I9" s="185">
        <v>97.964584789862243</v>
      </c>
      <c r="J9" s="185">
        <v>92.646489203328827</v>
      </c>
      <c r="K9" s="185">
        <v>95.03041242813778</v>
      </c>
      <c r="L9" s="185">
        <v>97.485838278771098</v>
      </c>
      <c r="M9" s="185">
        <v>99.77593398947829</v>
      </c>
      <c r="N9" s="185">
        <v>102.1635426368112</v>
      </c>
      <c r="O9" s="185">
        <v>104.60035225495045</v>
      </c>
      <c r="P9" s="185">
        <v>107.07694947006603</v>
      </c>
      <c r="Q9" s="185">
        <v>109.49041679677798</v>
      </c>
      <c r="R9" s="185">
        <v>112.02696547098452</v>
      </c>
      <c r="S9" s="185">
        <v>114.5350089727569</v>
      </c>
      <c r="T9" s="185">
        <v>116.72534002734352</v>
      </c>
      <c r="U9" s="185">
        <v>119.41291133682695</v>
      </c>
      <c r="V9" s="185">
        <v>122.13561690535352</v>
      </c>
      <c r="W9" s="185">
        <v>124.73806971931842</v>
      </c>
      <c r="X9" s="185">
        <v>127.26382097220295</v>
      </c>
      <c r="Y9" s="185">
        <v>130.22505419824279</v>
      </c>
      <c r="Z9" s="185">
        <v>132.95638539516673</v>
      </c>
      <c r="AA9" s="185">
        <v>135.74521610666449</v>
      </c>
      <c r="AB9" s="185">
        <v>138.39843779341157</v>
      </c>
      <c r="AC9" s="185">
        <v>141.11496840750539</v>
      </c>
      <c r="AD9" s="185">
        <v>143.96077026055309</v>
      </c>
      <c r="AE9" s="185">
        <v>146.92167586011277</v>
      </c>
      <c r="AF9" s="185">
        <v>149.90266826654346</v>
      </c>
      <c r="AG9" s="185">
        <v>152.92006309932941</v>
      </c>
      <c r="AH9" s="185">
        <v>156.0911313412185</v>
      </c>
      <c r="AI9" s="185">
        <v>159.46543030187945</v>
      </c>
      <c r="AJ9" s="185">
        <v>162.50807836854915</v>
      </c>
      <c r="AK9" s="185">
        <v>165.69750350631548</v>
      </c>
      <c r="AL9" s="185">
        <v>169.0152244595489</v>
      </c>
      <c r="AM9" s="185">
        <v>172.44314538089333</v>
      </c>
      <c r="AN9" s="185">
        <v>176.11001666062612</v>
      </c>
    </row>
    <row r="10" spans="1:40">
      <c r="A10" s="35" t="s">
        <v>524</v>
      </c>
      <c r="B10" s="185">
        <v>235.49802282756352</v>
      </c>
      <c r="C10" s="185">
        <v>242.13307836562956</v>
      </c>
      <c r="D10" s="185">
        <v>246.28265922314233</v>
      </c>
      <c r="E10" s="185">
        <v>249.43440425835786</v>
      </c>
      <c r="F10" s="185">
        <v>251.65581640876391</v>
      </c>
      <c r="G10" s="185">
        <v>252.75021516356861</v>
      </c>
      <c r="H10" s="185">
        <v>255.36564207593528</v>
      </c>
      <c r="I10" s="185">
        <v>255.83896455730644</v>
      </c>
      <c r="J10" s="185">
        <v>231.21220107940408</v>
      </c>
      <c r="K10" s="185">
        <v>237.27430963578766</v>
      </c>
      <c r="L10" s="185">
        <v>243.43820579760768</v>
      </c>
      <c r="M10" s="185">
        <v>250.0252729216615</v>
      </c>
      <c r="N10" s="185">
        <v>257.0393389716665</v>
      </c>
      <c r="O10" s="185">
        <v>264.01983750733473</v>
      </c>
      <c r="P10" s="185">
        <v>271.72429020362813</v>
      </c>
      <c r="Q10" s="185">
        <v>279.56215318997283</v>
      </c>
      <c r="R10" s="185">
        <v>287.85104341651504</v>
      </c>
      <c r="S10" s="185">
        <v>296.17218841670399</v>
      </c>
      <c r="T10" s="185">
        <v>303.16223965681729</v>
      </c>
      <c r="U10" s="185">
        <v>311.91377494075573</v>
      </c>
      <c r="V10" s="185">
        <v>320.90515779680265</v>
      </c>
      <c r="W10" s="185">
        <v>329.99635652965821</v>
      </c>
      <c r="X10" s="185">
        <v>338.83792660845495</v>
      </c>
      <c r="Y10" s="185">
        <v>348.33269322166962</v>
      </c>
      <c r="Z10" s="185">
        <v>357.99703019358316</v>
      </c>
      <c r="AA10" s="185">
        <v>368.00188053319943</v>
      </c>
      <c r="AB10" s="185">
        <v>377.85666663181792</v>
      </c>
      <c r="AC10" s="185">
        <v>388.05037117851231</v>
      </c>
      <c r="AD10" s="185">
        <v>398.85002792330147</v>
      </c>
      <c r="AE10" s="185">
        <v>410.15688477532797</v>
      </c>
      <c r="AF10" s="185">
        <v>421.90224250085339</v>
      </c>
      <c r="AG10" s="185">
        <v>434.10875218597869</v>
      </c>
      <c r="AH10" s="185">
        <v>446.80324447498771</v>
      </c>
      <c r="AI10" s="185">
        <v>460.1203754889417</v>
      </c>
      <c r="AJ10" s="185">
        <v>472.65691554047356</v>
      </c>
      <c r="AK10" s="185">
        <v>485.73312943754831</v>
      </c>
      <c r="AL10" s="185">
        <v>499.4515636810321</v>
      </c>
      <c r="AM10" s="185">
        <v>513.88566194585428</v>
      </c>
      <c r="AN10" s="185">
        <v>529.36224934657764</v>
      </c>
    </row>
    <row r="11" spans="1:40">
      <c r="A11" s="35" t="s">
        <v>525</v>
      </c>
      <c r="B11" s="185">
        <v>17.781500762507015</v>
      </c>
      <c r="C11" s="185">
        <v>18.21809145789609</v>
      </c>
      <c r="D11" s="185">
        <v>18.567420658015568</v>
      </c>
      <c r="E11" s="185">
        <v>18.762769995550013</v>
      </c>
      <c r="F11" s="185">
        <v>19.037714230270431</v>
      </c>
      <c r="G11" s="185">
        <v>19.074701766994909</v>
      </c>
      <c r="H11" s="185">
        <v>19.42407343994682</v>
      </c>
      <c r="I11" s="185">
        <v>19.472300898786198</v>
      </c>
      <c r="J11" s="185">
        <v>17.978595103875868</v>
      </c>
      <c r="K11" s="185">
        <v>18.425580854596319</v>
      </c>
      <c r="L11" s="185">
        <v>18.875393382474392</v>
      </c>
      <c r="M11" s="185">
        <v>19.37593948814931</v>
      </c>
      <c r="N11" s="185">
        <v>19.904043035124161</v>
      </c>
      <c r="O11" s="185">
        <v>20.434676476954504</v>
      </c>
      <c r="P11" s="185">
        <v>21.051358228285224</v>
      </c>
      <c r="Q11" s="185">
        <v>21.647594038894049</v>
      </c>
      <c r="R11" s="185">
        <v>22.266043235160069</v>
      </c>
      <c r="S11" s="185">
        <v>22.909699710557216</v>
      </c>
      <c r="T11" s="185">
        <v>23.472167600372124</v>
      </c>
      <c r="U11" s="185">
        <v>24.141799581503221</v>
      </c>
      <c r="V11" s="185">
        <v>24.822594807412035</v>
      </c>
      <c r="W11" s="185">
        <v>25.49556340544002</v>
      </c>
      <c r="X11" s="185">
        <v>26.15349331496332</v>
      </c>
      <c r="Y11" s="185">
        <v>26.767784324168478</v>
      </c>
      <c r="Z11" s="185">
        <v>27.460886584388707</v>
      </c>
      <c r="AA11" s="185">
        <v>28.180547175783659</v>
      </c>
      <c r="AB11" s="185">
        <v>28.889625610088803</v>
      </c>
      <c r="AC11" s="185">
        <v>29.626578795924523</v>
      </c>
      <c r="AD11" s="185">
        <v>30.409324222456782</v>
      </c>
      <c r="AE11" s="185">
        <v>31.215558283358291</v>
      </c>
      <c r="AF11" s="185">
        <v>32.049998427479558</v>
      </c>
      <c r="AG11" s="185">
        <v>32.910738887097288</v>
      </c>
      <c r="AH11" s="185">
        <v>33.807840745570964</v>
      </c>
      <c r="AI11" s="185">
        <v>34.749774821046124</v>
      </c>
      <c r="AJ11" s="185">
        <v>35.625703852026675</v>
      </c>
      <c r="AK11" s="185">
        <v>36.542469856907495</v>
      </c>
      <c r="AL11" s="185">
        <v>37.50409193622648</v>
      </c>
      <c r="AM11" s="185">
        <v>38.516268854629871</v>
      </c>
      <c r="AN11" s="185">
        <v>39.601164848584354</v>
      </c>
    </row>
    <row r="12" spans="1:40">
      <c r="A12" s="35" t="s">
        <v>526</v>
      </c>
      <c r="B12" s="185">
        <v>52.810230956688748</v>
      </c>
      <c r="C12" s="185">
        <v>54.282362311943913</v>
      </c>
      <c r="D12" s="185">
        <v>55.219691955007207</v>
      </c>
      <c r="E12" s="185">
        <v>55.71177904843772</v>
      </c>
      <c r="F12" s="185">
        <v>56.147972175388119</v>
      </c>
      <c r="G12" s="185">
        <v>56.388632981353197</v>
      </c>
      <c r="H12" s="185">
        <v>56.935742268541119</v>
      </c>
      <c r="I12" s="185">
        <v>56.915851520215952</v>
      </c>
      <c r="J12" s="185">
        <v>52.222577111314017</v>
      </c>
      <c r="K12" s="185">
        <v>53.485625534148674</v>
      </c>
      <c r="L12" s="185">
        <v>54.772963618611712</v>
      </c>
      <c r="M12" s="185">
        <v>56.124869079913438</v>
      </c>
      <c r="N12" s="185">
        <v>57.585957657715895</v>
      </c>
      <c r="O12" s="185">
        <v>59.079383283398805</v>
      </c>
      <c r="P12" s="185">
        <v>60.65927250258617</v>
      </c>
      <c r="Q12" s="185">
        <v>62.260045747357402</v>
      </c>
      <c r="R12" s="185">
        <v>63.990528518902622</v>
      </c>
      <c r="S12" s="185">
        <v>65.756685063171986</v>
      </c>
      <c r="T12" s="185">
        <v>67.302359421755469</v>
      </c>
      <c r="U12" s="185">
        <v>69.094850913797686</v>
      </c>
      <c r="V12" s="185">
        <v>70.970000633313632</v>
      </c>
      <c r="W12" s="185">
        <v>72.841272605878572</v>
      </c>
      <c r="X12" s="185">
        <v>74.680009801299036</v>
      </c>
      <c r="Y12" s="185">
        <v>76.689487549255745</v>
      </c>
      <c r="Z12" s="185">
        <v>78.645651568328219</v>
      </c>
      <c r="AA12" s="185">
        <v>80.680897902695563</v>
      </c>
      <c r="AB12" s="185">
        <v>82.683267359520102</v>
      </c>
      <c r="AC12" s="185">
        <v>84.755595279062305</v>
      </c>
      <c r="AD12" s="185">
        <v>86.95293734444499</v>
      </c>
      <c r="AE12" s="185">
        <v>89.222401499368857</v>
      </c>
      <c r="AF12" s="185">
        <v>91.58017263387822</v>
      </c>
      <c r="AG12" s="185">
        <v>94.032631642963366</v>
      </c>
      <c r="AH12" s="185">
        <v>96.593962146369691</v>
      </c>
      <c r="AI12" s="185">
        <v>99.287066617144006</v>
      </c>
      <c r="AJ12" s="185">
        <v>101.82505005183501</v>
      </c>
      <c r="AK12" s="185">
        <v>104.47034535027582</v>
      </c>
      <c r="AL12" s="185">
        <v>107.23725071589587</v>
      </c>
      <c r="AM12" s="185">
        <v>110.14119878132441</v>
      </c>
      <c r="AN12" s="185">
        <v>113.25676411935609</v>
      </c>
    </row>
    <row r="13" spans="1:40">
      <c r="A13" s="35" t="s">
        <v>527</v>
      </c>
      <c r="B13" s="185">
        <v>14.113350558119752</v>
      </c>
      <c r="C13" s="185">
        <v>14.548721789119966</v>
      </c>
      <c r="D13" s="185">
        <v>14.815418697580203</v>
      </c>
      <c r="E13" s="185">
        <v>15.061372702819703</v>
      </c>
      <c r="F13" s="185">
        <v>15.235873493159337</v>
      </c>
      <c r="G13" s="185">
        <v>15.371374502079824</v>
      </c>
      <c r="H13" s="185">
        <v>15.552383515448332</v>
      </c>
      <c r="I13" s="185">
        <v>15.609153497571331</v>
      </c>
      <c r="J13" s="185">
        <v>14.275724652406321</v>
      </c>
      <c r="K13" s="185">
        <v>14.632592738141414</v>
      </c>
      <c r="L13" s="185">
        <v>14.998829546275548</v>
      </c>
      <c r="M13" s="185">
        <v>15.396795523093482</v>
      </c>
      <c r="N13" s="185">
        <v>15.823820610150811</v>
      </c>
      <c r="O13" s="185">
        <v>16.253232567458738</v>
      </c>
      <c r="P13" s="185">
        <v>16.7257349793129</v>
      </c>
      <c r="Q13" s="185">
        <v>17.201748391427138</v>
      </c>
      <c r="R13" s="185">
        <v>17.708895194433161</v>
      </c>
      <c r="S13" s="185">
        <v>18.240242131053403</v>
      </c>
      <c r="T13" s="185">
        <v>18.673472788437888</v>
      </c>
      <c r="U13" s="185">
        <v>19.209896031686849</v>
      </c>
      <c r="V13" s="185">
        <v>19.759109345897627</v>
      </c>
      <c r="W13" s="185">
        <v>20.315924153008183</v>
      </c>
      <c r="X13" s="185">
        <v>20.85546661362639</v>
      </c>
      <c r="Y13" s="185">
        <v>21.431818706447395</v>
      </c>
      <c r="Z13" s="185">
        <v>22.024541155299971</v>
      </c>
      <c r="AA13" s="185">
        <v>22.636627065976988</v>
      </c>
      <c r="AB13" s="185">
        <v>23.238211464117626</v>
      </c>
      <c r="AC13" s="185">
        <v>23.860936149160427</v>
      </c>
      <c r="AD13" s="185">
        <v>24.521037099566129</v>
      </c>
      <c r="AE13" s="185">
        <v>25.21661964013013</v>
      </c>
      <c r="AF13" s="185">
        <v>25.945207485839877</v>
      </c>
      <c r="AG13" s="185">
        <v>26.705694433212486</v>
      </c>
      <c r="AH13" s="185">
        <v>27.488632120441018</v>
      </c>
      <c r="AI13" s="185">
        <v>28.306253513157241</v>
      </c>
      <c r="AJ13" s="185">
        <v>29.07899575807043</v>
      </c>
      <c r="AK13" s="185">
        <v>29.886726463920347</v>
      </c>
      <c r="AL13" s="185">
        <v>30.734199731905431</v>
      </c>
      <c r="AM13" s="185">
        <v>31.62665662555618</v>
      </c>
      <c r="AN13" s="185">
        <v>32.582524336641313</v>
      </c>
    </row>
    <row r="14" spans="1:40">
      <c r="A14" s="35" t="s">
        <v>388</v>
      </c>
      <c r="B14" s="185">
        <v>13.345629432701433</v>
      </c>
      <c r="C14" s="185">
        <v>13.899973861744526</v>
      </c>
      <c r="D14" s="185">
        <v>14.241400522629307</v>
      </c>
      <c r="E14" s="185">
        <v>14.660228740858253</v>
      </c>
      <c r="F14" s="185">
        <v>14.734307821369407</v>
      </c>
      <c r="G14" s="185">
        <v>14.820136538356026</v>
      </c>
      <c r="H14" s="185">
        <v>14.834474809054743</v>
      </c>
      <c r="I14" s="185">
        <v>14.739267553174583</v>
      </c>
      <c r="J14" s="185">
        <v>12.850963128301911</v>
      </c>
      <c r="K14" s="185">
        <v>13.194214531253461</v>
      </c>
      <c r="L14" s="185">
        <v>13.463306784285843</v>
      </c>
      <c r="M14" s="185">
        <v>13.76702952833095</v>
      </c>
      <c r="N14" s="185">
        <v>14.094770559289131</v>
      </c>
      <c r="O14" s="185">
        <v>14.441316908885499</v>
      </c>
      <c r="P14" s="185">
        <v>14.774137977640024</v>
      </c>
      <c r="Q14" s="185">
        <v>15.111490993070266</v>
      </c>
      <c r="R14" s="185">
        <v>15.48015276320328</v>
      </c>
      <c r="S14" s="185">
        <v>15.903436587208263</v>
      </c>
      <c r="T14" s="185">
        <v>16.2345529006253</v>
      </c>
      <c r="U14" s="185">
        <v>16.68332773177854</v>
      </c>
      <c r="V14" s="185">
        <v>17.177801343588126</v>
      </c>
      <c r="W14" s="185">
        <v>17.632404747738843</v>
      </c>
      <c r="X14" s="185">
        <v>18.108047442152905</v>
      </c>
      <c r="Y14" s="185">
        <v>18.687220599592028</v>
      </c>
      <c r="Z14" s="185">
        <v>19.123335619478652</v>
      </c>
      <c r="AA14" s="185">
        <v>19.574212861738804</v>
      </c>
      <c r="AB14" s="185">
        <v>20.016445254151499</v>
      </c>
      <c r="AC14" s="185">
        <v>20.474336821456458</v>
      </c>
      <c r="AD14" s="185">
        <v>20.962217277389243</v>
      </c>
      <c r="AE14" s="185">
        <v>21.465139347092094</v>
      </c>
      <c r="AF14" s="185">
        <v>21.98329495211933</v>
      </c>
      <c r="AG14" s="185">
        <v>22.520032154344616</v>
      </c>
      <c r="AH14" s="185">
        <v>23.078435912261451</v>
      </c>
      <c r="AI14" s="185">
        <v>23.667355045881628</v>
      </c>
      <c r="AJ14" s="185">
        <v>24.216532537303461</v>
      </c>
      <c r="AK14" s="185">
        <v>24.785962003570585</v>
      </c>
      <c r="AL14" s="185">
        <v>25.381861674959502</v>
      </c>
      <c r="AM14" s="185">
        <v>26.007023223198622</v>
      </c>
      <c r="AN14" s="185">
        <v>26.682114624908355</v>
      </c>
    </row>
    <row r="15" spans="1:40">
      <c r="A15" s="35" t="s">
        <v>528</v>
      </c>
      <c r="B15" s="185">
        <v>10.112362730183554</v>
      </c>
      <c r="C15" s="185">
        <v>8.5007203734218884</v>
      </c>
      <c r="D15" s="185">
        <v>7.7653014266725382</v>
      </c>
      <c r="E15" s="185">
        <v>7.8585582183696561</v>
      </c>
      <c r="F15" s="185">
        <v>7.6166575811777113</v>
      </c>
      <c r="G15" s="185">
        <v>7.2676899905857173</v>
      </c>
      <c r="H15" s="185">
        <v>7.0928076077901956</v>
      </c>
      <c r="I15" s="185">
        <v>6.7895805384473107</v>
      </c>
      <c r="J15" s="185">
        <v>5.5395441341179819</v>
      </c>
      <c r="K15" s="185">
        <v>5.6650824418180408</v>
      </c>
      <c r="L15" s="185">
        <v>5.7151179539530679</v>
      </c>
      <c r="M15" s="185">
        <v>5.7834214959080672</v>
      </c>
      <c r="N15" s="185">
        <v>5.891744250290798</v>
      </c>
      <c r="O15" s="185">
        <v>6.0386177502028104</v>
      </c>
      <c r="P15" s="185">
        <v>6.1810468439326582</v>
      </c>
      <c r="Q15" s="185">
        <v>6.3307968903523228</v>
      </c>
      <c r="R15" s="185">
        <v>6.5005469605789363</v>
      </c>
      <c r="S15" s="185">
        <v>6.7469701193181173</v>
      </c>
      <c r="T15" s="185">
        <v>6.9645438930507204</v>
      </c>
      <c r="U15" s="185">
        <v>7.2642905837274876</v>
      </c>
      <c r="V15" s="185">
        <v>7.6165217660109006</v>
      </c>
      <c r="W15" s="185">
        <v>7.9708467351610119</v>
      </c>
      <c r="X15" s="185">
        <v>8.3506559498367015</v>
      </c>
      <c r="Y15" s="185">
        <v>8.8308793056775485</v>
      </c>
      <c r="Z15" s="185">
        <v>9.2631119812253129</v>
      </c>
      <c r="AA15" s="185">
        <v>9.7001657965888324</v>
      </c>
      <c r="AB15" s="185">
        <v>10.122199009055521</v>
      </c>
      <c r="AC15" s="185">
        <v>10.548860068139749</v>
      </c>
      <c r="AD15" s="185">
        <v>10.988663855455595</v>
      </c>
      <c r="AE15" s="185">
        <v>11.419316718040559</v>
      </c>
      <c r="AF15" s="185">
        <v>11.842864946898526</v>
      </c>
      <c r="AG15" s="185">
        <v>12.260957333092508</v>
      </c>
      <c r="AH15" s="185">
        <v>12.67630003107922</v>
      </c>
      <c r="AI15" s="185">
        <v>13.093477295435996</v>
      </c>
      <c r="AJ15" s="185">
        <v>13.462828088563523</v>
      </c>
      <c r="AK15" s="185">
        <v>13.83089229550253</v>
      </c>
      <c r="AL15" s="185">
        <v>14.201888568407229</v>
      </c>
      <c r="AM15" s="185">
        <v>14.577737580063628</v>
      </c>
      <c r="AN15" s="185">
        <v>14.97305467762345</v>
      </c>
    </row>
    <row r="16" spans="1:40">
      <c r="A16" s="35" t="s">
        <v>602</v>
      </c>
      <c r="B16" s="185">
        <v>1.2396211872289537E-4</v>
      </c>
      <c r="C16" s="185">
        <v>1.3639597438124391E-4</v>
      </c>
      <c r="D16" s="185">
        <v>1.4782778941609218E-4</v>
      </c>
      <c r="E16" s="185">
        <v>1.433373755900728E-4</v>
      </c>
      <c r="F16" s="185">
        <v>1.4102836937202948E-4</v>
      </c>
      <c r="G16" s="185">
        <v>1.3573729608291313E-4</v>
      </c>
      <c r="H16" s="185">
        <v>1.4250803609018416E-4</v>
      </c>
      <c r="I16" s="185">
        <v>1.4349767581431678E-4</v>
      </c>
      <c r="J16" s="185">
        <v>1.1077458554618781E-4</v>
      </c>
      <c r="K16" s="185">
        <v>1.2272309954097676E-4</v>
      </c>
      <c r="L16" s="185">
        <v>1.265790961958254E-4</v>
      </c>
      <c r="M16" s="185">
        <v>1.3088259036532032E-4</v>
      </c>
      <c r="N16" s="185">
        <v>1.3647595294192876E-4</v>
      </c>
      <c r="O16" s="185">
        <v>1.4444262285271943E-4</v>
      </c>
      <c r="P16" s="185">
        <v>1.4909047543167897E-4</v>
      </c>
      <c r="Q16" s="185">
        <v>1.5384452910483781E-4</v>
      </c>
      <c r="R16" s="185">
        <v>1.5903968594170402E-4</v>
      </c>
      <c r="S16" s="185">
        <v>1.2376511719270039E-4</v>
      </c>
      <c r="T16" s="185">
        <v>1.2376511719270041E-4</v>
      </c>
      <c r="U16" s="185">
        <v>1.2376511719270044E-4</v>
      </c>
      <c r="V16" s="185">
        <v>1.2376511719270041E-4</v>
      </c>
      <c r="W16" s="185">
        <v>1.2376511719270041E-4</v>
      </c>
      <c r="X16" s="185">
        <v>1.2376511719270041E-4</v>
      </c>
      <c r="Y16" s="185">
        <v>1.2376511719270041E-4</v>
      </c>
      <c r="Z16" s="185">
        <v>1.2376511719270047E-4</v>
      </c>
      <c r="AA16" s="185">
        <v>1.2376511719270047E-4</v>
      </c>
      <c r="AB16" s="185">
        <v>1.2376511719270041E-4</v>
      </c>
      <c r="AC16" s="185">
        <v>1.2376511719270041E-4</v>
      </c>
      <c r="AD16" s="185">
        <v>1.2376511719270039E-4</v>
      </c>
      <c r="AE16" s="185">
        <v>1.2376511719270041E-4</v>
      </c>
      <c r="AF16" s="185">
        <v>1.2376511719270039E-4</v>
      </c>
      <c r="AG16" s="185">
        <v>1.2376511719270047E-4</v>
      </c>
      <c r="AH16" s="185">
        <v>1.2376511719270052E-4</v>
      </c>
      <c r="AI16" s="185">
        <v>1.2376511719270058E-4</v>
      </c>
      <c r="AJ16" s="185">
        <v>1.2376511719270058E-4</v>
      </c>
      <c r="AK16" s="185">
        <v>1.2376511719270052E-4</v>
      </c>
      <c r="AL16" s="185">
        <v>1.2376511719270052E-4</v>
      </c>
      <c r="AM16" s="185">
        <v>1.237651171927005E-4</v>
      </c>
      <c r="AN16" s="185">
        <v>1.2376511719270052E-4</v>
      </c>
    </row>
    <row r="17" spans="1:40">
      <c r="A17" s="35" t="s">
        <v>529</v>
      </c>
      <c r="B17" s="185">
        <v>84.250557323845101</v>
      </c>
      <c r="C17" s="185">
        <v>82.451215835678212</v>
      </c>
      <c r="D17" s="185">
        <v>80.166243478069532</v>
      </c>
      <c r="E17" s="185">
        <v>77.626015719858643</v>
      </c>
      <c r="F17" s="185">
        <v>76.22541754695969</v>
      </c>
      <c r="G17" s="185">
        <v>74.388929903020184</v>
      </c>
      <c r="H17" s="185">
        <v>74.661627930767523</v>
      </c>
      <c r="I17" s="185">
        <v>74.775428105381266</v>
      </c>
      <c r="J17" s="185">
        <v>70.522195251866989</v>
      </c>
      <c r="K17" s="185">
        <v>73.094492492143644</v>
      </c>
      <c r="L17" s="185">
        <v>73.214968744367397</v>
      </c>
      <c r="M17" s="185">
        <v>74.270210908090405</v>
      </c>
      <c r="N17" s="185">
        <v>74.302275677412496</v>
      </c>
      <c r="O17" s="185">
        <v>72.946609309788073</v>
      </c>
      <c r="P17" s="185">
        <v>74.534785437994302</v>
      </c>
      <c r="Q17" s="185">
        <v>76.951376992110681</v>
      </c>
      <c r="R17" s="185">
        <v>77.843900415805521</v>
      </c>
      <c r="S17" s="185">
        <v>79.070428521803947</v>
      </c>
      <c r="T17" s="185">
        <v>77.488568884480685</v>
      </c>
      <c r="U17" s="185">
        <v>80.001746636610036</v>
      </c>
      <c r="V17" s="185">
        <v>81.615727730669292</v>
      </c>
      <c r="W17" s="185">
        <v>83.144940101381721</v>
      </c>
      <c r="X17" s="185">
        <v>84.082398572093226</v>
      </c>
      <c r="Y17" s="185">
        <v>84.304176107667672</v>
      </c>
      <c r="Z17" s="185">
        <v>86.706826920772002</v>
      </c>
      <c r="AA17" s="185">
        <v>88.824376735822355</v>
      </c>
      <c r="AB17" s="185">
        <v>90.953130838479012</v>
      </c>
      <c r="AC17" s="185">
        <v>93.067176333633881</v>
      </c>
      <c r="AD17" s="185">
        <v>95.21376631469569</v>
      </c>
      <c r="AE17" s="185">
        <v>96.850170559997039</v>
      </c>
      <c r="AF17" s="185">
        <v>98.234253996043691</v>
      </c>
      <c r="AG17" s="185">
        <v>99.652597349120313</v>
      </c>
      <c r="AH17" s="185">
        <v>101.07044472386205</v>
      </c>
      <c r="AI17" s="185">
        <v>102.5096778995579</v>
      </c>
      <c r="AJ17" s="185">
        <v>103.8756184684088</v>
      </c>
      <c r="AK17" s="185">
        <v>105.22907993312295</v>
      </c>
      <c r="AL17" s="185">
        <v>106.64135677829437</v>
      </c>
      <c r="AM17" s="185">
        <v>108.08092477062478</v>
      </c>
      <c r="AN17" s="185">
        <v>109.5489131273044</v>
      </c>
    </row>
    <row r="18" spans="1:40">
      <c r="A18" s="35" t="s">
        <v>596</v>
      </c>
      <c r="B18" s="185">
        <v>21.151207305916397</v>
      </c>
      <c r="C18" s="185">
        <v>22.521282491755183</v>
      </c>
      <c r="D18" s="185">
        <v>24.217986565765905</v>
      </c>
      <c r="E18" s="185">
        <v>25.461135067347364</v>
      </c>
      <c r="F18" s="185">
        <v>26.297310750693875</v>
      </c>
      <c r="G18" s="185">
        <v>28.16300470040489</v>
      </c>
      <c r="H18" s="185">
        <v>30.348501189694851</v>
      </c>
      <c r="I18" s="185">
        <v>31.793574952699373</v>
      </c>
      <c r="J18" s="185">
        <v>30.484415949333048</v>
      </c>
      <c r="K18" s="185">
        <v>31.715305188613026</v>
      </c>
      <c r="L18" s="185">
        <v>33.102158131950326</v>
      </c>
      <c r="M18" s="185">
        <v>34.659094884560439</v>
      </c>
      <c r="N18" s="185">
        <v>36.39067919900473</v>
      </c>
      <c r="O18" s="185">
        <v>38.204349046553844</v>
      </c>
      <c r="P18" s="185">
        <v>40.242752534029108</v>
      </c>
      <c r="Q18" s="185">
        <v>42.352494691702802</v>
      </c>
      <c r="R18" s="185">
        <v>44.62959349611431</v>
      </c>
      <c r="S18" s="185">
        <v>47.059568403454492</v>
      </c>
      <c r="T18" s="185">
        <v>49.336141685836502</v>
      </c>
      <c r="U18" s="185">
        <v>52.129708803872987</v>
      </c>
      <c r="V18" s="185">
        <v>55.076493025987219</v>
      </c>
      <c r="W18" s="185">
        <v>58.127939356488781</v>
      </c>
      <c r="X18" s="185">
        <v>61.165718763166645</v>
      </c>
      <c r="Y18" s="185">
        <v>64.743710634723442</v>
      </c>
      <c r="Z18" s="185">
        <v>68.410556921662561</v>
      </c>
      <c r="AA18" s="185">
        <v>72.216463325601225</v>
      </c>
      <c r="AB18" s="185">
        <v>76.013255310377787</v>
      </c>
      <c r="AC18" s="185">
        <v>79.97978335920952</v>
      </c>
      <c r="AD18" s="185">
        <v>84.167229780771748</v>
      </c>
      <c r="AE18" s="185">
        <v>88.703651014964663</v>
      </c>
      <c r="AF18" s="185">
        <v>93.495987804506427</v>
      </c>
      <c r="AG18" s="185">
        <v>98.513167089164398</v>
      </c>
      <c r="AH18" s="185">
        <v>103.74106028177358</v>
      </c>
      <c r="AI18" s="185">
        <v>109.17954792194922</v>
      </c>
      <c r="AJ18" s="185">
        <v>114.28179559976975</v>
      </c>
      <c r="AK18" s="185">
        <v>119.64957820111283</v>
      </c>
      <c r="AL18" s="185">
        <v>125.31986083075584</v>
      </c>
      <c r="AM18" s="185">
        <v>131.28607556652435</v>
      </c>
      <c r="AN18" s="185">
        <v>137.69966432544891</v>
      </c>
    </row>
    <row r="19" spans="1:40">
      <c r="A19" s="35" t="s">
        <v>597</v>
      </c>
      <c r="B19" s="185">
        <v>135.95535691221758</v>
      </c>
      <c r="C19" s="185">
        <v>139.80351127853945</v>
      </c>
      <c r="D19" s="185">
        <v>142.66409200833968</v>
      </c>
      <c r="E19" s="185">
        <v>144.13036048331253</v>
      </c>
      <c r="F19" s="185">
        <v>145.0014302833948</v>
      </c>
      <c r="G19" s="185">
        <v>146.55585903275639</v>
      </c>
      <c r="H19" s="185">
        <v>148.28569594981948</v>
      </c>
      <c r="I19" s="185">
        <v>149.06461652943278</v>
      </c>
      <c r="J19" s="185">
        <v>137.82766079356369</v>
      </c>
      <c r="K19" s="185">
        <v>140.70394471007126</v>
      </c>
      <c r="L19" s="185">
        <v>143.76714641829912</v>
      </c>
      <c r="M19" s="185">
        <v>147.12848647576391</v>
      </c>
      <c r="N19" s="185">
        <v>150.76049449915379</v>
      </c>
      <c r="O19" s="185">
        <v>154.33485001807401</v>
      </c>
      <c r="P19" s="185">
        <v>158.36097525088041</v>
      </c>
      <c r="Q19" s="185">
        <v>162.47821309092055</v>
      </c>
      <c r="R19" s="185">
        <v>166.85402227556517</v>
      </c>
      <c r="S19" s="185">
        <v>171.19273800324726</v>
      </c>
      <c r="T19" s="185">
        <v>174.84705057564088</v>
      </c>
      <c r="U19" s="185">
        <v>179.31069111024703</v>
      </c>
      <c r="V19" s="185">
        <v>183.8200659769339</v>
      </c>
      <c r="W19" s="185">
        <v>188.45915175381029</v>
      </c>
      <c r="X19" s="185">
        <v>192.83647380242422</v>
      </c>
      <c r="Y19" s="185">
        <v>197.4490556385359</v>
      </c>
      <c r="Z19" s="185">
        <v>202.3032772288403</v>
      </c>
      <c r="AA19" s="185">
        <v>207.34778110170382</v>
      </c>
      <c r="AB19" s="185">
        <v>212.31258981749002</v>
      </c>
      <c r="AC19" s="185">
        <v>217.46651232501361</v>
      </c>
      <c r="AD19" s="185">
        <v>222.94594056097739</v>
      </c>
      <c r="AE19" s="185">
        <v>228.74169932221261</v>
      </c>
      <c r="AF19" s="185">
        <v>234.76776055763202</v>
      </c>
      <c r="AG19" s="185">
        <v>241.02171215001968</v>
      </c>
      <c r="AH19" s="185">
        <v>247.53264718985847</v>
      </c>
      <c r="AI19" s="185">
        <v>254.37037860613714</v>
      </c>
      <c r="AJ19" s="185">
        <v>260.75466562266104</v>
      </c>
      <c r="AK19" s="185">
        <v>267.45156625352439</v>
      </c>
      <c r="AL19" s="185">
        <v>274.50343300227337</v>
      </c>
      <c r="AM19" s="185">
        <v>281.92696162795829</v>
      </c>
      <c r="AN19" s="185">
        <v>289.90858523747522</v>
      </c>
    </row>
    <row r="20" spans="1:40">
      <c r="A20" s="35" t="s">
        <v>598</v>
      </c>
      <c r="B20" s="185">
        <v>11.263564724197627</v>
      </c>
      <c r="C20" s="185">
        <v>11.573114330999795</v>
      </c>
      <c r="D20" s="185">
        <v>11.904421804272397</v>
      </c>
      <c r="E20" s="185">
        <v>12.110094606966681</v>
      </c>
      <c r="F20" s="185">
        <v>12.166932788027333</v>
      </c>
      <c r="G20" s="185">
        <v>12.293711060955006</v>
      </c>
      <c r="H20" s="185">
        <v>12.562958323284702</v>
      </c>
      <c r="I20" s="185">
        <v>12.711588758003899</v>
      </c>
      <c r="J20" s="185">
        <v>11.921653112246329</v>
      </c>
      <c r="K20" s="185">
        <v>12.235304710288451</v>
      </c>
      <c r="L20" s="185">
        <v>12.501281403627599</v>
      </c>
      <c r="M20" s="185">
        <v>12.741742363348116</v>
      </c>
      <c r="N20" s="185">
        <v>12.98624838026327</v>
      </c>
      <c r="O20" s="185">
        <v>13.214479448270467</v>
      </c>
      <c r="P20" s="185">
        <v>13.465168709241487</v>
      </c>
      <c r="Q20" s="185">
        <v>13.703477984695741</v>
      </c>
      <c r="R20" s="185">
        <v>13.943442716705752</v>
      </c>
      <c r="S20" s="185">
        <v>14.18613399699187</v>
      </c>
      <c r="T20" s="185">
        <v>14.466589529547347</v>
      </c>
      <c r="U20" s="185">
        <v>14.845840463025313</v>
      </c>
      <c r="V20" s="185">
        <v>15.167896365378041</v>
      </c>
      <c r="W20" s="185">
        <v>15.482175648100521</v>
      </c>
      <c r="X20" s="185">
        <v>15.753527531290876</v>
      </c>
      <c r="Y20" s="185">
        <v>16.029022897704866</v>
      </c>
      <c r="Z20" s="185">
        <v>16.344022280745968</v>
      </c>
      <c r="AA20" s="185">
        <v>16.653030576959534</v>
      </c>
      <c r="AB20" s="185">
        <v>16.95834435079685</v>
      </c>
      <c r="AC20" s="185">
        <v>17.270783697210387</v>
      </c>
      <c r="AD20" s="185">
        <v>17.605624985872634</v>
      </c>
      <c r="AE20" s="185">
        <v>17.958545368952624</v>
      </c>
      <c r="AF20" s="185">
        <v>18.326368122704476</v>
      </c>
      <c r="AG20" s="185">
        <v>18.695411513294513</v>
      </c>
      <c r="AH20" s="185">
        <v>19.063846336311084</v>
      </c>
      <c r="AI20" s="185">
        <v>19.436090482310849</v>
      </c>
      <c r="AJ20" s="185">
        <v>19.764024399763979</v>
      </c>
      <c r="AK20" s="185">
        <v>20.084817159876348</v>
      </c>
      <c r="AL20" s="185">
        <v>20.430774533226025</v>
      </c>
      <c r="AM20" s="185">
        <v>20.793147678228024</v>
      </c>
      <c r="AN20" s="185">
        <v>21.18512097954352</v>
      </c>
    </row>
    <row r="21" spans="1:40">
      <c r="A21" s="35" t="s">
        <v>599</v>
      </c>
      <c r="B21" s="185">
        <v>1.1351531206547518</v>
      </c>
      <c r="C21" s="185">
        <v>1.1581435930988344</v>
      </c>
      <c r="D21" s="185">
        <v>1.1466897745006903</v>
      </c>
      <c r="E21" s="185">
        <v>1.1404041486992398</v>
      </c>
      <c r="F21" s="185">
        <v>1.158082223645845</v>
      </c>
      <c r="G21" s="185">
        <v>1.1690400702239674</v>
      </c>
      <c r="H21" s="185">
        <v>1.1399086849076014</v>
      </c>
      <c r="I21" s="185">
        <v>1.1221637155461712</v>
      </c>
      <c r="J21" s="185">
        <v>1.0096297710191362</v>
      </c>
      <c r="K21" s="185">
        <v>1.0106492879161646</v>
      </c>
      <c r="L21" s="185">
        <v>1.0302529717942739</v>
      </c>
      <c r="M21" s="185">
        <v>1.0620864750479064</v>
      </c>
      <c r="N21" s="185">
        <v>1.0998118752864574</v>
      </c>
      <c r="O21" s="185">
        <v>1.1401523216394778</v>
      </c>
      <c r="P21" s="185">
        <v>1.1865134987803243</v>
      </c>
      <c r="Q21" s="185">
        <v>1.2382503590157974</v>
      </c>
      <c r="R21" s="185">
        <v>1.2967453569894312</v>
      </c>
      <c r="S21" s="185">
        <v>1.3581112576656127</v>
      </c>
      <c r="T21" s="185">
        <v>1.393039840277065</v>
      </c>
      <c r="U21" s="185">
        <v>1.4236346020613615</v>
      </c>
      <c r="V21" s="185">
        <v>1.4718356260352397</v>
      </c>
      <c r="W21" s="185">
        <v>1.526684010572724</v>
      </c>
      <c r="X21" s="185">
        <v>1.5859732062358185</v>
      </c>
      <c r="Y21" s="185">
        <v>1.6511561750372967</v>
      </c>
      <c r="Z21" s="185">
        <v>1.7137906368871529</v>
      </c>
      <c r="AA21" s="185">
        <v>1.7838412023456807</v>
      </c>
      <c r="AB21" s="185">
        <v>1.852760928004608</v>
      </c>
      <c r="AC21" s="185">
        <v>1.9252952057275514</v>
      </c>
      <c r="AD21" s="185">
        <v>2.0011863599229782</v>
      </c>
      <c r="AE21" s="185">
        <v>2.0799279842080454</v>
      </c>
      <c r="AF21" s="185">
        <v>2.161300898584174</v>
      </c>
      <c r="AG21" s="185">
        <v>2.2491417997344558</v>
      </c>
      <c r="AH21" s="185">
        <v>2.3449152122731407</v>
      </c>
      <c r="AI21" s="185">
        <v>2.4496740414846618</v>
      </c>
      <c r="AJ21" s="185">
        <v>2.553957149593189</v>
      </c>
      <c r="AK21" s="185">
        <v>2.6701459219060015</v>
      </c>
      <c r="AL21" s="185">
        <v>2.7900071780000926</v>
      </c>
      <c r="AM21" s="185">
        <v>2.9167674131821033</v>
      </c>
      <c r="AN21" s="185">
        <v>3.0523121519180978</v>
      </c>
    </row>
    <row r="22" spans="1:40">
      <c r="A22" s="35" t="s">
        <v>530</v>
      </c>
      <c r="B22" s="185">
        <v>27.516308224731535</v>
      </c>
      <c r="C22" s="185">
        <v>26.933321910754717</v>
      </c>
      <c r="D22" s="185">
        <v>26.357240851505608</v>
      </c>
      <c r="E22" s="185">
        <v>25.784669574259389</v>
      </c>
      <c r="F22" s="185">
        <v>25.784669574259372</v>
      </c>
      <c r="G22" s="185">
        <v>25.792154377886234</v>
      </c>
      <c r="H22" s="185">
        <v>25.78096221762112</v>
      </c>
      <c r="I22" s="185">
        <v>25.777254860982886</v>
      </c>
      <c r="J22" s="185">
        <v>25.780962217621408</v>
      </c>
      <c r="K22" s="185">
        <v>25.780962217621408</v>
      </c>
      <c r="L22" s="185">
        <v>25.780962217621404</v>
      </c>
      <c r="M22" s="185">
        <v>25.780962217621397</v>
      </c>
      <c r="N22" s="185">
        <v>25.780962217621397</v>
      </c>
      <c r="O22" s="185">
        <v>25.221712610799649</v>
      </c>
      <c r="P22" s="185">
        <v>25.221712610799649</v>
      </c>
      <c r="Q22" s="185">
        <v>25.198560689428401</v>
      </c>
      <c r="R22" s="185">
        <v>25.198154966054339</v>
      </c>
      <c r="S22" s="185">
        <v>25.22443266858593</v>
      </c>
      <c r="T22" s="185">
        <v>25.198154966054339</v>
      </c>
      <c r="U22" s="185">
        <v>24.729363674487423</v>
      </c>
      <c r="V22" s="185">
        <v>24.107340422025779</v>
      </c>
      <c r="W22" s="185">
        <v>24.068889189911349</v>
      </c>
      <c r="X22" s="185">
        <v>23.566180013629189</v>
      </c>
      <c r="Y22" s="185">
        <v>22.355593289542004</v>
      </c>
      <c r="Z22" s="185">
        <v>22.403008355083625</v>
      </c>
      <c r="AA22" s="185">
        <v>22.450423420625238</v>
      </c>
      <c r="AB22" s="185">
        <v>22.497838486166845</v>
      </c>
      <c r="AC22" s="185">
        <v>22.545253551708463</v>
      </c>
      <c r="AD22" s="185">
        <v>22.592668617250066</v>
      </c>
      <c r="AE22" s="185">
        <v>22.390297614205075</v>
      </c>
      <c r="AF22" s="185">
        <v>22.187926611160076</v>
      </c>
      <c r="AG22" s="185">
        <v>21.985555608115085</v>
      </c>
      <c r="AH22" s="185">
        <v>21.783184605070087</v>
      </c>
      <c r="AI22" s="185">
        <v>21.580813602025103</v>
      </c>
      <c r="AJ22" s="185">
        <v>21.378442598980104</v>
      </c>
      <c r="AK22" s="185">
        <v>21.176071595935095</v>
      </c>
      <c r="AL22" s="185">
        <v>20.973700592890108</v>
      </c>
      <c r="AM22" s="185">
        <v>20.771329589845102</v>
      </c>
      <c r="AN22" s="185">
        <v>20.568958586800107</v>
      </c>
    </row>
    <row r="23" spans="1:40">
      <c r="A23" s="35" t="s">
        <v>603</v>
      </c>
      <c r="B23" s="185">
        <v>66.42036548153871</v>
      </c>
      <c r="C23" s="185">
        <v>67.405879473318592</v>
      </c>
      <c r="D23" s="185">
        <v>64.422201326406551</v>
      </c>
      <c r="E23" s="185">
        <v>61.447467786677329</v>
      </c>
      <c r="F23" s="185">
        <v>61.142610702865952</v>
      </c>
      <c r="G23" s="185">
        <v>61.268075561889901</v>
      </c>
      <c r="H23" s="185">
        <v>60.912459713234377</v>
      </c>
      <c r="I23" s="185">
        <v>60.468556482084786</v>
      </c>
      <c r="J23" s="185">
        <v>58.515171706745178</v>
      </c>
      <c r="K23" s="185">
        <v>58.254298294534607</v>
      </c>
      <c r="L23" s="185">
        <v>58.043794250560346</v>
      </c>
      <c r="M23" s="185">
        <v>58.268510979649157</v>
      </c>
      <c r="N23" s="185">
        <v>58.634403368923351</v>
      </c>
      <c r="O23" s="185">
        <v>59.586142400355428</v>
      </c>
      <c r="P23" s="185">
        <v>59.40613908356876</v>
      </c>
      <c r="Q23" s="185">
        <v>59.339774819221503</v>
      </c>
      <c r="R23" s="185">
        <v>59.635924277118903</v>
      </c>
      <c r="S23" s="185">
        <v>59.8003165606208</v>
      </c>
      <c r="T23" s="185">
        <v>60.405002253054697</v>
      </c>
      <c r="U23" s="185">
        <v>59.924771535685913</v>
      </c>
      <c r="V23" s="185">
        <v>59.693945281900724</v>
      </c>
      <c r="W23" s="185">
        <v>59.46503786708054</v>
      </c>
      <c r="X23" s="185">
        <v>59.155273715860652</v>
      </c>
      <c r="Y23" s="185">
        <v>58.166723000493484</v>
      </c>
      <c r="Z23" s="185">
        <v>57.190274817346371</v>
      </c>
      <c r="AA23" s="185">
        <v>56.213826634199208</v>
      </c>
      <c r="AB23" s="185">
        <v>55.237378451052074</v>
      </c>
      <c r="AC23" s="185">
        <v>54.260930267904918</v>
      </c>
      <c r="AD23" s="185">
        <v>53.284482084757748</v>
      </c>
      <c r="AE23" s="185">
        <v>52.724292816706132</v>
      </c>
      <c r="AF23" s="185">
        <v>52.164103548654488</v>
      </c>
      <c r="AG23" s="185">
        <v>51.603914280602893</v>
      </c>
      <c r="AH23" s="185">
        <v>51.043725012551292</v>
      </c>
      <c r="AI23" s="185">
        <v>50.483535744499683</v>
      </c>
      <c r="AJ23" s="185">
        <v>49.923346476448074</v>
      </c>
      <c r="AK23" s="185">
        <v>49.363157208396451</v>
      </c>
      <c r="AL23" s="185">
        <v>48.802967940344814</v>
      </c>
      <c r="AM23" s="185">
        <v>48.242778672293184</v>
      </c>
      <c r="AN23" s="185">
        <v>47.682589404241561</v>
      </c>
    </row>
    <row r="24" spans="1:40">
      <c r="A24" s="35" t="s">
        <v>661</v>
      </c>
      <c r="B24" s="185">
        <v>13.345629432701433</v>
      </c>
      <c r="C24" s="185">
        <v>13.899973861744526</v>
      </c>
      <c r="D24" s="185">
        <v>14.241400522629307</v>
      </c>
      <c r="E24" s="185">
        <v>14.660228740858253</v>
      </c>
      <c r="F24" s="185">
        <v>14.734307821369407</v>
      </c>
      <c r="G24" s="185">
        <v>14.820136538356026</v>
      </c>
      <c r="H24" s="185">
        <v>14.834474809054743</v>
      </c>
      <c r="I24" s="185">
        <v>14.739267553174583</v>
      </c>
      <c r="J24" s="185">
        <v>12.850963128301911</v>
      </c>
      <c r="K24" s="185">
        <v>13.194214531253461</v>
      </c>
      <c r="L24" s="185">
        <v>13.463306784285843</v>
      </c>
      <c r="M24" s="185">
        <v>13.76702952833095</v>
      </c>
      <c r="N24" s="185">
        <v>14.094770559289131</v>
      </c>
      <c r="O24" s="185">
        <v>14.441316908885499</v>
      </c>
      <c r="P24" s="185">
        <v>14.774137977640024</v>
      </c>
      <c r="Q24" s="185">
        <v>15.111490993070266</v>
      </c>
      <c r="R24" s="185">
        <v>15.48015276320328</v>
      </c>
      <c r="S24" s="185">
        <v>15.903436587208263</v>
      </c>
      <c r="T24" s="185">
        <v>16.2345529006253</v>
      </c>
      <c r="U24" s="185">
        <v>16.68332773177854</v>
      </c>
      <c r="V24" s="185">
        <v>17.177801343588126</v>
      </c>
      <c r="W24" s="185">
        <v>17.632404747738843</v>
      </c>
      <c r="X24" s="185">
        <v>18.108047442152905</v>
      </c>
      <c r="Y24" s="185">
        <v>18.687220599592028</v>
      </c>
      <c r="Z24" s="185">
        <v>19.123335619478652</v>
      </c>
      <c r="AA24" s="185">
        <v>19.574212861738804</v>
      </c>
      <c r="AB24" s="185">
        <v>20.016445254151499</v>
      </c>
      <c r="AC24" s="185">
        <v>20.474336821456458</v>
      </c>
      <c r="AD24" s="185">
        <v>20.962217277389243</v>
      </c>
      <c r="AE24" s="185">
        <v>21.465139347092094</v>
      </c>
      <c r="AF24" s="185">
        <v>21.98329495211933</v>
      </c>
      <c r="AG24" s="185">
        <v>22.520032154344616</v>
      </c>
      <c r="AH24" s="185">
        <v>23.078435912261451</v>
      </c>
      <c r="AI24" s="185">
        <v>23.667355045881628</v>
      </c>
      <c r="AJ24" s="185">
        <v>24.216532537303461</v>
      </c>
      <c r="AK24" s="185">
        <v>24.785962003570585</v>
      </c>
      <c r="AL24" s="185">
        <v>25.381861674959502</v>
      </c>
      <c r="AM24" s="185">
        <v>26.007023223198622</v>
      </c>
      <c r="AN24" s="185">
        <v>26.682114624908355</v>
      </c>
    </row>
    <row r="25" spans="1:40">
      <c r="A25" s="35" t="s">
        <v>662</v>
      </c>
      <c r="B25" s="185">
        <v>10.112362730183554</v>
      </c>
      <c r="C25" s="185">
        <v>8.5007203734218884</v>
      </c>
      <c r="D25" s="185">
        <v>7.7653014266725382</v>
      </c>
      <c r="E25" s="185">
        <v>7.8585582183696561</v>
      </c>
      <c r="F25" s="185">
        <v>7.6166575811777113</v>
      </c>
      <c r="G25" s="185">
        <v>7.2676899905857173</v>
      </c>
      <c r="H25" s="185">
        <v>7.0928076077901956</v>
      </c>
      <c r="I25" s="185">
        <v>6.7895805384473107</v>
      </c>
      <c r="J25" s="185">
        <v>5.5395441341179819</v>
      </c>
      <c r="K25" s="185">
        <v>5.6650824418180408</v>
      </c>
      <c r="L25" s="185">
        <v>5.7151179539530679</v>
      </c>
      <c r="M25" s="185">
        <v>5.7834214959080672</v>
      </c>
      <c r="N25" s="185">
        <v>5.891744250290798</v>
      </c>
      <c r="O25" s="185">
        <v>6.0386177502028104</v>
      </c>
      <c r="P25" s="185">
        <v>6.1810468439326582</v>
      </c>
      <c r="Q25" s="185">
        <v>6.3307968903523228</v>
      </c>
      <c r="R25" s="185">
        <v>6.5005469605789363</v>
      </c>
      <c r="S25" s="185">
        <v>6.7469701193181173</v>
      </c>
      <c r="T25" s="185">
        <v>6.9645438930507204</v>
      </c>
      <c r="U25" s="185">
        <v>7.2642905837274876</v>
      </c>
      <c r="V25" s="185">
        <v>7.6165217660109006</v>
      </c>
      <c r="W25" s="185">
        <v>7.9708467351610119</v>
      </c>
      <c r="X25" s="185">
        <v>8.3506559498367015</v>
      </c>
      <c r="Y25" s="185">
        <v>8.8308793056775485</v>
      </c>
      <c r="Z25" s="185">
        <v>9.2631119812253129</v>
      </c>
      <c r="AA25" s="185">
        <v>9.7001657965888324</v>
      </c>
      <c r="AB25" s="185">
        <v>10.122199009055521</v>
      </c>
      <c r="AC25" s="185">
        <v>10.548860068139749</v>
      </c>
      <c r="AD25" s="185">
        <v>10.988663855455595</v>
      </c>
      <c r="AE25" s="185">
        <v>11.419316718040559</v>
      </c>
      <c r="AF25" s="185">
        <v>11.842864946898526</v>
      </c>
      <c r="AG25" s="185">
        <v>12.260957333092508</v>
      </c>
      <c r="AH25" s="185">
        <v>12.67630003107922</v>
      </c>
      <c r="AI25" s="185">
        <v>13.093477295435996</v>
      </c>
      <c r="AJ25" s="185">
        <v>13.462828088563523</v>
      </c>
      <c r="AK25" s="185">
        <v>13.83089229550253</v>
      </c>
      <c r="AL25" s="185">
        <v>14.201888568407229</v>
      </c>
      <c r="AM25" s="185">
        <v>14.577737580063628</v>
      </c>
      <c r="AN25" s="185">
        <v>14.97305467762345</v>
      </c>
    </row>
    <row r="41" spans="1:39">
      <c r="A41" s="132"/>
      <c r="B41" s="132"/>
      <c r="C41" s="132"/>
      <c r="D41" s="132"/>
      <c r="E41" s="132"/>
      <c r="F41" s="132"/>
      <c r="G41" s="132"/>
      <c r="H41" s="132"/>
      <c r="I41" s="132"/>
    </row>
    <row r="42" spans="1:39">
      <c r="A42" s="35" t="s">
        <v>556</v>
      </c>
      <c r="B42" s="35" t="s">
        <v>565</v>
      </c>
      <c r="C42" s="35" t="s">
        <v>566</v>
      </c>
      <c r="D42" s="35" t="s">
        <v>557</v>
      </c>
      <c r="E42" s="35" t="s">
        <v>567</v>
      </c>
      <c r="F42" s="35" t="s">
        <v>568</v>
      </c>
      <c r="G42" s="35" t="s">
        <v>569</v>
      </c>
      <c r="H42" s="35" t="s">
        <v>570</v>
      </c>
      <c r="I42" s="35" t="s">
        <v>558</v>
      </c>
      <c r="J42" s="35" t="s">
        <v>571</v>
      </c>
      <c r="K42" s="35" t="s">
        <v>572</v>
      </c>
      <c r="L42" s="35" t="s">
        <v>573</v>
      </c>
      <c r="M42" s="35" t="s">
        <v>574</v>
      </c>
      <c r="N42" s="35" t="s">
        <v>559</v>
      </c>
      <c r="O42" s="35" t="s">
        <v>575</v>
      </c>
      <c r="P42" s="35" t="s">
        <v>576</v>
      </c>
      <c r="Q42" s="35" t="s">
        <v>577</v>
      </c>
      <c r="R42" s="35" t="s">
        <v>578</v>
      </c>
      <c r="S42" s="35" t="s">
        <v>560</v>
      </c>
      <c r="T42" s="35" t="s">
        <v>579</v>
      </c>
      <c r="U42" s="35" t="s">
        <v>580</v>
      </c>
      <c r="V42" s="35" t="s">
        <v>581</v>
      </c>
      <c r="W42" s="35" t="s">
        <v>582</v>
      </c>
      <c r="X42" s="35" t="s">
        <v>561</v>
      </c>
      <c r="Y42" s="35" t="s">
        <v>583</v>
      </c>
      <c r="Z42" s="35" t="s">
        <v>584</v>
      </c>
      <c r="AA42" s="35" t="s">
        <v>585</v>
      </c>
      <c r="AB42" s="35" t="s">
        <v>586</v>
      </c>
      <c r="AC42" s="35" t="s">
        <v>562</v>
      </c>
      <c r="AD42" s="35" t="s">
        <v>587</v>
      </c>
      <c r="AE42" s="35" t="s">
        <v>588</v>
      </c>
      <c r="AF42" s="35" t="s">
        <v>589</v>
      </c>
      <c r="AG42" s="35" t="s">
        <v>590</v>
      </c>
      <c r="AH42" s="35" t="s">
        <v>563</v>
      </c>
      <c r="AI42" s="35" t="s">
        <v>591</v>
      </c>
      <c r="AJ42" s="35" t="s">
        <v>592</v>
      </c>
      <c r="AK42" s="35" t="s">
        <v>593</v>
      </c>
      <c r="AL42" s="35" t="s">
        <v>594</v>
      </c>
      <c r="AM42" s="35" t="s">
        <v>564</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59991.580449204266</v>
      </c>
      <c r="K43" s="185">
        <v>60682.333816399376</v>
      </c>
      <c r="L43" s="185">
        <v>61381.040636574369</v>
      </c>
      <c r="M43" s="185">
        <v>62087.792487153696</v>
      </c>
      <c r="N43" s="185">
        <v>62802.682000000023</v>
      </c>
      <c r="O43" s="185">
        <v>63421.065342005146</v>
      </c>
      <c r="P43" s="185">
        <v>64045.537563425794</v>
      </c>
      <c r="Q43" s="185">
        <v>64676.158618096451</v>
      </c>
      <c r="R43" s="185">
        <v>65312.989050183925</v>
      </c>
      <c r="S43" s="185">
        <v>65956.09</v>
      </c>
      <c r="T43" s="185">
        <v>66518.97719068767</v>
      </c>
      <c r="U43" s="185">
        <v>67086.668213583107</v>
      </c>
      <c r="V43" s="185">
        <v>67659.20406589545</v>
      </c>
      <c r="W43" s="185">
        <v>68236.62609471516</v>
      </c>
      <c r="X43" s="185">
        <v>68818.97600000001</v>
      </c>
      <c r="Y43" s="185">
        <v>69322.810489383541</v>
      </c>
      <c r="Z43" s="185">
        <v>69830.333629884059</v>
      </c>
      <c r="AA43" s="185">
        <v>70341.572426693441</v>
      </c>
      <c r="AB43" s="185">
        <v>70856.554082712813</v>
      </c>
      <c r="AC43" s="185">
        <v>71375.305999999997</v>
      </c>
      <c r="AD43" s="185">
        <v>71818.612994947311</v>
      </c>
      <c r="AE43" s="185">
        <v>72264.673338395412</v>
      </c>
      <c r="AF43" s="185">
        <v>72713.504131197798</v>
      </c>
      <c r="AG43" s="185">
        <v>73165.122580420139</v>
      </c>
      <c r="AH43" s="185">
        <v>73619.545999999973</v>
      </c>
      <c r="AI43" s="185">
        <v>73995.362001779533</v>
      </c>
      <c r="AJ43" s="185">
        <v>74373.096484110356</v>
      </c>
      <c r="AK43" s="185">
        <v>74752.759240528656</v>
      </c>
      <c r="AL43" s="185">
        <v>75134.360114565105</v>
      </c>
      <c r="AM43" s="185">
        <v>75517.908999999985</v>
      </c>
    </row>
    <row r="60" spans="1:40">
      <c r="B60" s="35" t="s">
        <v>556</v>
      </c>
      <c r="C60" s="35" t="s">
        <v>565</v>
      </c>
      <c r="D60" s="35" t="s">
        <v>566</v>
      </c>
      <c r="E60" s="35" t="s">
        <v>557</v>
      </c>
      <c r="F60" s="35" t="s">
        <v>567</v>
      </c>
      <c r="G60" s="35" t="s">
        <v>568</v>
      </c>
      <c r="H60" s="35" t="s">
        <v>569</v>
      </c>
      <c r="I60" s="35" t="s">
        <v>570</v>
      </c>
      <c r="J60" s="35" t="s">
        <v>558</v>
      </c>
      <c r="K60" s="35" t="s">
        <v>571</v>
      </c>
      <c r="L60" s="35" t="s">
        <v>572</v>
      </c>
      <c r="M60" s="35" t="s">
        <v>573</v>
      </c>
      <c r="N60" s="35" t="s">
        <v>574</v>
      </c>
      <c r="O60" s="35" t="s">
        <v>559</v>
      </c>
      <c r="P60" s="35" t="s">
        <v>575</v>
      </c>
      <c r="Q60" s="35" t="s">
        <v>576</v>
      </c>
      <c r="R60" s="35" t="s">
        <v>577</v>
      </c>
      <c r="S60" s="35" t="s">
        <v>578</v>
      </c>
      <c r="T60" s="35" t="s">
        <v>560</v>
      </c>
      <c r="U60" s="35" t="s">
        <v>579</v>
      </c>
      <c r="V60" s="35" t="s">
        <v>580</v>
      </c>
      <c r="W60" s="35" t="s">
        <v>581</v>
      </c>
      <c r="X60" s="35" t="s">
        <v>582</v>
      </c>
      <c r="Y60" s="35" t="s">
        <v>561</v>
      </c>
      <c r="Z60" s="35" t="s">
        <v>583</v>
      </c>
      <c r="AA60" s="35" t="s">
        <v>584</v>
      </c>
      <c r="AB60" s="35" t="s">
        <v>585</v>
      </c>
      <c r="AC60" s="35" t="s">
        <v>586</v>
      </c>
      <c r="AD60" s="35" t="s">
        <v>562</v>
      </c>
      <c r="AE60" s="35" t="s">
        <v>587</v>
      </c>
      <c r="AF60" s="35" t="s">
        <v>588</v>
      </c>
      <c r="AG60" s="35" t="s">
        <v>589</v>
      </c>
      <c r="AH60" s="35" t="s">
        <v>590</v>
      </c>
      <c r="AI60" s="35" t="s">
        <v>563</v>
      </c>
      <c r="AJ60" s="35" t="s">
        <v>591</v>
      </c>
      <c r="AK60" s="35" t="s">
        <v>592</v>
      </c>
      <c r="AL60" s="35" t="s">
        <v>593</v>
      </c>
      <c r="AM60" s="35" t="s">
        <v>594</v>
      </c>
      <c r="AN60" s="35" t="s">
        <v>564</v>
      </c>
    </row>
    <row r="61" spans="1:40">
      <c r="A61" s="35" t="s">
        <v>275</v>
      </c>
      <c r="B61" s="185">
        <v>0.50675166051203402</v>
      </c>
      <c r="C61" s="185">
        <v>0.50002939224464338</v>
      </c>
      <c r="D61" s="185">
        <v>0.48821529824203069</v>
      </c>
      <c r="E61" s="185">
        <v>0.47814092368626449</v>
      </c>
      <c r="F61" s="185">
        <v>0.47173638731036627</v>
      </c>
      <c r="G61" s="185">
        <v>0.4630631819200241</v>
      </c>
      <c r="H61" s="185">
        <v>0.45359088147567828</v>
      </c>
      <c r="I61" s="185">
        <v>0.44667301675143473</v>
      </c>
      <c r="J61" s="185">
        <v>0.45538826291590973</v>
      </c>
      <c r="K61" s="185">
        <v>0.46793295801334117</v>
      </c>
      <c r="L61" s="185">
        <v>0.46046759892103167</v>
      </c>
      <c r="M61" s="185">
        <v>0.45232648178243395</v>
      </c>
      <c r="N61" s="185">
        <v>0.4432045811076285</v>
      </c>
      <c r="O61" s="185">
        <v>0.43429338949180396</v>
      </c>
      <c r="P61" s="185">
        <v>0.4254908102631807</v>
      </c>
      <c r="Q61" s="185">
        <v>0.41594761486490361</v>
      </c>
      <c r="R61" s="185">
        <v>0.40665671456242825</v>
      </c>
      <c r="S61" s="185">
        <v>0.39815322237697387</v>
      </c>
      <c r="T61" s="185">
        <v>0.39170890007450554</v>
      </c>
      <c r="U61" s="185">
        <v>0.38539928453240935</v>
      </c>
      <c r="V61" s="185">
        <v>0.37793150056669972</v>
      </c>
      <c r="W61" s="185">
        <v>0.37075036292393276</v>
      </c>
      <c r="X61" s="185">
        <v>0.36422675311118929</v>
      </c>
      <c r="Y61" s="185">
        <v>0.3581734582758046</v>
      </c>
      <c r="Z61" s="185">
        <v>0.35205797221585522</v>
      </c>
      <c r="AA61" s="185">
        <v>0.34558702401028074</v>
      </c>
      <c r="AB61" s="185">
        <v>0.33952755829128761</v>
      </c>
      <c r="AC61" s="185">
        <v>0.33371301258153058</v>
      </c>
      <c r="AD61" s="185">
        <v>0.32781126711311548</v>
      </c>
      <c r="AE61" s="185">
        <v>0.32183064557900692</v>
      </c>
      <c r="AF61" s="185">
        <v>0.31569932883652646</v>
      </c>
      <c r="AG61" s="185">
        <v>0.30964064446330652</v>
      </c>
      <c r="AH61" s="185">
        <v>0.30362932034398582</v>
      </c>
      <c r="AI61" s="185">
        <v>0.29766594808434804</v>
      </c>
      <c r="AJ61" s="185">
        <v>0.29259399427740962</v>
      </c>
      <c r="AK61" s="185">
        <v>0.28787966121672409</v>
      </c>
      <c r="AL61" s="185">
        <v>0.28307763521763735</v>
      </c>
      <c r="AM61" s="185">
        <v>0.27816986190038545</v>
      </c>
      <c r="AN61" s="185">
        <v>0.27308398558549224</v>
      </c>
    </row>
    <row r="62" spans="1:40">
      <c r="A62" s="35" t="s">
        <v>276</v>
      </c>
      <c r="B62" s="185">
        <v>0.30405099630722038</v>
      </c>
      <c r="C62" s="185">
        <v>0.29859076251364014</v>
      </c>
      <c r="D62" s="185">
        <v>0.30062816026490141</v>
      </c>
      <c r="E62" s="185">
        <v>0.30188882323390059</v>
      </c>
      <c r="F62" s="185">
        <v>0.30252667491776697</v>
      </c>
      <c r="G62" s="185">
        <v>0.30119553051891068</v>
      </c>
      <c r="H62" s="185">
        <v>0.30155158286720568</v>
      </c>
      <c r="I62" s="185">
        <v>0.30243057440873844</v>
      </c>
      <c r="J62" s="185">
        <v>0.31192619538248323</v>
      </c>
      <c r="K62" s="185">
        <v>0.29517510782251305</v>
      </c>
      <c r="L62" s="185">
        <v>0.29635470939642994</v>
      </c>
      <c r="M62" s="185">
        <v>0.29727642552691314</v>
      </c>
      <c r="N62" s="185">
        <v>0.29854996463846478</v>
      </c>
      <c r="O62" s="185">
        <v>0.30017478907543327</v>
      </c>
      <c r="P62" s="185">
        <v>0.30145876773755914</v>
      </c>
      <c r="Q62" s="185">
        <v>0.30363984310982328</v>
      </c>
      <c r="R62" s="185">
        <v>0.30574181402799705</v>
      </c>
      <c r="S62" s="185">
        <v>0.30790419773758498</v>
      </c>
      <c r="T62" s="185">
        <v>0.31039741519403802</v>
      </c>
      <c r="U62" s="185">
        <v>0.31136876737809954</v>
      </c>
      <c r="V62" s="185">
        <v>0.31375033179029149</v>
      </c>
      <c r="W62" s="185">
        <v>0.31586704411145677</v>
      </c>
      <c r="X62" s="185">
        <v>0.31819934169327835</v>
      </c>
      <c r="Y62" s="185">
        <v>0.32018335542453191</v>
      </c>
      <c r="Z62" s="185">
        <v>0.32220368928035192</v>
      </c>
      <c r="AA62" s="185">
        <v>0.32461167703432126</v>
      </c>
      <c r="AB62" s="185">
        <v>0.3270837365375393</v>
      </c>
      <c r="AC62" s="185">
        <v>0.32932888584829312</v>
      </c>
      <c r="AD62" s="185">
        <v>0.33149002281234141</v>
      </c>
      <c r="AE62" s="185">
        <v>0.33391682354781654</v>
      </c>
      <c r="AF62" s="185">
        <v>0.33654026278115418</v>
      </c>
      <c r="AG62" s="185">
        <v>0.3391188419982239</v>
      </c>
      <c r="AH62" s="185">
        <v>0.34169068421366239</v>
      </c>
      <c r="AI62" s="185">
        <v>0.34423344355460878</v>
      </c>
      <c r="AJ62" s="185">
        <v>0.34740419165639713</v>
      </c>
      <c r="AK62" s="185">
        <v>0.3501813632241671</v>
      </c>
      <c r="AL62" s="185">
        <v>0.35293901426078461</v>
      </c>
      <c r="AM62" s="185">
        <v>0.35568614854426533</v>
      </c>
      <c r="AN62" s="185">
        <v>0.35839367932738153</v>
      </c>
    </row>
    <row r="63" spans="1:40">
      <c r="A63" s="35" t="s">
        <v>277</v>
      </c>
      <c r="B63" s="185">
        <v>0.20270066420481359</v>
      </c>
      <c r="C63" s="185">
        <v>0.20923593684442857</v>
      </c>
      <c r="D63" s="185">
        <v>0.21307285065223594</v>
      </c>
      <c r="E63" s="185">
        <v>0.21565700363906795</v>
      </c>
      <c r="F63" s="185">
        <v>0.21490741270063807</v>
      </c>
      <c r="G63" s="185">
        <v>0.21811211645558881</v>
      </c>
      <c r="H63" s="185">
        <v>0.22051933791456735</v>
      </c>
      <c r="I63" s="185">
        <v>0.21989500324583466</v>
      </c>
      <c r="J63" s="185">
        <v>0.19506643412589877</v>
      </c>
      <c r="K63" s="185">
        <v>0.19710129290212794</v>
      </c>
      <c r="L63" s="185">
        <v>0.20122041662217396</v>
      </c>
      <c r="M63" s="185">
        <v>0.20627807266370915</v>
      </c>
      <c r="N63" s="185">
        <v>0.21196956706090228</v>
      </c>
      <c r="O63" s="185">
        <v>0.21710393386785859</v>
      </c>
      <c r="P63" s="185">
        <v>0.2240433299119117</v>
      </c>
      <c r="Q63" s="185">
        <v>0.2308265979666683</v>
      </c>
      <c r="R63" s="185">
        <v>0.23743702771631028</v>
      </c>
      <c r="S63" s="185">
        <v>0.24319998867965287</v>
      </c>
      <c r="T63" s="185">
        <v>0.24657329792094992</v>
      </c>
      <c r="U63" s="185">
        <v>0.25256766713059975</v>
      </c>
      <c r="V63" s="185">
        <v>0.25831044629786953</v>
      </c>
      <c r="W63" s="185">
        <v>0.26403188530918176</v>
      </c>
      <c r="X63" s="185">
        <v>0.268880665619811</v>
      </c>
      <c r="Y63" s="185">
        <v>0.273607869507902</v>
      </c>
      <c r="Z63" s="185">
        <v>0.27950864192155589</v>
      </c>
      <c r="AA63" s="185">
        <v>0.28538064735715296</v>
      </c>
      <c r="AB63" s="185">
        <v>0.29078052982726099</v>
      </c>
      <c r="AC63" s="185">
        <v>0.29616584025913228</v>
      </c>
      <c r="AD63" s="185">
        <v>0.30172580709544056</v>
      </c>
      <c r="AE63" s="185">
        <v>0.30816482055656147</v>
      </c>
      <c r="AF63" s="185">
        <v>0.31456655264493238</v>
      </c>
      <c r="AG63" s="185">
        <v>0.32094920030183149</v>
      </c>
      <c r="AH63" s="185">
        <v>0.32729993871083535</v>
      </c>
      <c r="AI63" s="185">
        <v>0.33364054830017886</v>
      </c>
      <c r="AJ63" s="185">
        <v>0.33954729430157776</v>
      </c>
      <c r="AK63" s="185">
        <v>0.3455064427295807</v>
      </c>
      <c r="AL63" s="185">
        <v>0.35158931879542515</v>
      </c>
      <c r="AM63" s="185">
        <v>0.35780504090758197</v>
      </c>
      <c r="AN63" s="185">
        <v>0.36425511957789114</v>
      </c>
    </row>
    <row r="64" spans="1:40">
      <c r="A64" s="35"/>
    </row>
    <row r="65" spans="1:39">
      <c r="A65" s="35"/>
    </row>
    <row r="66" spans="1:39">
      <c r="A66" s="35"/>
    </row>
    <row r="70" spans="1:39">
      <c r="A70" s="35" t="s">
        <v>556</v>
      </c>
      <c r="B70" s="35" t="s">
        <v>565</v>
      </c>
      <c r="C70" s="35" t="s">
        <v>566</v>
      </c>
      <c r="D70" s="35" t="s">
        <v>557</v>
      </c>
      <c r="E70" s="35" t="s">
        <v>567</v>
      </c>
      <c r="F70" s="35" t="s">
        <v>568</v>
      </c>
      <c r="G70" s="35" t="s">
        <v>569</v>
      </c>
      <c r="H70" s="35" t="s">
        <v>570</v>
      </c>
      <c r="I70" s="35" t="s">
        <v>558</v>
      </c>
      <c r="J70" s="35" t="s">
        <v>571</v>
      </c>
      <c r="K70" s="35" t="s">
        <v>572</v>
      </c>
      <c r="L70" s="35" t="s">
        <v>573</v>
      </c>
      <c r="M70" s="35" t="s">
        <v>574</v>
      </c>
      <c r="N70" s="35" t="s">
        <v>559</v>
      </c>
      <c r="O70" s="35" t="s">
        <v>575</v>
      </c>
      <c r="P70" s="35" t="s">
        <v>576</v>
      </c>
      <c r="Q70" s="35" t="s">
        <v>577</v>
      </c>
      <c r="R70" s="35" t="s">
        <v>578</v>
      </c>
      <c r="S70" s="35" t="s">
        <v>560</v>
      </c>
      <c r="T70" s="35" t="s">
        <v>579</v>
      </c>
      <c r="U70" s="35" t="s">
        <v>580</v>
      </c>
      <c r="V70" s="35" t="s">
        <v>581</v>
      </c>
      <c r="W70" s="35" t="s">
        <v>582</v>
      </c>
      <c r="X70" s="35" t="s">
        <v>561</v>
      </c>
      <c r="Y70" s="35" t="s">
        <v>583</v>
      </c>
      <c r="Z70" s="35" t="s">
        <v>584</v>
      </c>
      <c r="AA70" s="35" t="s">
        <v>585</v>
      </c>
      <c r="AB70" s="35" t="s">
        <v>586</v>
      </c>
      <c r="AC70" s="35" t="s">
        <v>562</v>
      </c>
      <c r="AD70" s="35" t="s">
        <v>587</v>
      </c>
      <c r="AE70" s="35" t="s">
        <v>588</v>
      </c>
      <c r="AF70" s="35" t="s">
        <v>589</v>
      </c>
      <c r="AG70" s="35" t="s">
        <v>590</v>
      </c>
      <c r="AH70" s="35" t="s">
        <v>563</v>
      </c>
      <c r="AI70" s="35" t="s">
        <v>591</v>
      </c>
      <c r="AJ70" s="35" t="s">
        <v>592</v>
      </c>
      <c r="AK70" s="35" t="s">
        <v>593</v>
      </c>
      <c r="AL70" s="35" t="s">
        <v>594</v>
      </c>
      <c r="AM70" s="35" t="s">
        <v>564</v>
      </c>
    </row>
    <row r="71" spans="1:39">
      <c r="A71" s="185">
        <v>0.29762082342771745</v>
      </c>
      <c r="B71" s="185">
        <v>0.30385921345469646</v>
      </c>
      <c r="C71" s="185">
        <v>0.30662035502491097</v>
      </c>
      <c r="D71" s="185">
        <v>0.30872102524721284</v>
      </c>
      <c r="E71" s="185">
        <v>0.30871000208495614</v>
      </c>
      <c r="F71" s="185">
        <v>0.31138587423979908</v>
      </c>
      <c r="G71" s="185">
        <v>0.31368680793862919</v>
      </c>
      <c r="H71" s="185">
        <v>0.31328734300164224</v>
      </c>
      <c r="I71" s="185">
        <v>0.28633004917889704</v>
      </c>
      <c r="J71" s="185">
        <v>0.29304093968373734</v>
      </c>
      <c r="K71" s="185">
        <v>0.29685762423612799</v>
      </c>
      <c r="L71" s="185">
        <v>0.30153745616090494</v>
      </c>
      <c r="M71" s="185">
        <v>0.30675211649124462</v>
      </c>
      <c r="N71" s="185">
        <v>0.31153893701379465</v>
      </c>
      <c r="O71" s="185">
        <v>0.31803806544171498</v>
      </c>
      <c r="P71" s="185">
        <v>0.3244193006917131</v>
      </c>
      <c r="Q71" s="185">
        <v>0.3308870415630662</v>
      </c>
      <c r="R71" s="185">
        <v>0.33669080878377128</v>
      </c>
      <c r="S71" s="185">
        <v>0.33995191931658175</v>
      </c>
      <c r="T71" s="185">
        <v>0.34648809046076884</v>
      </c>
      <c r="U71" s="185">
        <v>0.35246416328706137</v>
      </c>
      <c r="V71" s="185">
        <v>0.35869420170000915</v>
      </c>
      <c r="W71" s="185">
        <v>0.36398700491934716</v>
      </c>
      <c r="X71" s="24">
        <v>0.36928603596616749</v>
      </c>
      <c r="Y71" s="24">
        <v>0.37597123391661136</v>
      </c>
      <c r="Z71" s="24">
        <v>0.38268031096953076</v>
      </c>
      <c r="AA71" s="24">
        <v>0.4241732348499761</v>
      </c>
      <c r="AB71" s="24">
        <v>0.43130710008678141</v>
      </c>
      <c r="AC71" s="24">
        <v>0.4389838263832514</v>
      </c>
      <c r="AD71" s="24">
        <v>0.44788436766670675</v>
      </c>
      <c r="AE71" s="24">
        <v>0.45694293113471512</v>
      </c>
      <c r="AF71" s="24">
        <v>0.46630985125029173</v>
      </c>
      <c r="AG71" s="24">
        <v>0.4759395266998151</v>
      </c>
      <c r="AH71" s="24">
        <v>0.48591575892563882</v>
      </c>
      <c r="AI71" s="24">
        <v>0.49450812737134997</v>
      </c>
      <c r="AJ71" s="24">
        <v>0.50362123926213487</v>
      </c>
      <c r="AK71" s="24">
        <v>0.51324200910863371</v>
      </c>
      <c r="AL71" s="24">
        <v>0.52343020834283704</v>
      </c>
      <c r="AM71" s="24">
        <v>0.53448300713820296</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556</v>
      </c>
      <c r="D101" s="35" t="s">
        <v>565</v>
      </c>
      <c r="E101" s="35" t="s">
        <v>566</v>
      </c>
      <c r="F101" s="35" t="s">
        <v>557</v>
      </c>
      <c r="G101" s="35" t="s">
        <v>567</v>
      </c>
      <c r="H101" s="35" t="s">
        <v>568</v>
      </c>
      <c r="I101" s="35" t="s">
        <v>569</v>
      </c>
      <c r="J101" s="35" t="s">
        <v>570</v>
      </c>
      <c r="K101" s="35" t="s">
        <v>558</v>
      </c>
      <c r="L101" s="35" t="s">
        <v>571</v>
      </c>
      <c r="M101" s="35" t="s">
        <v>572</v>
      </c>
      <c r="N101" s="35" t="s">
        <v>573</v>
      </c>
      <c r="O101" s="35" t="s">
        <v>574</v>
      </c>
      <c r="P101" s="35" t="s">
        <v>559</v>
      </c>
      <c r="Q101" s="35" t="s">
        <v>575</v>
      </c>
      <c r="R101" s="35" t="s">
        <v>576</v>
      </c>
      <c r="S101" s="35" t="s">
        <v>577</v>
      </c>
      <c r="T101" s="35" t="s">
        <v>578</v>
      </c>
      <c r="U101" s="35" t="s">
        <v>560</v>
      </c>
      <c r="V101" s="35" t="s">
        <v>579</v>
      </c>
      <c r="W101" s="35" t="s">
        <v>580</v>
      </c>
      <c r="X101" s="35" t="s">
        <v>581</v>
      </c>
      <c r="Y101" s="35" t="s">
        <v>582</v>
      </c>
      <c r="Z101" s="35" t="s">
        <v>561</v>
      </c>
      <c r="AA101" s="35" t="s">
        <v>583</v>
      </c>
      <c r="AB101" s="35" t="s">
        <v>584</v>
      </c>
      <c r="AC101" s="35" t="s">
        <v>585</v>
      </c>
      <c r="AD101" s="35" t="s">
        <v>586</v>
      </c>
      <c r="AE101" s="35" t="s">
        <v>562</v>
      </c>
      <c r="AF101" s="35" t="s">
        <v>587</v>
      </c>
      <c r="AG101" s="35" t="s">
        <v>588</v>
      </c>
      <c r="AH101" s="35" t="s">
        <v>589</v>
      </c>
      <c r="AI101" s="35" t="s">
        <v>590</v>
      </c>
      <c r="AJ101" s="35" t="s">
        <v>563</v>
      </c>
      <c r="AK101" s="35" t="s">
        <v>591</v>
      </c>
      <c r="AL101" s="35" t="s">
        <v>592</v>
      </c>
      <c r="AM101" s="35" t="s">
        <v>593</v>
      </c>
      <c r="AN101" s="35" t="s">
        <v>594</v>
      </c>
      <c r="AO101" s="35" t="s">
        <v>564</v>
      </c>
      <c r="AP101" s="35"/>
      <c r="AQ101" s="35"/>
      <c r="AR101" s="35"/>
      <c r="AS101" s="35"/>
      <c r="AT101" s="35"/>
      <c r="AU101" s="35"/>
    </row>
    <row r="102" spans="1:47">
      <c r="A102" s="35" t="s">
        <v>275</v>
      </c>
      <c r="B102" s="35" t="s">
        <v>531</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532</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533</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row>
    <row r="105" spans="1:47">
      <c r="A105" s="35" t="s">
        <v>275</v>
      </c>
      <c r="B105" s="35" t="s">
        <v>534</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row>
    <row r="106" spans="1:47">
      <c r="A106" s="35" t="s">
        <v>276</v>
      </c>
      <c r="B106" s="35" t="s">
        <v>533</v>
      </c>
      <c r="AK106" s="185" t="s">
        <v>395</v>
      </c>
      <c r="AL106" s="185" t="s">
        <v>395</v>
      </c>
      <c r="AM106" s="185" t="s">
        <v>395</v>
      </c>
      <c r="AN106" s="185" t="s">
        <v>395</v>
      </c>
      <c r="AO106" s="185" t="s">
        <v>395</v>
      </c>
    </row>
    <row r="107" spans="1:47">
      <c r="A107" s="35" t="s">
        <v>276</v>
      </c>
      <c r="B107" s="35" t="s">
        <v>534</v>
      </c>
      <c r="W107" s="185" t="s">
        <v>395</v>
      </c>
      <c r="X107" s="185" t="s">
        <v>395</v>
      </c>
      <c r="Y107" s="185" t="s">
        <v>395</v>
      </c>
      <c r="Z107" s="185" t="s">
        <v>395</v>
      </c>
      <c r="AA107" s="185" t="s">
        <v>395</v>
      </c>
      <c r="AB107" s="185" t="s">
        <v>395</v>
      </c>
      <c r="AC107" s="185" t="s">
        <v>395</v>
      </c>
      <c r="AD107" s="185" t="s">
        <v>395</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535</v>
      </c>
      <c r="C108" s="185" t="s">
        <v>395</v>
      </c>
      <c r="D108" s="185" t="s">
        <v>395</v>
      </c>
      <c r="E108" s="185" t="s">
        <v>395</v>
      </c>
      <c r="F108" s="185" t="s">
        <v>395</v>
      </c>
      <c r="G108" s="185" t="s">
        <v>395</v>
      </c>
      <c r="H108" s="185" t="s">
        <v>395</v>
      </c>
      <c r="I108" s="185" t="s">
        <v>395</v>
      </c>
      <c r="J108" s="185" t="s">
        <v>395</v>
      </c>
      <c r="K108" s="185" t="s">
        <v>395</v>
      </c>
      <c r="L108" s="185" t="s">
        <v>395</v>
      </c>
      <c r="M108" s="185" t="s">
        <v>395</v>
      </c>
      <c r="N108" s="185" t="s">
        <v>395</v>
      </c>
      <c r="O108" s="185" t="s">
        <v>395</v>
      </c>
      <c r="P108" s="185" t="s">
        <v>395</v>
      </c>
      <c r="Q108" s="185" t="s">
        <v>395</v>
      </c>
      <c r="R108" s="185" t="s">
        <v>395</v>
      </c>
      <c r="S108" s="185" t="s">
        <v>395</v>
      </c>
      <c r="T108" s="185" t="s">
        <v>395</v>
      </c>
      <c r="U108" s="185" t="s">
        <v>395</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536</v>
      </c>
      <c r="C109" s="185" t="s">
        <v>395</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537</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row>
    <row r="111" spans="1:47">
      <c r="A111" s="35" t="s">
        <v>277</v>
      </c>
      <c r="B111" s="35" t="s">
        <v>537</v>
      </c>
      <c r="AC111" s="185" t="s">
        <v>395</v>
      </c>
      <c r="AD111" s="185" t="s">
        <v>395</v>
      </c>
      <c r="AE111" s="185" t="s">
        <v>395</v>
      </c>
      <c r="AF111" s="185" t="s">
        <v>395</v>
      </c>
      <c r="AG111" s="185" t="s">
        <v>395</v>
      </c>
      <c r="AH111" s="185" t="s">
        <v>395</v>
      </c>
      <c r="AI111" s="185" t="s">
        <v>395</v>
      </c>
      <c r="AJ111" s="185" t="s">
        <v>395</v>
      </c>
      <c r="AK111" s="185" t="s">
        <v>395</v>
      </c>
      <c r="AL111" s="185" t="s">
        <v>395</v>
      </c>
      <c r="AM111" s="185" t="s">
        <v>395</v>
      </c>
      <c r="AN111" s="185" t="s">
        <v>395</v>
      </c>
      <c r="AO111" s="185" t="s">
        <v>395</v>
      </c>
    </row>
    <row r="112" spans="1:47">
      <c r="A112" s="35" t="s">
        <v>277</v>
      </c>
      <c r="B112" s="35" t="s">
        <v>538</v>
      </c>
      <c r="C112" s="185" t="s">
        <v>395</v>
      </c>
      <c r="D112" s="185" t="s">
        <v>395</v>
      </c>
      <c r="E112" s="185" t="s">
        <v>395</v>
      </c>
      <c r="F112" s="185" t="s">
        <v>395</v>
      </c>
      <c r="G112" s="185" t="s">
        <v>395</v>
      </c>
      <c r="H112" s="185" t="s">
        <v>395</v>
      </c>
      <c r="I112" s="185" t="s">
        <v>395</v>
      </c>
      <c r="J112" s="185" t="s">
        <v>395</v>
      </c>
      <c r="K112" s="185" t="s">
        <v>395</v>
      </c>
      <c r="L112" s="185" t="s">
        <v>395</v>
      </c>
      <c r="M112" s="185" t="s">
        <v>395</v>
      </c>
      <c r="N112" s="185" t="s">
        <v>395</v>
      </c>
      <c r="O112" s="185" t="s">
        <v>395</v>
      </c>
      <c r="P112" s="185" t="s">
        <v>395</v>
      </c>
      <c r="Q112" s="185" t="s">
        <v>395</v>
      </c>
      <c r="R112" s="185" t="s">
        <v>395</v>
      </c>
      <c r="S112" s="185" t="s">
        <v>395</v>
      </c>
      <c r="T112" s="185" t="s">
        <v>395</v>
      </c>
      <c r="U112" s="185" t="s">
        <v>395</v>
      </c>
      <c r="V112" s="185" t="s">
        <v>395</v>
      </c>
      <c r="W112" s="185" t="s">
        <v>395</v>
      </c>
      <c r="X112" s="185" t="s">
        <v>395</v>
      </c>
      <c r="Y112" s="185" t="s">
        <v>395</v>
      </c>
      <c r="Z112" s="185" t="s">
        <v>395</v>
      </c>
      <c r="AA112" s="185" t="s">
        <v>395</v>
      </c>
      <c r="AB112" s="185" t="s">
        <v>395</v>
      </c>
      <c r="AC112" s="185" t="s">
        <v>395</v>
      </c>
      <c r="AD112" s="185" t="s">
        <v>395</v>
      </c>
      <c r="AE112" s="185" t="s">
        <v>395</v>
      </c>
      <c r="AF112" s="185" t="s">
        <v>395</v>
      </c>
      <c r="AG112" s="185" t="s">
        <v>395</v>
      </c>
      <c r="AH112" s="185" t="s">
        <v>395</v>
      </c>
      <c r="AI112" s="185" t="s">
        <v>395</v>
      </c>
      <c r="AJ112" s="185" t="s">
        <v>395</v>
      </c>
      <c r="AK112" s="185" t="s">
        <v>395</v>
      </c>
      <c r="AL112" s="185" t="s">
        <v>395</v>
      </c>
      <c r="AM112" s="185" t="s">
        <v>395</v>
      </c>
      <c r="AN112" s="185" t="s">
        <v>395</v>
      </c>
      <c r="AO112" s="185" t="s">
        <v>395</v>
      </c>
    </row>
    <row r="113" spans="1:41">
      <c r="A113" s="35" t="s">
        <v>277</v>
      </c>
      <c r="B113" s="35" t="s">
        <v>539</v>
      </c>
      <c r="C113" s="185" t="s">
        <v>395</v>
      </c>
      <c r="D113" s="185" t="s">
        <v>395</v>
      </c>
      <c r="E113" s="185" t="s">
        <v>395</v>
      </c>
      <c r="F113" s="185" t="s">
        <v>395</v>
      </c>
      <c r="G113" s="185" t="s">
        <v>395</v>
      </c>
      <c r="H113" s="185" t="s">
        <v>395</v>
      </c>
      <c r="I113" s="185" t="s">
        <v>395</v>
      </c>
      <c r="J113" s="185" t="s">
        <v>395</v>
      </c>
      <c r="K113" s="185" t="s">
        <v>395</v>
      </c>
      <c r="L113" s="185" t="s">
        <v>395</v>
      </c>
      <c r="M113" s="185" t="s">
        <v>395</v>
      </c>
      <c r="N113" s="185" t="s">
        <v>395</v>
      </c>
      <c r="O113" s="185" t="s">
        <v>395</v>
      </c>
      <c r="P113" s="185" t="s">
        <v>395</v>
      </c>
      <c r="Q113" s="185" t="s">
        <v>395</v>
      </c>
      <c r="R113" s="185" t="s">
        <v>395</v>
      </c>
      <c r="S113" s="185" t="s">
        <v>395</v>
      </c>
      <c r="T113" s="185" t="s">
        <v>395</v>
      </c>
      <c r="U113" s="185" t="s">
        <v>395</v>
      </c>
      <c r="V113" s="185" t="s">
        <v>395</v>
      </c>
      <c r="W113" s="185" t="s">
        <v>395</v>
      </c>
      <c r="X113" s="185" t="s">
        <v>395</v>
      </c>
      <c r="Y113" s="185" t="s">
        <v>395</v>
      </c>
      <c r="Z113" s="185" t="s">
        <v>395</v>
      </c>
      <c r="AA113" s="185" t="s">
        <v>395</v>
      </c>
      <c r="AB113" s="185" t="s">
        <v>395</v>
      </c>
      <c r="AC113" s="185" t="s">
        <v>395</v>
      </c>
      <c r="AD113" s="185" t="s">
        <v>395</v>
      </c>
      <c r="AE113" s="185" t="s">
        <v>395</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604</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c r="B115" s="35"/>
    </row>
    <row r="116" spans="1:41">
      <c r="A116" s="35"/>
      <c r="B116" s="35"/>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648</v>
      </c>
      <c r="B162" s="35" t="s">
        <v>4</v>
      </c>
      <c r="C162" s="35" t="s">
        <v>649</v>
      </c>
      <c r="D162" s="35" t="s">
        <v>650</v>
      </c>
      <c r="E162" s="35" t="s">
        <v>651</v>
      </c>
      <c r="F162" s="277"/>
      <c r="G162" s="277"/>
      <c r="H162" s="277"/>
      <c r="I162" s="277"/>
      <c r="J162" s="277"/>
      <c r="K162" s="277"/>
      <c r="L162" s="277"/>
      <c r="M162" s="277"/>
    </row>
    <row r="163" spans="1:13">
      <c r="A163" s="185">
        <v>-1</v>
      </c>
      <c r="B163" s="185">
        <v>-1</v>
      </c>
      <c r="C163" s="185">
        <v>-1</v>
      </c>
      <c r="D163" s="185">
        <v>1</v>
      </c>
      <c r="E163" s="185">
        <v>3</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c r="C3" s="35" t="s">
        <v>556</v>
      </c>
      <c r="D3" s="35" t="s">
        <v>565</v>
      </c>
      <c r="E3" s="35" t="s">
        <v>566</v>
      </c>
      <c r="F3" s="35" t="s">
        <v>557</v>
      </c>
      <c r="G3" s="35" t="s">
        <v>567</v>
      </c>
      <c r="H3" s="35" t="s">
        <v>568</v>
      </c>
      <c r="I3" s="35" t="s">
        <v>569</v>
      </c>
      <c r="J3" s="35" t="s">
        <v>570</v>
      </c>
      <c r="K3" s="35" t="s">
        <v>558</v>
      </c>
      <c r="L3" s="35" t="s">
        <v>571</v>
      </c>
      <c r="M3" s="35" t="s">
        <v>572</v>
      </c>
      <c r="N3" s="35" t="s">
        <v>573</v>
      </c>
      <c r="O3" s="35" t="s">
        <v>574</v>
      </c>
      <c r="P3" s="35" t="s">
        <v>559</v>
      </c>
      <c r="Q3" s="35" t="s">
        <v>575</v>
      </c>
      <c r="R3" s="35" t="s">
        <v>576</v>
      </c>
      <c r="S3" s="35" t="s">
        <v>577</v>
      </c>
      <c r="T3" s="35" t="s">
        <v>578</v>
      </c>
      <c r="U3" s="35" t="s">
        <v>560</v>
      </c>
      <c r="V3" s="35" t="s">
        <v>579</v>
      </c>
      <c r="W3" s="35" t="s">
        <v>580</v>
      </c>
      <c r="X3" s="35" t="s">
        <v>581</v>
      </c>
      <c r="Y3" s="35" t="s">
        <v>582</v>
      </c>
      <c r="Z3" s="35" t="s">
        <v>561</v>
      </c>
      <c r="AA3" s="35" t="s">
        <v>583</v>
      </c>
      <c r="AB3" s="35" t="s">
        <v>584</v>
      </c>
      <c r="AC3" s="35" t="s">
        <v>585</v>
      </c>
      <c r="AD3" s="35" t="s">
        <v>586</v>
      </c>
      <c r="AE3" s="35" t="s">
        <v>562</v>
      </c>
      <c r="AF3" s="35" t="s">
        <v>563</v>
      </c>
      <c r="AG3" s="35" t="s">
        <v>564</v>
      </c>
      <c r="AH3" s="35"/>
      <c r="AI3" s="35"/>
      <c r="AJ3" s="35"/>
      <c r="AK3" s="35"/>
      <c r="AL3" s="35"/>
      <c r="AM3" s="35"/>
      <c r="AN3" s="35"/>
      <c r="AO3" s="35"/>
    </row>
    <row r="4" spans="1:41" s="4" customFormat="1"/>
    <row r="5" spans="1:41" s="4" customFormat="1">
      <c r="A5" s="4" t="s">
        <v>612</v>
      </c>
      <c r="C5" s="278">
        <v>2012</v>
      </c>
      <c r="D5" s="278">
        <v>2013</v>
      </c>
      <c r="E5" s="278">
        <v>2014</v>
      </c>
      <c r="F5" s="278">
        <v>2015</v>
      </c>
      <c r="G5" s="278">
        <v>2016</v>
      </c>
      <c r="H5" s="278">
        <v>2017</v>
      </c>
      <c r="I5" s="278">
        <v>2018</v>
      </c>
      <c r="J5" s="278">
        <v>2019</v>
      </c>
      <c r="K5" s="278">
        <v>2020</v>
      </c>
      <c r="L5" s="278">
        <v>2021</v>
      </c>
      <c r="M5" s="278">
        <v>2022</v>
      </c>
      <c r="N5" s="278">
        <v>2023</v>
      </c>
      <c r="O5" s="278">
        <v>2024</v>
      </c>
      <c r="P5" s="278">
        <v>2025</v>
      </c>
      <c r="Q5" s="278">
        <v>2026</v>
      </c>
      <c r="R5" s="278">
        <v>2027</v>
      </c>
      <c r="S5" s="278">
        <v>2028</v>
      </c>
      <c r="T5" s="278">
        <v>2029</v>
      </c>
      <c r="U5" s="278">
        <v>2030</v>
      </c>
      <c r="V5" s="278">
        <v>2031</v>
      </c>
      <c r="W5" s="278">
        <v>2032</v>
      </c>
      <c r="X5" s="278">
        <v>2033</v>
      </c>
      <c r="Y5" s="278">
        <v>2034</v>
      </c>
      <c r="Z5" s="278">
        <v>2035</v>
      </c>
      <c r="AA5" s="278">
        <v>2036</v>
      </c>
      <c r="AB5" s="278">
        <v>2037</v>
      </c>
      <c r="AC5" s="278">
        <v>2038</v>
      </c>
      <c r="AD5" s="278">
        <v>2039</v>
      </c>
      <c r="AE5" s="278">
        <v>2040</v>
      </c>
      <c r="AF5" s="278">
        <v>2045</v>
      </c>
      <c r="AG5" s="278">
        <v>2050</v>
      </c>
      <c r="AN5" s="5"/>
    </row>
    <row r="6" spans="1:41">
      <c r="A6" t="s">
        <v>613</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10">
        <f>INDEX(DriversGams!$A$5:$AN$23,MATCH(Drivers!$A7,DriversGams!$A$5:$A$23,0),MATCH(Drivers!C$3,DriversGams!$A$5:$AN$5,0))</f>
        <v>69.817113338466598</v>
      </c>
      <c r="D7" s="10">
        <f>INDEX(DriversGams!$A$5:$AN$23,MATCH(Drivers!$A7,DriversGams!$A$5:$A$23,0),MATCH(Drivers!D$3,DriversGams!$A$5:$AN$5,0))</f>
        <v>72.819731017164969</v>
      </c>
      <c r="E7" s="10">
        <f>INDEX(DriversGams!$A$5:$AN$23,MATCH(Drivers!$A7,DriversGams!$A$5:$A$23,0),MATCH(Drivers!E$3,DriversGams!$A$5:$AN$5,0))</f>
        <v>75.472008813799022</v>
      </c>
      <c r="F7" s="10">
        <f>INDEX(DriversGams!$A$5:$AN$23,MATCH(Drivers!$A7,DriversGams!$A$5:$A$23,0),MATCH(Drivers!F$3,DriversGams!$A$5:$AN$5,0))</f>
        <v>74.274927600037842</v>
      </c>
      <c r="G7" s="10">
        <f>INDEX(DriversGams!$A$5:$AN$23,MATCH(Drivers!$A7,DriversGams!$A$5:$A$23,0),MATCH(Drivers!G$3,DriversGams!$A$5:$AN$5,0))</f>
        <v>73.26059197587216</v>
      </c>
      <c r="H7" s="10">
        <f>INDEX(DriversGams!$A$5:$AN$23,MATCH(Drivers!$A7,DriversGams!$A$5:$A$23,0),MATCH(Drivers!H$3,DriversGams!$A$5:$AN$5,0))</f>
        <v>75.493823257911487</v>
      </c>
      <c r="I7" s="10">
        <f>INDEX(DriversGams!$A$5:$AN$23,MATCH(Drivers!$A7,DriversGams!$A$5:$A$23,0),MATCH(Drivers!I$3,DriversGams!$A$5:$AN$5,0))</f>
        <v>74.303648694490207</v>
      </c>
      <c r="J7" s="10">
        <f>INDEX(DriversGams!$A$5:$AN$23,MATCH(Drivers!$A7,DriversGams!$A$5:$A$23,0),MATCH(Drivers!J$3,DriversGams!$A$5:$AN$5,0))</f>
        <v>73.1945218840509</v>
      </c>
      <c r="K7" s="10">
        <f>INDEX(DriversGams!$A$5:$AN$23,MATCH(Drivers!$A7,DriversGams!$A$5:$A$23,0),MATCH(Drivers!K$3,DriversGams!$A$5:$AN$5,0))</f>
        <v>70.325700988606158</v>
      </c>
      <c r="L7" s="10">
        <f>INDEX(DriversGams!$A$5:$AN$23,MATCH(Drivers!$A7,DriversGams!$A$5:$A$23,0),MATCH(Drivers!L$3,DriversGams!$A$5:$AN$5,0))</f>
        <v>72.079600677576877</v>
      </c>
      <c r="M7" s="10">
        <f>INDEX(DriversGams!$A$5:$AN$23,MATCH(Drivers!$A7,DriversGams!$A$5:$A$23,0),MATCH(Drivers!M$3,DriversGams!$A$5:$AN$5,0))</f>
        <v>74.097267383773996</v>
      </c>
      <c r="N7" s="10">
        <f>INDEX(DriversGams!$A$5:$AN$23,MATCH(Drivers!$A7,DriversGams!$A$5:$A$23,0),MATCH(Drivers!N$3,DriversGams!$A$5:$AN$5,0))</f>
        <v>75.83751945163533</v>
      </c>
      <c r="O7" s="10">
        <f>INDEX(DriversGams!$A$5:$AN$23,MATCH(Drivers!$A7,DriversGams!$A$5:$A$23,0),MATCH(Drivers!O$3,DriversGams!$A$5:$AN$5,0))</f>
        <v>77.576110521025043</v>
      </c>
      <c r="P7" s="10">
        <f>INDEX(DriversGams!$A$5:$AN$23,MATCH(Drivers!$A7,DriversGams!$A$5:$A$23,0),MATCH(Drivers!P$3,DriversGams!$A$5:$AN$5,0))</f>
        <v>79.396606124967263</v>
      </c>
      <c r="Q7" s="10">
        <f>INDEX(DriversGams!$A$5:$AN$23,MATCH(Drivers!$A7,DriversGams!$A$5:$A$23,0),MATCH(Drivers!Q$3,DriversGams!$A$5:$AN$5,0))</f>
        <v>81.224836721269554</v>
      </c>
      <c r="R7" s="10">
        <f>INDEX(DriversGams!$A$5:$AN$23,MATCH(Drivers!$A7,DriversGams!$A$5:$A$23,0),MATCH(Drivers!R$3,DriversGams!$A$5:$AN$5,0))</f>
        <v>83.015421229038807</v>
      </c>
      <c r="S7" s="10">
        <f>INDEX(DriversGams!$A$5:$AN$23,MATCH(Drivers!$A7,DriversGams!$A$5:$A$23,0),MATCH(Drivers!S$3,DriversGams!$A$5:$AN$5,0))</f>
        <v>84.71879762829046</v>
      </c>
      <c r="T7" s="10">
        <f>INDEX(DriversGams!$A$5:$AN$23,MATCH(Drivers!$A7,DriversGams!$A$5:$A$23,0),MATCH(Drivers!T$3,DriversGams!$A$5:$AN$5,0))</f>
        <v>86.40947079839232</v>
      </c>
      <c r="U7" s="10">
        <f>INDEX(DriversGams!$A$5:$AN$23,MATCH(Drivers!$A7,DriversGams!$A$5:$A$23,0),MATCH(Drivers!U$3,DriversGams!$A$5:$AN$5,0))</f>
        <v>87.917074260425011</v>
      </c>
      <c r="V7" s="10">
        <f>INDEX(DriversGams!$A$5:$AN$23,MATCH(Drivers!$A7,DriversGams!$A$5:$A$23,0),MATCH(Drivers!V$3,DriversGams!$A$5:$AN$5,0))</f>
        <v>89.948274996445477</v>
      </c>
      <c r="W7" s="10">
        <f>INDEX(DriversGams!$A$5:$AN$23,MATCH(Drivers!$A7,DriversGams!$A$5:$A$23,0),MATCH(Drivers!W$3,DriversGams!$A$5:$AN$5,0))</f>
        <v>91.858597961990753</v>
      </c>
      <c r="X7" s="10">
        <f>INDEX(DriversGams!$A$5:$AN$23,MATCH(Drivers!$A7,DriversGams!$A$5:$A$23,0),MATCH(Drivers!X$3,DriversGams!$A$5:$AN$5,0))</f>
        <v>93.636661953392263</v>
      </c>
      <c r="Y7" s="10">
        <f>INDEX(DriversGams!$A$5:$AN$23,MATCH(Drivers!$A7,DriversGams!$A$5:$A$23,0),MATCH(Drivers!Y$3,DriversGams!$A$5:$AN$5,0))</f>
        <v>95.295599787555759</v>
      </c>
      <c r="Z7" s="10">
        <f>INDEX(DriversGams!$A$5:$AN$23,MATCH(Drivers!$A7,DriversGams!$A$5:$A$23,0),MATCH(Drivers!Z$3,DriversGams!$A$5:$AN$5,0))</f>
        <v>97.196418455885137</v>
      </c>
      <c r="AA7" s="10">
        <f>INDEX(DriversGams!$A$5:$AN$23,MATCH(Drivers!$A7,DriversGams!$A$5:$A$23,0),MATCH(Drivers!AA$3,DriversGams!$A$5:$AN$5,0))</f>
        <v>99.048946074573934</v>
      </c>
      <c r="AB7" s="10">
        <f>INDEX(DriversGams!$A$5:$AN$23,MATCH(Drivers!$A7,DriversGams!$A$5:$A$23,0),MATCH(Drivers!AB$3,DriversGams!$A$5:$AN$5,0))</f>
        <v>100.96742638628118</v>
      </c>
      <c r="AC7" s="10">
        <f>INDEX(DriversGams!$A$5:$AN$23,MATCH(Drivers!$A7,DriversGams!$A$5:$A$23,0),MATCH(Drivers!AC$3,DriversGams!$A$5:$AN$5,0))</f>
        <v>102.82399638424677</v>
      </c>
      <c r="AD7" s="10">
        <f>INDEX(DriversGams!$A$5:$AN$23,MATCH(Drivers!$A7,DriversGams!$A$5:$A$23,0),MATCH(Drivers!AD$3,DriversGams!$A$5:$AN$5,0))</f>
        <v>104.72881393465261</v>
      </c>
      <c r="AE7" s="10">
        <f>INDEX(DriversGams!$A$5:$AN$23,MATCH(Drivers!$A7,DriversGams!$A$5:$A$23,0),MATCH(Drivers!AE$3,DriversGams!$A$5:$AN$5,0))</f>
        <v>106.73410403014014</v>
      </c>
      <c r="AF7" s="10">
        <f>INDEX(DriversGams!$A$5:$AN$23,MATCH(Drivers!$A7,DriversGams!$A$5:$A$23,0),MATCH(Drivers!AF$3,DriversGams!$A$5:$AN$5,0))</f>
        <v>117.7224288535422</v>
      </c>
      <c r="AG7" s="10">
        <f>INDEX(DriversGams!$A$5:$AN$23,MATCH(Drivers!$A7,DriversGams!$A$5:$A$23,0),MATCH(Drivers!AG$3,DriversGams!$A$5:$AN$5,0))</f>
        <v>130.07284907210411</v>
      </c>
      <c r="AH7" s="126"/>
      <c r="AI7" s="126"/>
      <c r="AJ7" s="126"/>
      <c r="AK7" s="126"/>
      <c r="AL7" s="126"/>
      <c r="AM7" s="126"/>
      <c r="AO7">
        <v>1</v>
      </c>
    </row>
    <row r="8" spans="1:41">
      <c r="A8" s="134" t="s">
        <v>4</v>
      </c>
      <c r="B8" s="4">
        <f>B7+1</f>
        <v>2</v>
      </c>
      <c r="C8" s="10">
        <f>INDEX(DriversGams!$A$5:$AN$23,MATCH(Drivers!$A8,DriversGams!$A$5:$A$23,0),MATCH(Drivers!C$3,DriversGams!$A$5:$AN$5,0))</f>
        <v>1833.8485148656705</v>
      </c>
      <c r="D8" s="10">
        <f>INDEX(DriversGams!$A$5:$AN$23,MATCH(Drivers!$A8,DriversGams!$A$5:$A$23,0),MATCH(Drivers!D$3,DriversGams!$A$5:$AN$5,0))</f>
        <v>1886.6121543778552</v>
      </c>
      <c r="E8" s="10">
        <f>INDEX(DriversGams!$A$5:$AN$23,MATCH(Drivers!$A8,DriversGams!$A$5:$A$23,0),MATCH(Drivers!E$3,DriversGams!$A$5:$AN$5,0))</f>
        <v>1929.9088596734236</v>
      </c>
      <c r="F8" s="10">
        <f>INDEX(DriversGams!$A$5:$AN$23,MATCH(Drivers!$A8,DriversGams!$A$5:$A$23,0),MATCH(Drivers!F$3,DriversGams!$A$5:$AN$5,0))</f>
        <v>1960.4923036365474</v>
      </c>
      <c r="G8" s="10">
        <f>INDEX(DriversGams!$A$5:$AN$23,MATCH(Drivers!$A8,DriversGams!$A$5:$A$23,0),MATCH(Drivers!G$3,DriversGams!$A$5:$AN$5,0))</f>
        <v>1983.2547710242566</v>
      </c>
      <c r="H8" s="10">
        <f>INDEX(DriversGams!$A$5:$AN$23,MATCH(Drivers!$A8,DriversGams!$A$5:$A$23,0),MATCH(Drivers!H$3,DriversGams!$A$5:$AN$5,0))</f>
        <v>2006.0789129735178</v>
      </c>
      <c r="I8" s="10">
        <f>INDEX(DriversGams!$A$5:$AN$23,MATCH(Drivers!$A8,DriversGams!$A$5:$A$23,0),MATCH(Drivers!I$3,DriversGams!$A$5:$AN$5,0))</f>
        <v>2036.972183160904</v>
      </c>
      <c r="J8" s="10">
        <f>INDEX(DriversGams!$A$5:$AN$23,MATCH(Drivers!$A8,DriversGams!$A$5:$A$23,0),MATCH(Drivers!J$3,DriversGams!$A$5:$AN$5,0))</f>
        <v>2074.2003059734261</v>
      </c>
      <c r="K8" s="10">
        <f>INDEX(DriversGams!$A$5:$AN$23,MATCH(Drivers!$A8,DriversGams!$A$5:$A$23,0),MATCH(Drivers!K$3,DriversGams!$A$5:$AN$5,0))</f>
        <v>1914.545399528301</v>
      </c>
      <c r="L8" s="10">
        <f>INDEX(DriversGams!$A$5:$AN$23,MATCH(Drivers!$A8,DriversGams!$A$5:$A$23,0),MATCH(Drivers!L$3,DriversGams!$A$5:$AN$5,0))</f>
        <v>1957.2610773816891</v>
      </c>
      <c r="M8" s="10">
        <f>INDEX(DriversGams!$A$5:$AN$23,MATCH(Drivers!$A8,DriversGams!$A$5:$A$23,0),MATCH(Drivers!M$3,DriversGams!$A$5:$AN$5,0))</f>
        <v>2002.2872838168787</v>
      </c>
      <c r="N8" s="10">
        <f>INDEX(DriversGams!$A$5:$AN$23,MATCH(Drivers!$A8,DriversGams!$A$5:$A$23,0),MATCH(Drivers!N$3,DriversGams!$A$5:$AN$5,0))</f>
        <v>2051.2769335000403</v>
      </c>
      <c r="O8" s="10">
        <f>INDEX(DriversGams!$A$5:$AN$23,MATCH(Drivers!$A8,DriversGams!$A$5:$A$23,0),MATCH(Drivers!O$3,DriversGams!$A$5:$AN$5,0))</f>
        <v>2104.0245070320266</v>
      </c>
      <c r="P8" s="10">
        <f>INDEX(DriversGams!$A$5:$AN$23,MATCH(Drivers!$A8,DriversGams!$A$5:$A$23,0),MATCH(Drivers!P$3,DriversGams!$A$5:$AN$5,0))</f>
        <v>2157.2000988773989</v>
      </c>
      <c r="Q8" s="10">
        <f>INDEX(DriversGams!$A$5:$AN$23,MATCH(Drivers!$A8,DriversGams!$A$5:$A$23,0),MATCH(Drivers!Q$3,DriversGams!$A$5:$AN$5,0))</f>
        <v>2216.2386918503116</v>
      </c>
      <c r="R8" s="10">
        <f>INDEX(DriversGams!$A$5:$AN$23,MATCH(Drivers!$A8,DriversGams!$A$5:$A$23,0),MATCH(Drivers!R$3,DriversGams!$A$5:$AN$5,0))</f>
        <v>2277.0866520702075</v>
      </c>
      <c r="S8" s="10">
        <f>INDEX(DriversGams!$A$5:$AN$23,MATCH(Drivers!$A8,DriversGams!$A$5:$A$23,0),MATCH(Drivers!S$3,DriversGams!$A$5:$AN$5,0))</f>
        <v>2342.1075393790215</v>
      </c>
      <c r="T8" s="10">
        <f>INDEX(DriversGams!$A$5:$AN$23,MATCH(Drivers!$A8,DriversGams!$A$5:$A$23,0),MATCH(Drivers!T$3,DriversGams!$A$5:$AN$5,0))</f>
        <v>2408.995487304207</v>
      </c>
      <c r="U8" s="10">
        <f>INDEX(DriversGams!$A$5:$AN$23,MATCH(Drivers!$A8,DriversGams!$A$5:$A$23,0),MATCH(Drivers!U$3,DriversGams!$A$5:$AN$5,0))</f>
        <v>2468.4881674022527</v>
      </c>
      <c r="V8" s="10">
        <f>INDEX(DriversGams!$A$5:$AN$23,MATCH(Drivers!$A8,DriversGams!$A$5:$A$23,0),MATCH(Drivers!V$3,DriversGams!$A$5:$AN$5,0))</f>
        <v>2539.0431946322601</v>
      </c>
      <c r="W8" s="10">
        <f>INDEX(DriversGams!$A$5:$AN$23,MATCH(Drivers!$A8,DriversGams!$A$5:$A$23,0),MATCH(Drivers!W$3,DriversGams!$A$5:$AN$5,0))</f>
        <v>2611.6181489313612</v>
      </c>
      <c r="X8" s="10">
        <f>INDEX(DriversGams!$A$5:$AN$23,MATCH(Drivers!$A8,DriversGams!$A$5:$A$23,0),MATCH(Drivers!X$3,DriversGams!$A$5:$AN$5,0))</f>
        <v>2686.3644340512401</v>
      </c>
      <c r="Y8" s="10">
        <f>INDEX(DriversGams!$A$5:$AN$23,MATCH(Drivers!$A8,DriversGams!$A$5:$A$23,0),MATCH(Drivers!Y$3,DriversGams!$A$5:$AN$5,0))</f>
        <v>2759.0891878804987</v>
      </c>
      <c r="Z8" s="10">
        <f>INDEX(DriversGams!$A$5:$AN$23,MATCH(Drivers!$A8,DriversGams!$A$5:$A$23,0),MATCH(Drivers!Z$3,DriversGams!$A$5:$AN$5,0))</f>
        <v>2835.9490382924259</v>
      </c>
      <c r="AA8" s="10">
        <f>INDEX(DriversGams!$A$5:$AN$23,MATCH(Drivers!$A8,DriversGams!$A$5:$A$23,0),MATCH(Drivers!AA$3,DriversGams!$A$5:$AN$5,0))</f>
        <v>2915.3222561629782</v>
      </c>
      <c r="AB8" s="10">
        <f>INDEX(DriversGams!$A$5:$AN$23,MATCH(Drivers!$A8,DriversGams!$A$5:$A$23,0),MATCH(Drivers!AB$3,DriversGams!$A$5:$AN$5,0))</f>
        <v>2997.7985510673598</v>
      </c>
      <c r="AC8" s="10">
        <f>INDEX(DriversGams!$A$5:$AN$23,MATCH(Drivers!$A8,DriversGams!$A$5:$A$23,0),MATCH(Drivers!AC$3,DriversGams!$A$5:$AN$5,0))</f>
        <v>3079.8807643862083</v>
      </c>
      <c r="AD8" s="10">
        <f>INDEX(DriversGams!$A$5:$AN$23,MATCH(Drivers!$A8,DriversGams!$A$5:$A$23,0),MATCH(Drivers!AD$3,DriversGams!$A$5:$AN$5,0))</f>
        <v>3164.7988750291743</v>
      </c>
      <c r="AE8" s="10">
        <f>INDEX(DriversGams!$A$5:$AN$23,MATCH(Drivers!$A8,DriversGams!$A$5:$A$23,0),MATCH(Drivers!AE$3,DriversGams!$A$5:$AN$5,0))</f>
        <v>3254.7047790794968</v>
      </c>
      <c r="AF8" s="10">
        <f>INDEX(DriversGams!$A$5:$AN$23,MATCH(Drivers!$A8,DriversGams!$A$5:$A$23,0),MATCH(Drivers!AF$3,DriversGams!$A$5:$AN$5,0))</f>
        <v>3767.7621351917451</v>
      </c>
      <c r="AG8" s="10">
        <f>INDEX(DriversGams!$A$5:$AN$23,MATCH(Drivers!$A8,DriversGams!$A$5:$A$23,0),MATCH(Drivers!AG$3,DriversGams!$A$5:$AN$5,0))</f>
        <v>4350.0492909027143</v>
      </c>
      <c r="AH8" s="126"/>
      <c r="AI8" s="126"/>
      <c r="AJ8" s="126"/>
      <c r="AK8" s="126"/>
      <c r="AL8" s="126"/>
      <c r="AM8" s="126"/>
      <c r="AO8">
        <f>AO7+1</f>
        <v>2</v>
      </c>
    </row>
    <row r="9" spans="1:41">
      <c r="A9" s="134" t="s">
        <v>526</v>
      </c>
      <c r="B9" s="185">
        <f t="shared" ref="B9:B34" si="1">B8+1</f>
        <v>3</v>
      </c>
      <c r="C9" s="10">
        <f>INDEX(DriversGams!$A$5:$AN$23,MATCH(Drivers!$A9,DriversGams!$A$5:$A$23,0),MATCH(Drivers!C$3,DriversGams!$A$5:$AN$5,0))</f>
        <v>52.810230956688748</v>
      </c>
      <c r="D9" s="10">
        <f>INDEX(DriversGams!$A$5:$AN$23,MATCH(Drivers!$A9,DriversGams!$A$5:$A$23,0),MATCH(Drivers!D$3,DriversGams!$A$5:$AN$5,0))</f>
        <v>54.282362311943913</v>
      </c>
      <c r="E9" s="10">
        <f>INDEX(DriversGams!$A$5:$AN$23,MATCH(Drivers!$A9,DriversGams!$A$5:$A$23,0),MATCH(Drivers!E$3,DriversGams!$A$5:$AN$5,0))</f>
        <v>55.219691955007207</v>
      </c>
      <c r="F9" s="10">
        <f>INDEX(DriversGams!$A$5:$AN$23,MATCH(Drivers!$A9,DriversGams!$A$5:$A$23,0),MATCH(Drivers!F$3,DriversGams!$A$5:$AN$5,0))</f>
        <v>55.71177904843772</v>
      </c>
      <c r="G9" s="10">
        <f>INDEX(DriversGams!$A$5:$AN$23,MATCH(Drivers!$A9,DriversGams!$A$5:$A$23,0),MATCH(Drivers!G$3,DriversGams!$A$5:$AN$5,0))</f>
        <v>56.147972175388119</v>
      </c>
      <c r="H9" s="10">
        <f>INDEX(DriversGams!$A$5:$AN$23,MATCH(Drivers!$A9,DriversGams!$A$5:$A$23,0),MATCH(Drivers!H$3,DriversGams!$A$5:$AN$5,0))</f>
        <v>56.388632981353197</v>
      </c>
      <c r="I9" s="10">
        <f>INDEX(DriversGams!$A$5:$AN$23,MATCH(Drivers!$A9,DriversGams!$A$5:$A$23,0),MATCH(Drivers!I$3,DriversGams!$A$5:$AN$5,0))</f>
        <v>56.935742268541119</v>
      </c>
      <c r="J9" s="10">
        <f>INDEX(DriversGams!$A$5:$AN$23,MATCH(Drivers!$A9,DriversGams!$A$5:$A$23,0),MATCH(Drivers!J$3,DriversGams!$A$5:$AN$5,0))</f>
        <v>56.915851520215952</v>
      </c>
      <c r="K9" s="10">
        <f>INDEX(DriversGams!$A$5:$AN$23,MATCH(Drivers!$A9,DriversGams!$A$5:$A$23,0),MATCH(Drivers!K$3,DriversGams!$A$5:$AN$5,0))</f>
        <v>52.222577111314017</v>
      </c>
      <c r="L9" s="10">
        <f>INDEX(DriversGams!$A$5:$AN$23,MATCH(Drivers!$A9,DriversGams!$A$5:$A$23,0),MATCH(Drivers!L$3,DriversGams!$A$5:$AN$5,0))</f>
        <v>53.485625534148674</v>
      </c>
      <c r="M9" s="10">
        <f>INDEX(DriversGams!$A$5:$AN$23,MATCH(Drivers!$A9,DriversGams!$A$5:$A$23,0),MATCH(Drivers!M$3,DriversGams!$A$5:$AN$5,0))</f>
        <v>54.772963618611712</v>
      </c>
      <c r="N9" s="10">
        <f>INDEX(DriversGams!$A$5:$AN$23,MATCH(Drivers!$A9,DriversGams!$A$5:$A$23,0),MATCH(Drivers!N$3,DriversGams!$A$5:$AN$5,0))</f>
        <v>56.124869079913438</v>
      </c>
      <c r="O9" s="10">
        <f>INDEX(DriversGams!$A$5:$AN$23,MATCH(Drivers!$A9,DriversGams!$A$5:$A$23,0),MATCH(Drivers!O$3,DriversGams!$A$5:$AN$5,0))</f>
        <v>57.585957657715895</v>
      </c>
      <c r="P9" s="10">
        <f>INDEX(DriversGams!$A$5:$AN$23,MATCH(Drivers!$A9,DriversGams!$A$5:$A$23,0),MATCH(Drivers!P$3,DriversGams!$A$5:$AN$5,0))</f>
        <v>59.079383283398805</v>
      </c>
      <c r="Q9" s="10">
        <f>INDEX(DriversGams!$A$5:$AN$23,MATCH(Drivers!$A9,DriversGams!$A$5:$A$23,0),MATCH(Drivers!Q$3,DriversGams!$A$5:$AN$5,0))</f>
        <v>60.65927250258617</v>
      </c>
      <c r="R9" s="10">
        <f>INDEX(DriversGams!$A$5:$AN$23,MATCH(Drivers!$A9,DriversGams!$A$5:$A$23,0),MATCH(Drivers!R$3,DriversGams!$A$5:$AN$5,0))</f>
        <v>62.260045747357402</v>
      </c>
      <c r="S9" s="10">
        <f>INDEX(DriversGams!$A$5:$AN$23,MATCH(Drivers!$A9,DriversGams!$A$5:$A$23,0),MATCH(Drivers!S$3,DriversGams!$A$5:$AN$5,0))</f>
        <v>63.990528518902622</v>
      </c>
      <c r="T9" s="10">
        <f>INDEX(DriversGams!$A$5:$AN$23,MATCH(Drivers!$A9,DriversGams!$A$5:$A$23,0),MATCH(Drivers!T$3,DriversGams!$A$5:$AN$5,0))</f>
        <v>65.756685063171986</v>
      </c>
      <c r="U9" s="10">
        <f>INDEX(DriversGams!$A$5:$AN$23,MATCH(Drivers!$A9,DriversGams!$A$5:$A$23,0),MATCH(Drivers!U$3,DriversGams!$A$5:$AN$5,0))</f>
        <v>67.302359421755469</v>
      </c>
      <c r="V9" s="10">
        <f>INDEX(DriversGams!$A$5:$AN$23,MATCH(Drivers!$A9,DriversGams!$A$5:$A$23,0),MATCH(Drivers!V$3,DriversGams!$A$5:$AN$5,0))</f>
        <v>69.094850913797686</v>
      </c>
      <c r="W9" s="10">
        <f>INDEX(DriversGams!$A$5:$AN$23,MATCH(Drivers!$A9,DriversGams!$A$5:$A$23,0),MATCH(Drivers!W$3,DriversGams!$A$5:$AN$5,0))</f>
        <v>70.970000633313632</v>
      </c>
      <c r="X9" s="10">
        <f>INDEX(DriversGams!$A$5:$AN$23,MATCH(Drivers!$A9,DriversGams!$A$5:$A$23,0),MATCH(Drivers!X$3,DriversGams!$A$5:$AN$5,0))</f>
        <v>72.841272605878572</v>
      </c>
      <c r="Y9" s="10">
        <f>INDEX(DriversGams!$A$5:$AN$23,MATCH(Drivers!$A9,DriversGams!$A$5:$A$23,0),MATCH(Drivers!Y$3,DriversGams!$A$5:$AN$5,0))</f>
        <v>74.680009801299036</v>
      </c>
      <c r="Z9" s="10">
        <f>INDEX(DriversGams!$A$5:$AN$23,MATCH(Drivers!$A9,DriversGams!$A$5:$A$23,0),MATCH(Drivers!Z$3,DriversGams!$A$5:$AN$5,0))</f>
        <v>76.689487549255745</v>
      </c>
      <c r="AA9" s="10">
        <f>INDEX(DriversGams!$A$5:$AN$23,MATCH(Drivers!$A9,DriversGams!$A$5:$A$23,0),MATCH(Drivers!AA$3,DriversGams!$A$5:$AN$5,0))</f>
        <v>78.645651568328219</v>
      </c>
      <c r="AB9" s="10">
        <f>INDEX(DriversGams!$A$5:$AN$23,MATCH(Drivers!$A9,DriversGams!$A$5:$A$23,0),MATCH(Drivers!AB$3,DriversGams!$A$5:$AN$5,0))</f>
        <v>80.680897902695563</v>
      </c>
      <c r="AC9" s="10">
        <f>INDEX(DriversGams!$A$5:$AN$23,MATCH(Drivers!$A9,DriversGams!$A$5:$A$23,0),MATCH(Drivers!AC$3,DriversGams!$A$5:$AN$5,0))</f>
        <v>82.683267359520102</v>
      </c>
      <c r="AD9" s="10">
        <f>INDEX(DriversGams!$A$5:$AN$23,MATCH(Drivers!$A9,DriversGams!$A$5:$A$23,0),MATCH(Drivers!AD$3,DriversGams!$A$5:$AN$5,0))</f>
        <v>84.755595279062305</v>
      </c>
      <c r="AE9" s="10">
        <f>INDEX(DriversGams!$A$5:$AN$23,MATCH(Drivers!$A9,DriversGams!$A$5:$A$23,0),MATCH(Drivers!AE$3,DriversGams!$A$5:$AN$5,0))</f>
        <v>86.95293734444499</v>
      </c>
      <c r="AF9" s="10">
        <f>INDEX(DriversGams!$A$5:$AN$23,MATCH(Drivers!$A9,DriversGams!$A$5:$A$23,0),MATCH(Drivers!AF$3,DriversGams!$A$5:$AN$5,0))</f>
        <v>99.287066617144006</v>
      </c>
      <c r="AG9" s="10">
        <f>INDEX(DriversGams!$A$5:$AN$23,MATCH(Drivers!$A9,DriversGams!$A$5:$A$23,0),MATCH(Drivers!AG$3,DriversGams!$A$5:$AN$5,0))</f>
        <v>113.25676411935609</v>
      </c>
      <c r="AH9" s="126"/>
      <c r="AI9" s="126"/>
      <c r="AJ9" s="126"/>
      <c r="AK9" s="126"/>
      <c r="AL9" s="126"/>
      <c r="AM9" s="126"/>
      <c r="AO9" s="4">
        <f t="shared" ref="AO9:AO22" si="2">AO8+1</f>
        <v>3</v>
      </c>
    </row>
    <row r="10" spans="1:41">
      <c r="A10" s="134" t="s">
        <v>523</v>
      </c>
      <c r="B10" s="185">
        <f t="shared" si="1"/>
        <v>4</v>
      </c>
      <c r="C10" s="10">
        <f>INDEX(DriversGams!$A$5:$AN$23,MATCH(Drivers!$A10,DriversGams!$A$5:$A$23,0),MATCH(Drivers!C$3,DriversGams!$A$5:$AN$5,0))</f>
        <v>93.09690942833015</v>
      </c>
      <c r="D10" s="10">
        <f>INDEX(DriversGams!$A$5:$AN$23,MATCH(Drivers!$A10,DriversGams!$A$5:$A$23,0),MATCH(Drivers!D$3,DriversGams!$A$5:$AN$5,0))</f>
        <v>95.064855171375669</v>
      </c>
      <c r="E10" s="10">
        <f>INDEX(DriversGams!$A$5:$AN$23,MATCH(Drivers!$A10,DriversGams!$A$5:$A$23,0),MATCH(Drivers!E$3,DriversGams!$A$5:$AN$5,0))</f>
        <v>96.400077661477354</v>
      </c>
      <c r="F10" s="10">
        <f>INDEX(DriversGams!$A$5:$AN$23,MATCH(Drivers!$A10,DriversGams!$A$5:$A$23,0),MATCH(Drivers!F$3,DriversGams!$A$5:$AN$5,0))</f>
        <v>96.617861286112102</v>
      </c>
      <c r="G10" s="10">
        <f>INDEX(DriversGams!$A$5:$AN$23,MATCH(Drivers!$A10,DriversGams!$A$5:$A$23,0),MATCH(Drivers!G$3,DriversGams!$A$5:$AN$5,0))</f>
        <v>97.654818305582012</v>
      </c>
      <c r="H10" s="10">
        <f>INDEX(DriversGams!$A$5:$AN$23,MATCH(Drivers!$A10,DriversGams!$A$5:$A$23,0),MATCH(Drivers!H$3,DriversGams!$A$5:$AN$5,0))</f>
        <v>97.862455274201025</v>
      </c>
      <c r="I10" s="10">
        <f>INDEX(DriversGams!$A$5:$AN$23,MATCH(Drivers!$A10,DriversGams!$A$5:$A$23,0),MATCH(Drivers!I$3,DriversGams!$A$5:$AN$5,0))</f>
        <v>98.609954424293107</v>
      </c>
      <c r="J10" s="10">
        <f>INDEX(DriversGams!$A$5:$AN$23,MATCH(Drivers!$A10,DriversGams!$A$5:$A$23,0),MATCH(Drivers!J$3,DriversGams!$A$5:$AN$5,0))</f>
        <v>97.964584789862243</v>
      </c>
      <c r="K10" s="10">
        <f>INDEX(DriversGams!$A$5:$AN$23,MATCH(Drivers!$A10,DriversGams!$A$5:$A$23,0),MATCH(Drivers!K$3,DriversGams!$A$5:$AN$5,0))</f>
        <v>92.646489203328827</v>
      </c>
      <c r="L10" s="10">
        <f>INDEX(DriversGams!$A$5:$AN$23,MATCH(Drivers!$A10,DriversGams!$A$5:$A$23,0),MATCH(Drivers!L$3,DriversGams!$A$5:$AN$5,0))</f>
        <v>95.03041242813778</v>
      </c>
      <c r="M10" s="10">
        <f>INDEX(DriversGams!$A$5:$AN$23,MATCH(Drivers!$A10,DriversGams!$A$5:$A$23,0),MATCH(Drivers!M$3,DriversGams!$A$5:$AN$5,0))</f>
        <v>97.485838278771098</v>
      </c>
      <c r="N10" s="10">
        <f>INDEX(DriversGams!$A$5:$AN$23,MATCH(Drivers!$A10,DriversGams!$A$5:$A$23,0),MATCH(Drivers!N$3,DriversGams!$A$5:$AN$5,0))</f>
        <v>99.77593398947829</v>
      </c>
      <c r="O10" s="10">
        <f>INDEX(DriversGams!$A$5:$AN$23,MATCH(Drivers!$A10,DriversGams!$A$5:$A$23,0),MATCH(Drivers!O$3,DriversGams!$A$5:$AN$5,0))</f>
        <v>102.1635426368112</v>
      </c>
      <c r="P10" s="10">
        <f>INDEX(DriversGams!$A$5:$AN$23,MATCH(Drivers!$A10,DriversGams!$A$5:$A$23,0),MATCH(Drivers!P$3,DriversGams!$A$5:$AN$5,0))</f>
        <v>104.60035225495045</v>
      </c>
      <c r="Q10" s="10">
        <f>INDEX(DriversGams!$A$5:$AN$23,MATCH(Drivers!$A10,DriversGams!$A$5:$A$23,0),MATCH(Drivers!Q$3,DriversGams!$A$5:$AN$5,0))</f>
        <v>107.07694947006603</v>
      </c>
      <c r="R10" s="10">
        <f>INDEX(DriversGams!$A$5:$AN$23,MATCH(Drivers!$A10,DriversGams!$A$5:$A$23,0),MATCH(Drivers!R$3,DriversGams!$A$5:$AN$5,0))</f>
        <v>109.49041679677798</v>
      </c>
      <c r="S10" s="10">
        <f>INDEX(DriversGams!$A$5:$AN$23,MATCH(Drivers!$A10,DriversGams!$A$5:$A$23,0),MATCH(Drivers!S$3,DriversGams!$A$5:$AN$5,0))</f>
        <v>112.02696547098452</v>
      </c>
      <c r="T10" s="10">
        <f>INDEX(DriversGams!$A$5:$AN$23,MATCH(Drivers!$A10,DriversGams!$A$5:$A$23,0),MATCH(Drivers!T$3,DriversGams!$A$5:$AN$5,0))</f>
        <v>114.5350089727569</v>
      </c>
      <c r="U10" s="10">
        <f>INDEX(DriversGams!$A$5:$AN$23,MATCH(Drivers!$A10,DriversGams!$A$5:$A$23,0),MATCH(Drivers!U$3,DriversGams!$A$5:$AN$5,0))</f>
        <v>116.72534002734352</v>
      </c>
      <c r="V10" s="10">
        <f>INDEX(DriversGams!$A$5:$AN$23,MATCH(Drivers!$A10,DriversGams!$A$5:$A$23,0),MATCH(Drivers!V$3,DriversGams!$A$5:$AN$5,0))</f>
        <v>119.41291133682695</v>
      </c>
      <c r="W10" s="10">
        <f>INDEX(DriversGams!$A$5:$AN$23,MATCH(Drivers!$A10,DriversGams!$A$5:$A$23,0),MATCH(Drivers!W$3,DriversGams!$A$5:$AN$5,0))</f>
        <v>122.13561690535352</v>
      </c>
      <c r="X10" s="10">
        <f>INDEX(DriversGams!$A$5:$AN$23,MATCH(Drivers!$A10,DriversGams!$A$5:$A$23,0),MATCH(Drivers!X$3,DriversGams!$A$5:$AN$5,0))</f>
        <v>124.73806971931842</v>
      </c>
      <c r="Y10" s="10">
        <f>INDEX(DriversGams!$A$5:$AN$23,MATCH(Drivers!$A10,DriversGams!$A$5:$A$23,0),MATCH(Drivers!Y$3,DriversGams!$A$5:$AN$5,0))</f>
        <v>127.26382097220295</v>
      </c>
      <c r="Z10" s="10">
        <f>INDEX(DriversGams!$A$5:$AN$23,MATCH(Drivers!$A10,DriversGams!$A$5:$A$23,0),MATCH(Drivers!Z$3,DriversGams!$A$5:$AN$5,0))</f>
        <v>130.22505419824279</v>
      </c>
      <c r="AA10" s="10">
        <f>INDEX(DriversGams!$A$5:$AN$23,MATCH(Drivers!$A10,DriversGams!$A$5:$A$23,0),MATCH(Drivers!AA$3,DriversGams!$A$5:$AN$5,0))</f>
        <v>132.95638539516673</v>
      </c>
      <c r="AB10" s="10">
        <f>INDEX(DriversGams!$A$5:$AN$23,MATCH(Drivers!$A10,DriversGams!$A$5:$A$23,0),MATCH(Drivers!AB$3,DriversGams!$A$5:$AN$5,0))</f>
        <v>135.74521610666449</v>
      </c>
      <c r="AC10" s="10">
        <f>INDEX(DriversGams!$A$5:$AN$23,MATCH(Drivers!$A10,DriversGams!$A$5:$A$23,0),MATCH(Drivers!AC$3,DriversGams!$A$5:$AN$5,0))</f>
        <v>138.39843779341157</v>
      </c>
      <c r="AD10" s="10">
        <f>INDEX(DriversGams!$A$5:$AN$23,MATCH(Drivers!$A10,DriversGams!$A$5:$A$23,0),MATCH(Drivers!AD$3,DriversGams!$A$5:$AN$5,0))</f>
        <v>141.11496840750539</v>
      </c>
      <c r="AE10" s="10">
        <f>INDEX(DriversGams!$A$5:$AN$23,MATCH(Drivers!$A10,DriversGams!$A$5:$A$23,0),MATCH(Drivers!AE$3,DriversGams!$A$5:$AN$5,0))</f>
        <v>143.96077026055309</v>
      </c>
      <c r="AF10" s="10">
        <f>INDEX(DriversGams!$A$5:$AN$23,MATCH(Drivers!$A10,DriversGams!$A$5:$A$23,0),MATCH(Drivers!AF$3,DriversGams!$A$5:$AN$5,0))</f>
        <v>159.46543030187945</v>
      </c>
      <c r="AG10" s="10">
        <f>INDEX(DriversGams!$A$5:$AN$23,MATCH(Drivers!$A10,DriversGams!$A$5:$A$23,0),MATCH(Drivers!AG$3,DriversGams!$A$5:$AN$5,0))</f>
        <v>176.11001666062612</v>
      </c>
      <c r="AH10" s="126"/>
      <c r="AI10" s="126"/>
      <c r="AJ10" s="126"/>
      <c r="AK10" s="126"/>
      <c r="AL10" s="126"/>
      <c r="AM10" s="126"/>
      <c r="AO10" s="4">
        <f t="shared" si="2"/>
        <v>4</v>
      </c>
    </row>
    <row r="11" spans="1:41">
      <c r="A11" s="134" t="s">
        <v>602</v>
      </c>
      <c r="B11" s="185">
        <f t="shared" si="1"/>
        <v>5</v>
      </c>
      <c r="C11" s="10">
        <f>INDEX(DriversGams!$A$5:$AN$23,MATCH(Drivers!$A11,DriversGams!$A$5:$A$23,0),MATCH(Drivers!C$3,DriversGams!$A$5:$AN$5,0))</f>
        <v>1.2396211872289537E-4</v>
      </c>
      <c r="D11" s="10">
        <f>INDEX(DriversGams!$A$5:$AN$23,MATCH(Drivers!$A11,DriversGams!$A$5:$A$23,0),MATCH(Drivers!D$3,DriversGams!$A$5:$AN$5,0))</f>
        <v>1.3639597438124391E-4</v>
      </c>
      <c r="E11" s="10">
        <f>INDEX(DriversGams!$A$5:$AN$23,MATCH(Drivers!$A11,DriversGams!$A$5:$A$23,0),MATCH(Drivers!E$3,DriversGams!$A$5:$AN$5,0))</f>
        <v>1.4782778941609218E-4</v>
      </c>
      <c r="F11" s="10">
        <f>INDEX(DriversGams!$A$5:$AN$23,MATCH(Drivers!$A11,DriversGams!$A$5:$A$23,0),MATCH(Drivers!F$3,DriversGams!$A$5:$AN$5,0))</f>
        <v>1.433373755900728E-4</v>
      </c>
      <c r="G11" s="10">
        <f>INDEX(DriversGams!$A$5:$AN$23,MATCH(Drivers!$A11,DriversGams!$A$5:$A$23,0),MATCH(Drivers!G$3,DriversGams!$A$5:$AN$5,0))</f>
        <v>1.4102836937202948E-4</v>
      </c>
      <c r="H11" s="10">
        <f>INDEX(DriversGams!$A$5:$AN$23,MATCH(Drivers!$A11,DriversGams!$A$5:$A$23,0),MATCH(Drivers!H$3,DriversGams!$A$5:$AN$5,0))</f>
        <v>1.3573729608291313E-4</v>
      </c>
      <c r="I11" s="10">
        <f>INDEX(DriversGams!$A$5:$AN$23,MATCH(Drivers!$A11,DriversGams!$A$5:$A$23,0),MATCH(Drivers!I$3,DriversGams!$A$5:$AN$5,0))</f>
        <v>1.4250803609018416E-4</v>
      </c>
      <c r="J11" s="10">
        <f>INDEX(DriversGams!$A$5:$AN$23,MATCH(Drivers!$A11,DriversGams!$A$5:$A$23,0),MATCH(Drivers!J$3,DriversGams!$A$5:$AN$5,0))</f>
        <v>1.4349767581431678E-4</v>
      </c>
      <c r="K11" s="10">
        <f>INDEX(DriversGams!$A$5:$AN$23,MATCH(Drivers!$A11,DriversGams!$A$5:$A$23,0),MATCH(Drivers!K$3,DriversGams!$A$5:$AN$5,0))</f>
        <v>1.1077458554618781E-4</v>
      </c>
      <c r="L11" s="10">
        <f>INDEX(DriversGams!$A$5:$AN$23,MATCH(Drivers!$A11,DriversGams!$A$5:$A$23,0),MATCH(Drivers!L$3,DriversGams!$A$5:$AN$5,0))</f>
        <v>1.2272309954097676E-4</v>
      </c>
      <c r="M11" s="10">
        <f>INDEX(DriversGams!$A$5:$AN$23,MATCH(Drivers!$A11,DriversGams!$A$5:$A$23,0),MATCH(Drivers!M$3,DriversGams!$A$5:$AN$5,0))</f>
        <v>1.265790961958254E-4</v>
      </c>
      <c r="N11" s="10">
        <f>INDEX(DriversGams!$A$5:$AN$23,MATCH(Drivers!$A11,DriversGams!$A$5:$A$23,0),MATCH(Drivers!N$3,DriversGams!$A$5:$AN$5,0))</f>
        <v>1.3088259036532032E-4</v>
      </c>
      <c r="O11" s="10">
        <f>INDEX(DriversGams!$A$5:$AN$23,MATCH(Drivers!$A11,DriversGams!$A$5:$A$23,0),MATCH(Drivers!O$3,DriversGams!$A$5:$AN$5,0))</f>
        <v>1.3647595294192876E-4</v>
      </c>
      <c r="P11" s="10">
        <f>INDEX(DriversGams!$A$5:$AN$23,MATCH(Drivers!$A11,DriversGams!$A$5:$A$23,0),MATCH(Drivers!P$3,DriversGams!$A$5:$AN$5,0))</f>
        <v>1.4444262285271943E-4</v>
      </c>
      <c r="Q11" s="10">
        <f>INDEX(DriversGams!$A$5:$AN$23,MATCH(Drivers!$A11,DriversGams!$A$5:$A$23,0),MATCH(Drivers!Q$3,DriversGams!$A$5:$AN$5,0))</f>
        <v>1.4909047543167897E-4</v>
      </c>
      <c r="R11" s="10">
        <f>INDEX(DriversGams!$A$5:$AN$23,MATCH(Drivers!$A11,DriversGams!$A$5:$A$23,0),MATCH(Drivers!R$3,DriversGams!$A$5:$AN$5,0))</f>
        <v>1.5384452910483781E-4</v>
      </c>
      <c r="S11" s="10">
        <f>INDEX(DriversGams!$A$5:$AN$23,MATCH(Drivers!$A11,DriversGams!$A$5:$A$23,0),MATCH(Drivers!S$3,DriversGams!$A$5:$AN$5,0))</f>
        <v>1.5903968594170402E-4</v>
      </c>
      <c r="T11" s="10">
        <f>INDEX(DriversGams!$A$5:$AN$23,MATCH(Drivers!$A11,DriversGams!$A$5:$A$23,0),MATCH(Drivers!T$3,DriversGams!$A$5:$AN$5,0))</f>
        <v>1.2376511719270039E-4</v>
      </c>
      <c r="U11" s="10">
        <f>INDEX(DriversGams!$A$5:$AN$23,MATCH(Drivers!$A11,DriversGams!$A$5:$A$23,0),MATCH(Drivers!U$3,DriversGams!$A$5:$AN$5,0))</f>
        <v>1.2376511719270041E-4</v>
      </c>
      <c r="V11" s="10">
        <f>INDEX(DriversGams!$A$5:$AN$23,MATCH(Drivers!$A11,DriversGams!$A$5:$A$23,0),MATCH(Drivers!V$3,DriversGams!$A$5:$AN$5,0))</f>
        <v>1.2376511719270044E-4</v>
      </c>
      <c r="W11" s="10">
        <f>INDEX(DriversGams!$A$5:$AN$23,MATCH(Drivers!$A11,DriversGams!$A$5:$A$23,0),MATCH(Drivers!W$3,DriversGams!$A$5:$AN$5,0))</f>
        <v>1.2376511719270041E-4</v>
      </c>
      <c r="X11" s="10">
        <f>INDEX(DriversGams!$A$5:$AN$23,MATCH(Drivers!$A11,DriversGams!$A$5:$A$23,0),MATCH(Drivers!X$3,DriversGams!$A$5:$AN$5,0))</f>
        <v>1.2376511719270041E-4</v>
      </c>
      <c r="Y11" s="10">
        <f>INDEX(DriversGams!$A$5:$AN$23,MATCH(Drivers!$A11,DriversGams!$A$5:$A$23,0),MATCH(Drivers!Y$3,DriversGams!$A$5:$AN$5,0))</f>
        <v>1.2376511719270041E-4</v>
      </c>
      <c r="Z11" s="10">
        <f>INDEX(DriversGams!$A$5:$AN$23,MATCH(Drivers!$A11,DriversGams!$A$5:$A$23,0),MATCH(Drivers!Z$3,DriversGams!$A$5:$AN$5,0))</f>
        <v>1.2376511719270041E-4</v>
      </c>
      <c r="AA11" s="10">
        <f>INDEX(DriversGams!$A$5:$AN$23,MATCH(Drivers!$A11,DriversGams!$A$5:$A$23,0),MATCH(Drivers!AA$3,DriversGams!$A$5:$AN$5,0))</f>
        <v>1.2376511719270047E-4</v>
      </c>
      <c r="AB11" s="10">
        <f>INDEX(DriversGams!$A$5:$AN$23,MATCH(Drivers!$A11,DriversGams!$A$5:$A$23,0),MATCH(Drivers!AB$3,DriversGams!$A$5:$AN$5,0))</f>
        <v>1.2376511719270047E-4</v>
      </c>
      <c r="AC11" s="10">
        <f>INDEX(DriversGams!$A$5:$AN$23,MATCH(Drivers!$A11,DriversGams!$A$5:$A$23,0),MATCH(Drivers!AC$3,DriversGams!$A$5:$AN$5,0))</f>
        <v>1.2376511719270041E-4</v>
      </c>
      <c r="AD11" s="10">
        <f>INDEX(DriversGams!$A$5:$AN$23,MATCH(Drivers!$A11,DriversGams!$A$5:$A$23,0),MATCH(Drivers!AD$3,DriversGams!$A$5:$AN$5,0))</f>
        <v>1.2376511719270041E-4</v>
      </c>
      <c r="AE11" s="10">
        <f>INDEX(DriversGams!$A$5:$AN$23,MATCH(Drivers!$A11,DriversGams!$A$5:$A$23,0),MATCH(Drivers!AE$3,DriversGams!$A$5:$AN$5,0))</f>
        <v>1.2376511719270039E-4</v>
      </c>
      <c r="AF11" s="10">
        <f>INDEX(DriversGams!$A$5:$AN$23,MATCH(Drivers!$A11,DriversGams!$A$5:$A$23,0),MATCH(Drivers!AF$3,DriversGams!$A$5:$AN$5,0))</f>
        <v>1.2376511719270058E-4</v>
      </c>
      <c r="AG11" s="10">
        <f>INDEX(DriversGams!$A$5:$AN$23,MATCH(Drivers!$A11,DriversGams!$A$5:$A$23,0),MATCH(Drivers!AG$3,DriversGams!$A$5:$AN$5,0))</f>
        <v>1.2376511719270052E-4</v>
      </c>
      <c r="AH11" s="126"/>
      <c r="AI11" s="126"/>
      <c r="AJ11" s="126"/>
      <c r="AK11" s="126"/>
      <c r="AL11" s="126"/>
      <c r="AM11" s="126"/>
      <c r="AO11" s="4">
        <f t="shared" si="2"/>
        <v>5</v>
      </c>
    </row>
    <row r="12" spans="1:41">
      <c r="A12" s="134" t="s">
        <v>388</v>
      </c>
      <c r="B12" s="185">
        <f t="shared" si="1"/>
        <v>6</v>
      </c>
      <c r="C12" s="10">
        <f>INDEX(DriversGams!$A$5:$AN$23,MATCH(Drivers!$A12,DriversGams!$A$5:$A$23,0),MATCH(Drivers!C$3,DriversGams!$A$5:$AN$5,0))</f>
        <v>13.345629432701433</v>
      </c>
      <c r="D12" s="10">
        <f>INDEX(DriversGams!$A$5:$AN$23,MATCH(Drivers!$A12,DriversGams!$A$5:$A$23,0),MATCH(Drivers!D$3,DriversGams!$A$5:$AN$5,0))</f>
        <v>13.899973861744526</v>
      </c>
      <c r="E12" s="10">
        <f>INDEX(DriversGams!$A$5:$AN$23,MATCH(Drivers!$A12,DriversGams!$A$5:$A$23,0),MATCH(Drivers!E$3,DriversGams!$A$5:$AN$5,0))</f>
        <v>14.241400522629307</v>
      </c>
      <c r="F12" s="10">
        <f>INDEX(DriversGams!$A$5:$AN$23,MATCH(Drivers!$A12,DriversGams!$A$5:$A$23,0),MATCH(Drivers!F$3,DriversGams!$A$5:$AN$5,0))</f>
        <v>14.660228740858253</v>
      </c>
      <c r="G12" s="10">
        <f>INDEX(DriversGams!$A$5:$AN$23,MATCH(Drivers!$A12,DriversGams!$A$5:$A$23,0),MATCH(Drivers!G$3,DriversGams!$A$5:$AN$5,0))</f>
        <v>14.734307821369407</v>
      </c>
      <c r="H12" s="10">
        <f>INDEX(DriversGams!$A$5:$AN$23,MATCH(Drivers!$A12,DriversGams!$A$5:$A$23,0),MATCH(Drivers!H$3,DriversGams!$A$5:$AN$5,0))</f>
        <v>14.820136538356026</v>
      </c>
      <c r="I12" s="10">
        <f>INDEX(DriversGams!$A$5:$AN$23,MATCH(Drivers!$A12,DriversGams!$A$5:$A$23,0),MATCH(Drivers!I$3,DriversGams!$A$5:$AN$5,0))</f>
        <v>14.834474809054743</v>
      </c>
      <c r="J12" s="10">
        <f>INDEX(DriversGams!$A$5:$AN$23,MATCH(Drivers!$A12,DriversGams!$A$5:$A$23,0),MATCH(Drivers!J$3,DriversGams!$A$5:$AN$5,0))</f>
        <v>14.739267553174583</v>
      </c>
      <c r="K12" s="10">
        <f>INDEX(DriversGams!$A$5:$AN$23,MATCH(Drivers!$A12,DriversGams!$A$5:$A$23,0),MATCH(Drivers!K$3,DriversGams!$A$5:$AN$5,0))</f>
        <v>12.850963128301911</v>
      </c>
      <c r="L12" s="10">
        <f>INDEX(DriversGams!$A$5:$AN$23,MATCH(Drivers!$A12,DriversGams!$A$5:$A$23,0),MATCH(Drivers!L$3,DriversGams!$A$5:$AN$5,0))</f>
        <v>13.194214531253461</v>
      </c>
      <c r="M12" s="10">
        <f>INDEX(DriversGams!$A$5:$AN$23,MATCH(Drivers!$A12,DriversGams!$A$5:$A$23,0),MATCH(Drivers!M$3,DriversGams!$A$5:$AN$5,0))</f>
        <v>13.463306784285843</v>
      </c>
      <c r="N12" s="10">
        <f>INDEX(DriversGams!$A$5:$AN$23,MATCH(Drivers!$A12,DriversGams!$A$5:$A$23,0),MATCH(Drivers!N$3,DriversGams!$A$5:$AN$5,0))</f>
        <v>13.76702952833095</v>
      </c>
      <c r="O12" s="10">
        <f>INDEX(DriversGams!$A$5:$AN$23,MATCH(Drivers!$A12,DriversGams!$A$5:$A$23,0),MATCH(Drivers!O$3,DriversGams!$A$5:$AN$5,0))</f>
        <v>14.094770559289131</v>
      </c>
      <c r="P12" s="10">
        <f>INDEX(DriversGams!$A$5:$AN$23,MATCH(Drivers!$A12,DriversGams!$A$5:$A$23,0),MATCH(Drivers!P$3,DriversGams!$A$5:$AN$5,0))</f>
        <v>14.441316908885499</v>
      </c>
      <c r="Q12" s="10">
        <f>INDEX(DriversGams!$A$5:$AN$23,MATCH(Drivers!$A12,DriversGams!$A$5:$A$23,0),MATCH(Drivers!Q$3,DriversGams!$A$5:$AN$5,0))</f>
        <v>14.774137977640024</v>
      </c>
      <c r="R12" s="10">
        <f>INDEX(DriversGams!$A$5:$AN$23,MATCH(Drivers!$A12,DriversGams!$A$5:$A$23,0),MATCH(Drivers!R$3,DriversGams!$A$5:$AN$5,0))</f>
        <v>15.111490993070266</v>
      </c>
      <c r="S12" s="10">
        <f>INDEX(DriversGams!$A$5:$AN$23,MATCH(Drivers!$A12,DriversGams!$A$5:$A$23,0),MATCH(Drivers!S$3,DriversGams!$A$5:$AN$5,0))</f>
        <v>15.48015276320328</v>
      </c>
      <c r="T12" s="10">
        <f>INDEX(DriversGams!$A$5:$AN$23,MATCH(Drivers!$A12,DriversGams!$A$5:$A$23,0),MATCH(Drivers!T$3,DriversGams!$A$5:$AN$5,0))</f>
        <v>15.903436587208263</v>
      </c>
      <c r="U12" s="10">
        <f>INDEX(DriversGams!$A$5:$AN$23,MATCH(Drivers!$A12,DriversGams!$A$5:$A$23,0),MATCH(Drivers!U$3,DriversGams!$A$5:$AN$5,0))</f>
        <v>16.2345529006253</v>
      </c>
      <c r="V12" s="10">
        <f>INDEX(DriversGams!$A$5:$AN$23,MATCH(Drivers!$A12,DriversGams!$A$5:$A$23,0),MATCH(Drivers!V$3,DriversGams!$A$5:$AN$5,0))</f>
        <v>16.68332773177854</v>
      </c>
      <c r="W12" s="10">
        <f>INDEX(DriversGams!$A$5:$AN$23,MATCH(Drivers!$A12,DriversGams!$A$5:$A$23,0),MATCH(Drivers!W$3,DriversGams!$A$5:$AN$5,0))</f>
        <v>17.177801343588126</v>
      </c>
      <c r="X12" s="10">
        <f>INDEX(DriversGams!$A$5:$AN$23,MATCH(Drivers!$A12,DriversGams!$A$5:$A$23,0),MATCH(Drivers!X$3,DriversGams!$A$5:$AN$5,0))</f>
        <v>17.632404747738843</v>
      </c>
      <c r="Y12" s="10">
        <f>INDEX(DriversGams!$A$5:$AN$23,MATCH(Drivers!$A12,DriversGams!$A$5:$A$23,0),MATCH(Drivers!Y$3,DriversGams!$A$5:$AN$5,0))</f>
        <v>18.108047442152905</v>
      </c>
      <c r="Z12" s="10">
        <f>INDEX(DriversGams!$A$5:$AN$23,MATCH(Drivers!$A12,DriversGams!$A$5:$A$23,0),MATCH(Drivers!Z$3,DriversGams!$A$5:$AN$5,0))</f>
        <v>18.687220599592028</v>
      </c>
      <c r="AA12" s="10">
        <f>INDEX(DriversGams!$A$5:$AN$23,MATCH(Drivers!$A12,DriversGams!$A$5:$A$23,0),MATCH(Drivers!AA$3,DriversGams!$A$5:$AN$5,0))</f>
        <v>19.123335619478652</v>
      </c>
      <c r="AB12" s="10">
        <f>INDEX(DriversGams!$A$5:$AN$23,MATCH(Drivers!$A12,DriversGams!$A$5:$A$23,0),MATCH(Drivers!AB$3,DriversGams!$A$5:$AN$5,0))</f>
        <v>19.574212861738804</v>
      </c>
      <c r="AC12" s="10">
        <f>INDEX(DriversGams!$A$5:$AN$23,MATCH(Drivers!$A12,DriversGams!$A$5:$A$23,0),MATCH(Drivers!AC$3,DriversGams!$A$5:$AN$5,0))</f>
        <v>20.016445254151499</v>
      </c>
      <c r="AD12" s="10">
        <f>INDEX(DriversGams!$A$5:$AN$23,MATCH(Drivers!$A12,DriversGams!$A$5:$A$23,0),MATCH(Drivers!AD$3,DriversGams!$A$5:$AN$5,0))</f>
        <v>20.474336821456458</v>
      </c>
      <c r="AE12" s="10">
        <f>INDEX(DriversGams!$A$5:$AN$23,MATCH(Drivers!$A12,DriversGams!$A$5:$A$23,0),MATCH(Drivers!AE$3,DriversGams!$A$5:$AN$5,0))</f>
        <v>20.962217277389243</v>
      </c>
      <c r="AF12" s="10">
        <f>INDEX(DriversGams!$A$5:$AN$23,MATCH(Drivers!$A12,DriversGams!$A$5:$A$23,0),MATCH(Drivers!AF$3,DriversGams!$A$5:$AN$5,0))</f>
        <v>23.667355045881628</v>
      </c>
      <c r="AG12" s="10">
        <f>INDEX(DriversGams!$A$5:$AN$23,MATCH(Drivers!$A12,DriversGams!$A$5:$A$23,0),MATCH(Drivers!AG$3,DriversGams!$A$5:$AN$5,0))</f>
        <v>26.682114624908355</v>
      </c>
      <c r="AH12" s="126"/>
      <c r="AI12" s="126"/>
      <c r="AJ12" s="126"/>
      <c r="AK12" s="126"/>
      <c r="AL12" s="126"/>
      <c r="AM12" s="126"/>
      <c r="AO12" s="4">
        <f t="shared" si="2"/>
        <v>6</v>
      </c>
    </row>
    <row r="13" spans="1:41">
      <c r="A13" s="134" t="s">
        <v>387</v>
      </c>
      <c r="B13" s="185">
        <f t="shared" si="1"/>
        <v>7</v>
      </c>
      <c r="C13" s="10">
        <f>INDEX(DriversGams!$A$5:$AN$23,MATCH(Drivers!$A13,DriversGams!$A$5:$A$23,0),MATCH(Drivers!C$3,DriversGams!$A$5:$AN$5,0))</f>
        <v>205.448728044604</v>
      </c>
      <c r="D13" s="10">
        <f>INDEX(DriversGams!$A$5:$AN$23,MATCH(Drivers!$A13,DriversGams!$A$5:$A$23,0),MATCH(Drivers!D$3,DriversGams!$A$5:$AN$5,0))</f>
        <v>211.2700110992823</v>
      </c>
      <c r="E13" s="10">
        <f>INDEX(DriversGams!$A$5:$AN$23,MATCH(Drivers!$A13,DriversGams!$A$5:$A$23,0),MATCH(Drivers!E$3,DriversGams!$A$5:$AN$5,0))</f>
        <v>212.6655009618502</v>
      </c>
      <c r="F13" s="10">
        <f>INDEX(DriversGams!$A$5:$AN$23,MATCH(Drivers!$A13,DriversGams!$A$5:$A$23,0),MATCH(Drivers!F$3,DriversGams!$A$5:$AN$5,0))</f>
        <v>219.65714422943788</v>
      </c>
      <c r="G13" s="10">
        <f>INDEX(DriversGams!$A$5:$AN$23,MATCH(Drivers!$A13,DriversGams!$A$5:$A$23,0),MATCH(Drivers!G$3,DriversGams!$A$5:$AN$5,0))</f>
        <v>216.49078103790811</v>
      </c>
      <c r="H13" s="10">
        <f>INDEX(DriversGams!$A$5:$AN$23,MATCH(Drivers!$A13,DriversGams!$A$5:$A$23,0),MATCH(Drivers!H$3,DriversGams!$A$5:$AN$5,0))</f>
        <v>222.77267087886864</v>
      </c>
      <c r="I13" s="10">
        <f>INDEX(DriversGams!$A$5:$AN$23,MATCH(Drivers!$A13,DriversGams!$A$5:$A$23,0),MATCH(Drivers!I$3,DriversGams!$A$5:$AN$5,0))</f>
        <v>221.2538387586481</v>
      </c>
      <c r="J13" s="10">
        <f>INDEX(DriversGams!$A$5:$AN$23,MATCH(Drivers!$A13,DriversGams!$A$5:$A$23,0),MATCH(Drivers!J$3,DriversGams!$A$5:$AN$5,0))</f>
        <v>218.49393691475751</v>
      </c>
      <c r="K13" s="10">
        <f>INDEX(DriversGams!$A$5:$AN$23,MATCH(Drivers!$A13,DriversGams!$A$5:$A$23,0),MATCH(Drivers!K$3,DriversGams!$A$5:$AN$5,0))</f>
        <v>200.31349989514737</v>
      </c>
      <c r="L13" s="10">
        <f>INDEX(DriversGams!$A$5:$AN$23,MATCH(Drivers!$A13,DriversGams!$A$5:$A$23,0),MATCH(Drivers!L$3,DriversGams!$A$5:$AN$5,0))</f>
        <v>203.22082571680417</v>
      </c>
      <c r="M13" s="10">
        <f>INDEX(DriversGams!$A$5:$AN$23,MATCH(Drivers!$A13,DriversGams!$A$5:$A$23,0),MATCH(Drivers!M$3,DriversGams!$A$5:$AN$5,0))</f>
        <v>206.04503931752927</v>
      </c>
      <c r="N13" s="10">
        <f>INDEX(DriversGams!$A$5:$AN$23,MATCH(Drivers!$A13,DriversGams!$A$5:$A$23,0),MATCH(Drivers!N$3,DriversGams!$A$5:$AN$5,0))</f>
        <v>209.17533429709937</v>
      </c>
      <c r="O13" s="10">
        <f>INDEX(DriversGams!$A$5:$AN$23,MATCH(Drivers!$A13,DriversGams!$A$5:$A$23,0),MATCH(Drivers!O$3,DriversGams!$A$5:$AN$5,0))</f>
        <v>212.70008965049607</v>
      </c>
      <c r="P13" s="10">
        <f>INDEX(DriversGams!$A$5:$AN$23,MATCH(Drivers!$A13,DriversGams!$A$5:$A$23,0),MATCH(Drivers!P$3,DriversGams!$A$5:$AN$5,0))</f>
        <v>216.19285695376888</v>
      </c>
      <c r="Q13" s="10">
        <f>INDEX(DriversGams!$A$5:$AN$23,MATCH(Drivers!$A13,DriversGams!$A$5:$A$23,0),MATCH(Drivers!Q$3,DriversGams!$A$5:$AN$5,0))</f>
        <v>220.13897245284642</v>
      </c>
      <c r="R13" s="10">
        <f>INDEX(DriversGams!$A$5:$AN$23,MATCH(Drivers!$A13,DriversGams!$A$5:$A$23,0),MATCH(Drivers!R$3,DriversGams!$A$5:$AN$5,0))</f>
        <v>224.09500011180839</v>
      </c>
      <c r="S13" s="10">
        <f>INDEX(DriversGams!$A$5:$AN$23,MATCH(Drivers!$A13,DriversGams!$A$5:$A$23,0),MATCH(Drivers!S$3,DriversGams!$A$5:$AN$5,0))</f>
        <v>228.49727535493759</v>
      </c>
      <c r="T13" s="10">
        <f>INDEX(DriversGams!$A$5:$AN$23,MATCH(Drivers!$A13,DriversGams!$A$5:$A$23,0),MATCH(Drivers!T$3,DriversGams!$A$5:$AN$5,0))</f>
        <v>233.65217893638649</v>
      </c>
      <c r="U13" s="10">
        <f>INDEX(DriversGams!$A$5:$AN$23,MATCH(Drivers!$A13,DriversGams!$A$5:$A$23,0),MATCH(Drivers!U$3,DriversGams!$A$5:$AN$5,0))</f>
        <v>238.16471989379443</v>
      </c>
      <c r="V13" s="10">
        <f>INDEX(DriversGams!$A$5:$AN$23,MATCH(Drivers!$A13,DriversGams!$A$5:$A$23,0),MATCH(Drivers!V$3,DriversGams!$A$5:$AN$5,0))</f>
        <v>244.02805015212999</v>
      </c>
      <c r="W13" s="10">
        <f>INDEX(DriversGams!$A$5:$AN$23,MATCH(Drivers!$A13,DriversGams!$A$5:$A$23,0),MATCH(Drivers!W$3,DriversGams!$A$5:$AN$5,0))</f>
        <v>250.54508009252402</v>
      </c>
      <c r="X13" s="10">
        <f>INDEX(DriversGams!$A$5:$AN$23,MATCH(Drivers!$A13,DriversGams!$A$5:$A$23,0),MATCH(Drivers!X$3,DriversGams!$A$5:$AN$5,0))</f>
        <v>257.12210961450603</v>
      </c>
      <c r="Y13" s="10">
        <f>INDEX(DriversGams!$A$5:$AN$23,MATCH(Drivers!$A13,DriversGams!$A$5:$A$23,0),MATCH(Drivers!Y$3,DriversGams!$A$5:$AN$5,0))</f>
        <v>263.79765227613524</v>
      </c>
      <c r="Z13" s="10">
        <f>INDEX(DriversGams!$A$5:$AN$23,MATCH(Drivers!$A13,DriversGams!$A$5:$A$23,0),MATCH(Drivers!Z$3,DriversGams!$A$5:$AN$5,0))</f>
        <v>272.00142752639778</v>
      </c>
      <c r="AA13" s="10">
        <f>INDEX(DriversGams!$A$5:$AN$23,MATCH(Drivers!$A13,DriversGams!$A$5:$A$23,0),MATCH(Drivers!AA$3,DriversGams!$A$5:$AN$5,0))</f>
        <v>279.41383286232161</v>
      </c>
      <c r="AB13" s="10">
        <f>INDEX(DriversGams!$A$5:$AN$23,MATCH(Drivers!$A13,DriversGams!$A$5:$A$23,0),MATCH(Drivers!AB$3,DriversGams!$A$5:$AN$5,0))</f>
        <v>286.93308960844996</v>
      </c>
      <c r="AC13" s="10">
        <f>INDEX(DriversGams!$A$5:$AN$23,MATCH(Drivers!$A13,DriversGams!$A$5:$A$23,0),MATCH(Drivers!AC$3,DriversGams!$A$5:$AN$5,0))</f>
        <v>294.21123044543191</v>
      </c>
      <c r="AD13" s="10">
        <f>INDEX(DriversGams!$A$5:$AN$23,MATCH(Drivers!$A13,DriversGams!$A$5:$A$23,0),MATCH(Drivers!AD$3,DriversGams!$A$5:$AN$5,0))</f>
        <v>301.65537999466676</v>
      </c>
      <c r="AE13" s="10">
        <f>INDEX(DriversGams!$A$5:$AN$23,MATCH(Drivers!$A13,DriversGams!$A$5:$A$23,0),MATCH(Drivers!AE$3,DriversGams!$A$5:$AN$5,0))</f>
        <v>309.46142024394663</v>
      </c>
      <c r="AF13" s="10">
        <f>INDEX(DriversGams!$A$5:$AN$23,MATCH(Drivers!$A13,DriversGams!$A$5:$A$23,0),MATCH(Drivers!AF$3,DriversGams!$A$5:$AN$5,0))</f>
        <v>350.13524625780695</v>
      </c>
      <c r="AG13" s="10">
        <f>INDEX(DriversGams!$A$5:$AN$23,MATCH(Drivers!$A13,DriversGams!$A$5:$A$23,0),MATCH(Drivers!AG$3,DriversGams!$A$5:$AN$5,0))</f>
        <v>394.20982945516573</v>
      </c>
      <c r="AH13" s="126"/>
      <c r="AI13" s="126"/>
      <c r="AJ13" s="126"/>
      <c r="AK13" s="126"/>
      <c r="AL13" s="126"/>
      <c r="AM13" s="126"/>
      <c r="AO13" s="4">
        <f t="shared" si="2"/>
        <v>7</v>
      </c>
    </row>
    <row r="14" spans="1:41">
      <c r="A14" s="134" t="s">
        <v>528</v>
      </c>
      <c r="B14" s="185">
        <f t="shared" si="1"/>
        <v>8</v>
      </c>
      <c r="C14" s="10">
        <f>INDEX(DriversGams!$A$5:$AN$23,MATCH(Drivers!$A14,DriversGams!$A$5:$A$23,0),MATCH(Drivers!C$3,DriversGams!$A$5:$AN$5,0))</f>
        <v>10.112362730183554</v>
      </c>
      <c r="D14" s="10">
        <f>INDEX(DriversGams!$A$5:$AN$23,MATCH(Drivers!$A14,DriversGams!$A$5:$A$23,0),MATCH(Drivers!D$3,DriversGams!$A$5:$AN$5,0))</f>
        <v>8.5007203734218884</v>
      </c>
      <c r="E14" s="10">
        <f>INDEX(DriversGams!$A$5:$AN$23,MATCH(Drivers!$A14,DriversGams!$A$5:$A$23,0),MATCH(Drivers!E$3,DriversGams!$A$5:$AN$5,0))</f>
        <v>7.7653014266725382</v>
      </c>
      <c r="F14" s="10">
        <f>INDEX(DriversGams!$A$5:$AN$23,MATCH(Drivers!$A14,DriversGams!$A$5:$A$23,0),MATCH(Drivers!F$3,DriversGams!$A$5:$AN$5,0))</f>
        <v>7.8585582183696561</v>
      </c>
      <c r="G14" s="10">
        <f>INDEX(DriversGams!$A$5:$AN$23,MATCH(Drivers!$A14,DriversGams!$A$5:$A$23,0),MATCH(Drivers!G$3,DriversGams!$A$5:$AN$5,0))</f>
        <v>7.6166575811777113</v>
      </c>
      <c r="H14" s="10">
        <f>INDEX(DriversGams!$A$5:$AN$23,MATCH(Drivers!$A14,DriversGams!$A$5:$A$23,0),MATCH(Drivers!H$3,DriversGams!$A$5:$AN$5,0))</f>
        <v>7.2676899905857173</v>
      </c>
      <c r="I14" s="10">
        <f>INDEX(DriversGams!$A$5:$AN$23,MATCH(Drivers!$A14,DriversGams!$A$5:$A$23,0),MATCH(Drivers!I$3,DriversGams!$A$5:$AN$5,0))</f>
        <v>7.0928076077901956</v>
      </c>
      <c r="J14" s="10">
        <f>INDEX(DriversGams!$A$5:$AN$23,MATCH(Drivers!$A14,DriversGams!$A$5:$A$23,0),MATCH(Drivers!J$3,DriversGams!$A$5:$AN$5,0))</f>
        <v>6.7895805384473107</v>
      </c>
      <c r="K14" s="10">
        <f>INDEX(DriversGams!$A$5:$AN$23,MATCH(Drivers!$A14,DriversGams!$A$5:$A$23,0),MATCH(Drivers!K$3,DriversGams!$A$5:$AN$5,0))</f>
        <v>5.5395441341179819</v>
      </c>
      <c r="L14" s="10">
        <f>INDEX(DriversGams!$A$5:$AN$23,MATCH(Drivers!$A14,DriversGams!$A$5:$A$23,0),MATCH(Drivers!L$3,DriversGams!$A$5:$AN$5,0))</f>
        <v>5.6650824418180408</v>
      </c>
      <c r="M14" s="10">
        <f>INDEX(DriversGams!$A$5:$AN$23,MATCH(Drivers!$A14,DriversGams!$A$5:$A$23,0),MATCH(Drivers!M$3,DriversGams!$A$5:$AN$5,0))</f>
        <v>5.7151179539530679</v>
      </c>
      <c r="N14" s="10">
        <f>INDEX(DriversGams!$A$5:$AN$23,MATCH(Drivers!$A14,DriversGams!$A$5:$A$23,0),MATCH(Drivers!N$3,DriversGams!$A$5:$AN$5,0))</f>
        <v>5.7834214959080672</v>
      </c>
      <c r="O14" s="10">
        <f>INDEX(DriversGams!$A$5:$AN$23,MATCH(Drivers!$A14,DriversGams!$A$5:$A$23,0),MATCH(Drivers!O$3,DriversGams!$A$5:$AN$5,0))</f>
        <v>5.891744250290798</v>
      </c>
      <c r="P14" s="10">
        <f>INDEX(DriversGams!$A$5:$AN$23,MATCH(Drivers!$A14,DriversGams!$A$5:$A$23,0),MATCH(Drivers!P$3,DriversGams!$A$5:$AN$5,0))</f>
        <v>6.0386177502028104</v>
      </c>
      <c r="Q14" s="10">
        <f>INDEX(DriversGams!$A$5:$AN$23,MATCH(Drivers!$A14,DriversGams!$A$5:$A$23,0),MATCH(Drivers!Q$3,DriversGams!$A$5:$AN$5,0))</f>
        <v>6.1810468439326582</v>
      </c>
      <c r="R14" s="10">
        <f>INDEX(DriversGams!$A$5:$AN$23,MATCH(Drivers!$A14,DriversGams!$A$5:$A$23,0),MATCH(Drivers!R$3,DriversGams!$A$5:$AN$5,0))</f>
        <v>6.3307968903523228</v>
      </c>
      <c r="S14" s="10">
        <f>INDEX(DriversGams!$A$5:$AN$23,MATCH(Drivers!$A14,DriversGams!$A$5:$A$23,0),MATCH(Drivers!S$3,DriversGams!$A$5:$AN$5,0))</f>
        <v>6.5005469605789363</v>
      </c>
      <c r="T14" s="10">
        <f>INDEX(DriversGams!$A$5:$AN$23,MATCH(Drivers!$A14,DriversGams!$A$5:$A$23,0),MATCH(Drivers!T$3,DriversGams!$A$5:$AN$5,0))</f>
        <v>6.7469701193181173</v>
      </c>
      <c r="U14" s="10">
        <f>INDEX(DriversGams!$A$5:$AN$23,MATCH(Drivers!$A14,DriversGams!$A$5:$A$23,0),MATCH(Drivers!U$3,DriversGams!$A$5:$AN$5,0))</f>
        <v>6.9645438930507204</v>
      </c>
      <c r="V14" s="10">
        <f>INDEX(DriversGams!$A$5:$AN$23,MATCH(Drivers!$A14,DriversGams!$A$5:$A$23,0),MATCH(Drivers!V$3,DriversGams!$A$5:$AN$5,0))</f>
        <v>7.2642905837274876</v>
      </c>
      <c r="W14" s="10">
        <f>INDEX(DriversGams!$A$5:$AN$23,MATCH(Drivers!$A14,DriversGams!$A$5:$A$23,0),MATCH(Drivers!W$3,DriversGams!$A$5:$AN$5,0))</f>
        <v>7.6165217660109006</v>
      </c>
      <c r="X14" s="10">
        <f>INDEX(DriversGams!$A$5:$AN$23,MATCH(Drivers!$A14,DriversGams!$A$5:$A$23,0),MATCH(Drivers!X$3,DriversGams!$A$5:$AN$5,0))</f>
        <v>7.9708467351610119</v>
      </c>
      <c r="Y14" s="10">
        <f>INDEX(DriversGams!$A$5:$AN$23,MATCH(Drivers!$A14,DriversGams!$A$5:$A$23,0),MATCH(Drivers!Y$3,DriversGams!$A$5:$AN$5,0))</f>
        <v>8.3506559498367015</v>
      </c>
      <c r="Z14" s="10">
        <f>INDEX(DriversGams!$A$5:$AN$23,MATCH(Drivers!$A14,DriversGams!$A$5:$A$23,0),MATCH(Drivers!Z$3,DriversGams!$A$5:$AN$5,0))</f>
        <v>8.8308793056775485</v>
      </c>
      <c r="AA14" s="10">
        <f>INDEX(DriversGams!$A$5:$AN$23,MATCH(Drivers!$A14,DriversGams!$A$5:$A$23,0),MATCH(Drivers!AA$3,DriversGams!$A$5:$AN$5,0))</f>
        <v>9.2631119812253129</v>
      </c>
      <c r="AB14" s="10">
        <f>INDEX(DriversGams!$A$5:$AN$23,MATCH(Drivers!$A14,DriversGams!$A$5:$A$23,0),MATCH(Drivers!AB$3,DriversGams!$A$5:$AN$5,0))</f>
        <v>9.7001657965888324</v>
      </c>
      <c r="AC14" s="10">
        <f>INDEX(DriversGams!$A$5:$AN$23,MATCH(Drivers!$A14,DriversGams!$A$5:$A$23,0),MATCH(Drivers!AC$3,DriversGams!$A$5:$AN$5,0))</f>
        <v>10.122199009055521</v>
      </c>
      <c r="AD14" s="10">
        <f>INDEX(DriversGams!$A$5:$AN$23,MATCH(Drivers!$A14,DriversGams!$A$5:$A$23,0),MATCH(Drivers!AD$3,DriversGams!$A$5:$AN$5,0))</f>
        <v>10.548860068139749</v>
      </c>
      <c r="AE14" s="10">
        <f>INDEX(DriversGams!$A$5:$AN$23,MATCH(Drivers!$A14,DriversGams!$A$5:$A$23,0),MATCH(Drivers!AE$3,DriversGams!$A$5:$AN$5,0))</f>
        <v>10.988663855455595</v>
      </c>
      <c r="AF14" s="10">
        <f>INDEX(DriversGams!$A$5:$AN$23,MATCH(Drivers!$A14,DriversGams!$A$5:$A$23,0),MATCH(Drivers!AF$3,DriversGams!$A$5:$AN$5,0))</f>
        <v>13.093477295435996</v>
      </c>
      <c r="AG14" s="10">
        <f>INDEX(DriversGams!$A$5:$AN$23,MATCH(Drivers!$A14,DriversGams!$A$5:$A$23,0),MATCH(Drivers!AG$3,DriversGams!$A$5:$AN$5,0))</f>
        <v>14.97305467762345</v>
      </c>
      <c r="AH14" s="126"/>
      <c r="AI14" s="126"/>
      <c r="AJ14" s="126"/>
      <c r="AK14" s="126"/>
      <c r="AL14" s="126"/>
      <c r="AM14" s="126"/>
      <c r="AO14" s="4">
        <f t="shared" si="2"/>
        <v>8</v>
      </c>
    </row>
    <row r="15" spans="1:41">
      <c r="A15" s="134" t="s">
        <v>527</v>
      </c>
      <c r="B15" s="185">
        <f t="shared" si="1"/>
        <v>9</v>
      </c>
      <c r="C15" s="10">
        <f>INDEX(DriversGams!$A$5:$AN$23,MATCH(Drivers!$A15,DriversGams!$A$5:$A$23,0),MATCH(Drivers!C$3,DriversGams!$A$5:$AN$5,0))</f>
        <v>14.113350558119752</v>
      </c>
      <c r="D15" s="10">
        <f>INDEX(DriversGams!$A$5:$AN$23,MATCH(Drivers!$A15,DriversGams!$A$5:$A$23,0),MATCH(Drivers!D$3,DriversGams!$A$5:$AN$5,0))</f>
        <v>14.548721789119966</v>
      </c>
      <c r="E15" s="10">
        <f>INDEX(DriversGams!$A$5:$AN$23,MATCH(Drivers!$A15,DriversGams!$A$5:$A$23,0),MATCH(Drivers!E$3,DriversGams!$A$5:$AN$5,0))</f>
        <v>14.815418697580203</v>
      </c>
      <c r="F15" s="10">
        <f>INDEX(DriversGams!$A$5:$AN$23,MATCH(Drivers!$A15,DriversGams!$A$5:$A$23,0),MATCH(Drivers!F$3,DriversGams!$A$5:$AN$5,0))</f>
        <v>15.061372702819703</v>
      </c>
      <c r="G15" s="10">
        <f>INDEX(DriversGams!$A$5:$AN$23,MATCH(Drivers!$A15,DriversGams!$A$5:$A$23,0),MATCH(Drivers!G$3,DriversGams!$A$5:$AN$5,0))</f>
        <v>15.235873493159337</v>
      </c>
      <c r="H15" s="10">
        <f>INDEX(DriversGams!$A$5:$AN$23,MATCH(Drivers!$A15,DriversGams!$A$5:$A$23,0),MATCH(Drivers!H$3,DriversGams!$A$5:$AN$5,0))</f>
        <v>15.371374502079824</v>
      </c>
      <c r="I15" s="10">
        <f>INDEX(DriversGams!$A$5:$AN$23,MATCH(Drivers!$A15,DriversGams!$A$5:$A$23,0),MATCH(Drivers!I$3,DriversGams!$A$5:$AN$5,0))</f>
        <v>15.552383515448332</v>
      </c>
      <c r="J15" s="10">
        <f>INDEX(DriversGams!$A$5:$AN$23,MATCH(Drivers!$A15,DriversGams!$A$5:$A$23,0),MATCH(Drivers!J$3,DriversGams!$A$5:$AN$5,0))</f>
        <v>15.609153497571331</v>
      </c>
      <c r="K15" s="10">
        <f>INDEX(DriversGams!$A$5:$AN$23,MATCH(Drivers!$A15,DriversGams!$A$5:$A$23,0),MATCH(Drivers!K$3,DriversGams!$A$5:$AN$5,0))</f>
        <v>14.275724652406321</v>
      </c>
      <c r="L15" s="10">
        <f>INDEX(DriversGams!$A$5:$AN$23,MATCH(Drivers!$A15,DriversGams!$A$5:$A$23,0),MATCH(Drivers!L$3,DriversGams!$A$5:$AN$5,0))</f>
        <v>14.632592738141414</v>
      </c>
      <c r="M15" s="10">
        <f>INDEX(DriversGams!$A$5:$AN$23,MATCH(Drivers!$A15,DriversGams!$A$5:$A$23,0),MATCH(Drivers!M$3,DriversGams!$A$5:$AN$5,0))</f>
        <v>14.998829546275548</v>
      </c>
      <c r="N15" s="10">
        <f>INDEX(DriversGams!$A$5:$AN$23,MATCH(Drivers!$A15,DriversGams!$A$5:$A$23,0),MATCH(Drivers!N$3,DriversGams!$A$5:$AN$5,0))</f>
        <v>15.396795523093482</v>
      </c>
      <c r="O15" s="10">
        <f>INDEX(DriversGams!$A$5:$AN$23,MATCH(Drivers!$A15,DriversGams!$A$5:$A$23,0),MATCH(Drivers!O$3,DriversGams!$A$5:$AN$5,0))</f>
        <v>15.823820610150811</v>
      </c>
      <c r="P15" s="10">
        <f>INDEX(DriversGams!$A$5:$AN$23,MATCH(Drivers!$A15,DriversGams!$A$5:$A$23,0),MATCH(Drivers!P$3,DriversGams!$A$5:$AN$5,0))</f>
        <v>16.253232567458738</v>
      </c>
      <c r="Q15" s="10">
        <f>INDEX(DriversGams!$A$5:$AN$23,MATCH(Drivers!$A15,DriversGams!$A$5:$A$23,0),MATCH(Drivers!Q$3,DriversGams!$A$5:$AN$5,0))</f>
        <v>16.7257349793129</v>
      </c>
      <c r="R15" s="10">
        <f>INDEX(DriversGams!$A$5:$AN$23,MATCH(Drivers!$A15,DriversGams!$A$5:$A$23,0),MATCH(Drivers!R$3,DriversGams!$A$5:$AN$5,0))</f>
        <v>17.201748391427138</v>
      </c>
      <c r="S15" s="10">
        <f>INDEX(DriversGams!$A$5:$AN$23,MATCH(Drivers!$A15,DriversGams!$A$5:$A$23,0),MATCH(Drivers!S$3,DriversGams!$A$5:$AN$5,0))</f>
        <v>17.708895194433161</v>
      </c>
      <c r="T15" s="10">
        <f>INDEX(DriversGams!$A$5:$AN$23,MATCH(Drivers!$A15,DriversGams!$A$5:$A$23,0),MATCH(Drivers!T$3,DriversGams!$A$5:$AN$5,0))</f>
        <v>18.240242131053403</v>
      </c>
      <c r="U15" s="10">
        <f>INDEX(DriversGams!$A$5:$AN$23,MATCH(Drivers!$A15,DriversGams!$A$5:$A$23,0),MATCH(Drivers!U$3,DriversGams!$A$5:$AN$5,0))</f>
        <v>18.673472788437888</v>
      </c>
      <c r="V15" s="10">
        <f>INDEX(DriversGams!$A$5:$AN$23,MATCH(Drivers!$A15,DriversGams!$A$5:$A$23,0),MATCH(Drivers!V$3,DriversGams!$A$5:$AN$5,0))</f>
        <v>19.209896031686849</v>
      </c>
      <c r="W15" s="10">
        <f>INDEX(DriversGams!$A$5:$AN$23,MATCH(Drivers!$A15,DriversGams!$A$5:$A$23,0),MATCH(Drivers!W$3,DriversGams!$A$5:$AN$5,0))</f>
        <v>19.759109345897627</v>
      </c>
      <c r="X15" s="10">
        <f>INDEX(DriversGams!$A$5:$AN$23,MATCH(Drivers!$A15,DriversGams!$A$5:$A$23,0),MATCH(Drivers!X$3,DriversGams!$A$5:$AN$5,0))</f>
        <v>20.315924153008183</v>
      </c>
      <c r="Y15" s="10">
        <f>INDEX(DriversGams!$A$5:$AN$23,MATCH(Drivers!$A15,DriversGams!$A$5:$A$23,0),MATCH(Drivers!Y$3,DriversGams!$A$5:$AN$5,0))</f>
        <v>20.85546661362639</v>
      </c>
      <c r="Z15" s="10">
        <f>INDEX(DriversGams!$A$5:$AN$23,MATCH(Drivers!$A15,DriversGams!$A$5:$A$23,0),MATCH(Drivers!Z$3,DriversGams!$A$5:$AN$5,0))</f>
        <v>21.431818706447395</v>
      </c>
      <c r="AA15" s="10">
        <f>INDEX(DriversGams!$A$5:$AN$23,MATCH(Drivers!$A15,DriversGams!$A$5:$A$23,0),MATCH(Drivers!AA$3,DriversGams!$A$5:$AN$5,0))</f>
        <v>22.024541155299971</v>
      </c>
      <c r="AB15" s="10">
        <f>INDEX(DriversGams!$A$5:$AN$23,MATCH(Drivers!$A15,DriversGams!$A$5:$A$23,0),MATCH(Drivers!AB$3,DriversGams!$A$5:$AN$5,0))</f>
        <v>22.636627065976988</v>
      </c>
      <c r="AC15" s="10">
        <f>INDEX(DriversGams!$A$5:$AN$23,MATCH(Drivers!$A15,DriversGams!$A$5:$A$23,0),MATCH(Drivers!AC$3,DriversGams!$A$5:$AN$5,0))</f>
        <v>23.238211464117626</v>
      </c>
      <c r="AD15" s="10">
        <f>INDEX(DriversGams!$A$5:$AN$23,MATCH(Drivers!$A15,DriversGams!$A$5:$A$23,0),MATCH(Drivers!AD$3,DriversGams!$A$5:$AN$5,0))</f>
        <v>23.860936149160427</v>
      </c>
      <c r="AE15" s="10">
        <f>INDEX(DriversGams!$A$5:$AN$23,MATCH(Drivers!$A15,DriversGams!$A$5:$A$23,0),MATCH(Drivers!AE$3,DriversGams!$A$5:$AN$5,0))</f>
        <v>24.521037099566129</v>
      </c>
      <c r="AF15" s="10">
        <f>INDEX(DriversGams!$A$5:$AN$23,MATCH(Drivers!$A15,DriversGams!$A$5:$A$23,0),MATCH(Drivers!AF$3,DriversGams!$A$5:$AN$5,0))</f>
        <v>28.306253513157241</v>
      </c>
      <c r="AG15" s="10">
        <f>INDEX(DriversGams!$A$5:$AN$23,MATCH(Drivers!$A15,DriversGams!$A$5:$A$23,0),MATCH(Drivers!AG$3,DriversGams!$A$5:$AN$5,0))</f>
        <v>32.582524336641313</v>
      </c>
      <c r="AH15" s="126"/>
      <c r="AI15" s="126"/>
      <c r="AJ15" s="126"/>
      <c r="AK15" s="126"/>
      <c r="AL15" s="126"/>
      <c r="AM15" s="126"/>
      <c r="AO15" s="4">
        <f t="shared" si="2"/>
        <v>9</v>
      </c>
    </row>
    <row r="16" spans="1:41">
      <c r="A16" s="134" t="s">
        <v>524</v>
      </c>
      <c r="B16" s="185">
        <f t="shared" si="1"/>
        <v>10</v>
      </c>
      <c r="C16" s="10">
        <f>INDEX(DriversGams!$A$5:$AN$23,MATCH(Drivers!$A16,DriversGams!$A$5:$A$23,0),MATCH(Drivers!C$3,DriversGams!$A$5:$AN$5,0))</f>
        <v>235.49802282756352</v>
      </c>
      <c r="D16" s="10">
        <f>INDEX(DriversGams!$A$5:$AN$23,MATCH(Drivers!$A16,DriversGams!$A$5:$A$23,0),MATCH(Drivers!D$3,DriversGams!$A$5:$AN$5,0))</f>
        <v>242.13307836562956</v>
      </c>
      <c r="E16" s="10">
        <f>INDEX(DriversGams!$A$5:$AN$23,MATCH(Drivers!$A16,DriversGams!$A$5:$A$23,0),MATCH(Drivers!E$3,DriversGams!$A$5:$AN$5,0))</f>
        <v>246.28265922314233</v>
      </c>
      <c r="F16" s="10">
        <f>INDEX(DriversGams!$A$5:$AN$23,MATCH(Drivers!$A16,DriversGams!$A$5:$A$23,0),MATCH(Drivers!F$3,DriversGams!$A$5:$AN$5,0))</f>
        <v>249.43440425835786</v>
      </c>
      <c r="G16" s="10">
        <f>INDEX(DriversGams!$A$5:$AN$23,MATCH(Drivers!$A16,DriversGams!$A$5:$A$23,0),MATCH(Drivers!G$3,DriversGams!$A$5:$AN$5,0))</f>
        <v>251.65581640876391</v>
      </c>
      <c r="H16" s="10">
        <f>INDEX(DriversGams!$A$5:$AN$23,MATCH(Drivers!$A16,DriversGams!$A$5:$A$23,0),MATCH(Drivers!H$3,DriversGams!$A$5:$AN$5,0))</f>
        <v>252.75021516356861</v>
      </c>
      <c r="I16" s="10">
        <f>INDEX(DriversGams!$A$5:$AN$23,MATCH(Drivers!$A16,DriversGams!$A$5:$A$23,0),MATCH(Drivers!I$3,DriversGams!$A$5:$AN$5,0))</f>
        <v>255.36564207593528</v>
      </c>
      <c r="J16" s="10">
        <f>INDEX(DriversGams!$A$5:$AN$23,MATCH(Drivers!$A16,DriversGams!$A$5:$A$23,0),MATCH(Drivers!J$3,DriversGams!$A$5:$AN$5,0))</f>
        <v>255.83896455730644</v>
      </c>
      <c r="K16" s="10">
        <f>INDEX(DriversGams!$A$5:$AN$23,MATCH(Drivers!$A16,DriversGams!$A$5:$A$23,0),MATCH(Drivers!K$3,DriversGams!$A$5:$AN$5,0))</f>
        <v>231.21220107940408</v>
      </c>
      <c r="L16" s="10">
        <f>INDEX(DriversGams!$A$5:$AN$23,MATCH(Drivers!$A16,DriversGams!$A$5:$A$23,0),MATCH(Drivers!L$3,DriversGams!$A$5:$AN$5,0))</f>
        <v>237.27430963578766</v>
      </c>
      <c r="M16" s="10">
        <f>INDEX(DriversGams!$A$5:$AN$23,MATCH(Drivers!$A16,DriversGams!$A$5:$A$23,0),MATCH(Drivers!M$3,DriversGams!$A$5:$AN$5,0))</f>
        <v>243.43820579760768</v>
      </c>
      <c r="N16" s="10">
        <f>INDEX(DriversGams!$A$5:$AN$23,MATCH(Drivers!$A16,DriversGams!$A$5:$A$23,0),MATCH(Drivers!N$3,DriversGams!$A$5:$AN$5,0))</f>
        <v>250.0252729216615</v>
      </c>
      <c r="O16" s="10">
        <f>INDEX(DriversGams!$A$5:$AN$23,MATCH(Drivers!$A16,DriversGams!$A$5:$A$23,0),MATCH(Drivers!O$3,DriversGams!$A$5:$AN$5,0))</f>
        <v>257.0393389716665</v>
      </c>
      <c r="P16" s="10">
        <f>INDEX(DriversGams!$A$5:$AN$23,MATCH(Drivers!$A16,DriversGams!$A$5:$A$23,0),MATCH(Drivers!P$3,DriversGams!$A$5:$AN$5,0))</f>
        <v>264.01983750733473</v>
      </c>
      <c r="Q16" s="10">
        <f>INDEX(DriversGams!$A$5:$AN$23,MATCH(Drivers!$A16,DriversGams!$A$5:$A$23,0),MATCH(Drivers!Q$3,DriversGams!$A$5:$AN$5,0))</f>
        <v>271.72429020362813</v>
      </c>
      <c r="R16" s="10">
        <f>INDEX(DriversGams!$A$5:$AN$23,MATCH(Drivers!$A16,DriversGams!$A$5:$A$23,0),MATCH(Drivers!R$3,DriversGams!$A$5:$AN$5,0))</f>
        <v>279.56215318997283</v>
      </c>
      <c r="S16" s="10">
        <f>INDEX(DriversGams!$A$5:$AN$23,MATCH(Drivers!$A16,DriversGams!$A$5:$A$23,0),MATCH(Drivers!S$3,DriversGams!$A$5:$AN$5,0))</f>
        <v>287.85104341651504</v>
      </c>
      <c r="T16" s="10">
        <f>INDEX(DriversGams!$A$5:$AN$23,MATCH(Drivers!$A16,DriversGams!$A$5:$A$23,0),MATCH(Drivers!T$3,DriversGams!$A$5:$AN$5,0))</f>
        <v>296.17218841670399</v>
      </c>
      <c r="U16" s="10">
        <f>INDEX(DriversGams!$A$5:$AN$23,MATCH(Drivers!$A16,DriversGams!$A$5:$A$23,0),MATCH(Drivers!U$3,DriversGams!$A$5:$AN$5,0))</f>
        <v>303.16223965681729</v>
      </c>
      <c r="V16" s="10">
        <f>INDEX(DriversGams!$A$5:$AN$23,MATCH(Drivers!$A16,DriversGams!$A$5:$A$23,0),MATCH(Drivers!V$3,DriversGams!$A$5:$AN$5,0))</f>
        <v>311.91377494075573</v>
      </c>
      <c r="W16" s="10">
        <f>INDEX(DriversGams!$A$5:$AN$23,MATCH(Drivers!$A16,DriversGams!$A$5:$A$23,0),MATCH(Drivers!W$3,DriversGams!$A$5:$AN$5,0))</f>
        <v>320.90515779680265</v>
      </c>
      <c r="X16" s="10">
        <f>INDEX(DriversGams!$A$5:$AN$23,MATCH(Drivers!$A16,DriversGams!$A$5:$A$23,0),MATCH(Drivers!X$3,DriversGams!$A$5:$AN$5,0))</f>
        <v>329.99635652965821</v>
      </c>
      <c r="Y16" s="10">
        <f>INDEX(DriversGams!$A$5:$AN$23,MATCH(Drivers!$A16,DriversGams!$A$5:$A$23,0),MATCH(Drivers!Y$3,DriversGams!$A$5:$AN$5,0))</f>
        <v>338.83792660845495</v>
      </c>
      <c r="Z16" s="10">
        <f>INDEX(DriversGams!$A$5:$AN$23,MATCH(Drivers!$A16,DriversGams!$A$5:$A$23,0),MATCH(Drivers!Z$3,DriversGams!$A$5:$AN$5,0))</f>
        <v>348.33269322166962</v>
      </c>
      <c r="AA16" s="10">
        <f>INDEX(DriversGams!$A$5:$AN$23,MATCH(Drivers!$A16,DriversGams!$A$5:$A$23,0),MATCH(Drivers!AA$3,DriversGams!$A$5:$AN$5,0))</f>
        <v>357.99703019358316</v>
      </c>
      <c r="AB16" s="10">
        <f>INDEX(DriversGams!$A$5:$AN$23,MATCH(Drivers!$A16,DriversGams!$A$5:$A$23,0),MATCH(Drivers!AB$3,DriversGams!$A$5:$AN$5,0))</f>
        <v>368.00188053319943</v>
      </c>
      <c r="AC16" s="10">
        <f>INDEX(DriversGams!$A$5:$AN$23,MATCH(Drivers!$A16,DriversGams!$A$5:$A$23,0),MATCH(Drivers!AC$3,DriversGams!$A$5:$AN$5,0))</f>
        <v>377.85666663181792</v>
      </c>
      <c r="AD16" s="10">
        <f>INDEX(DriversGams!$A$5:$AN$23,MATCH(Drivers!$A16,DriversGams!$A$5:$A$23,0),MATCH(Drivers!AD$3,DriversGams!$A$5:$AN$5,0))</f>
        <v>388.05037117851231</v>
      </c>
      <c r="AE16" s="10">
        <f>INDEX(DriversGams!$A$5:$AN$23,MATCH(Drivers!$A16,DriversGams!$A$5:$A$23,0),MATCH(Drivers!AE$3,DriversGams!$A$5:$AN$5,0))</f>
        <v>398.85002792330147</v>
      </c>
      <c r="AF16" s="10">
        <f>INDEX(DriversGams!$A$5:$AN$23,MATCH(Drivers!$A16,DriversGams!$A$5:$A$23,0),MATCH(Drivers!AF$3,DriversGams!$A$5:$AN$5,0))</f>
        <v>460.1203754889417</v>
      </c>
      <c r="AG16" s="10">
        <f>INDEX(DriversGams!$A$5:$AN$23,MATCH(Drivers!$A16,DriversGams!$A$5:$A$23,0),MATCH(Drivers!AG$3,DriversGams!$A$5:$AN$5,0))</f>
        <v>529.36224934657764</v>
      </c>
      <c r="AH16" s="126"/>
      <c r="AI16" s="126"/>
      <c r="AJ16" s="126"/>
      <c r="AK16" s="126"/>
      <c r="AL16" s="126"/>
      <c r="AM16" s="126"/>
      <c r="AO16" s="4">
        <f t="shared" si="2"/>
        <v>10</v>
      </c>
    </row>
    <row r="17" spans="1:41">
      <c r="A17" s="134" t="s">
        <v>530</v>
      </c>
      <c r="B17" s="185">
        <f t="shared" si="1"/>
        <v>11</v>
      </c>
      <c r="C17" s="10">
        <f>INDEX(DriversGams!$A$5:$AN$23,MATCH(Drivers!$A17,DriversGams!$A$5:$A$23,0),MATCH(Drivers!C$3,DriversGams!$A$5:$AN$5,0))</f>
        <v>27.516308224731535</v>
      </c>
      <c r="D17" s="10">
        <f>INDEX(DriversGams!$A$5:$AN$23,MATCH(Drivers!$A17,DriversGams!$A$5:$A$23,0),MATCH(Drivers!D$3,DriversGams!$A$5:$AN$5,0))</f>
        <v>26.933321910754717</v>
      </c>
      <c r="E17" s="10">
        <f>INDEX(DriversGams!$A$5:$AN$23,MATCH(Drivers!$A17,DriversGams!$A$5:$A$23,0),MATCH(Drivers!E$3,DriversGams!$A$5:$AN$5,0))</f>
        <v>26.357240851505608</v>
      </c>
      <c r="F17" s="10">
        <f>INDEX(DriversGams!$A$5:$AN$23,MATCH(Drivers!$A17,DriversGams!$A$5:$A$23,0),MATCH(Drivers!F$3,DriversGams!$A$5:$AN$5,0))</f>
        <v>25.784669574259389</v>
      </c>
      <c r="G17" s="10">
        <f>INDEX(DriversGams!$A$5:$AN$23,MATCH(Drivers!$A17,DriversGams!$A$5:$A$23,0),MATCH(Drivers!G$3,DriversGams!$A$5:$AN$5,0))</f>
        <v>25.784669574259372</v>
      </c>
      <c r="H17" s="10">
        <f>INDEX(DriversGams!$A$5:$AN$23,MATCH(Drivers!$A17,DriversGams!$A$5:$A$23,0),MATCH(Drivers!H$3,DriversGams!$A$5:$AN$5,0))</f>
        <v>25.792154377886234</v>
      </c>
      <c r="I17" s="10">
        <f>INDEX(DriversGams!$A$5:$AN$23,MATCH(Drivers!$A17,DriversGams!$A$5:$A$23,0),MATCH(Drivers!I$3,DriversGams!$A$5:$AN$5,0))</f>
        <v>25.78096221762112</v>
      </c>
      <c r="J17" s="10">
        <f>INDEX(DriversGams!$A$5:$AN$23,MATCH(Drivers!$A17,DriversGams!$A$5:$A$23,0),MATCH(Drivers!J$3,DriversGams!$A$5:$AN$5,0))</f>
        <v>25.777254860982886</v>
      </c>
      <c r="K17" s="10">
        <f>INDEX(DriversGams!$A$5:$AN$23,MATCH(Drivers!$A17,DriversGams!$A$5:$A$23,0),MATCH(Drivers!K$3,DriversGams!$A$5:$AN$5,0))</f>
        <v>25.780962217621408</v>
      </c>
      <c r="L17" s="10">
        <f>INDEX(DriversGams!$A$5:$AN$23,MATCH(Drivers!$A17,DriversGams!$A$5:$A$23,0),MATCH(Drivers!L$3,DriversGams!$A$5:$AN$5,0))</f>
        <v>25.780962217621408</v>
      </c>
      <c r="M17" s="10">
        <f>INDEX(DriversGams!$A$5:$AN$23,MATCH(Drivers!$A17,DriversGams!$A$5:$A$23,0),MATCH(Drivers!M$3,DriversGams!$A$5:$AN$5,0))</f>
        <v>25.780962217621404</v>
      </c>
      <c r="N17" s="10">
        <f>INDEX(DriversGams!$A$5:$AN$23,MATCH(Drivers!$A17,DriversGams!$A$5:$A$23,0),MATCH(Drivers!N$3,DriversGams!$A$5:$AN$5,0))</f>
        <v>25.780962217621397</v>
      </c>
      <c r="O17" s="10">
        <f>INDEX(DriversGams!$A$5:$AN$23,MATCH(Drivers!$A17,DriversGams!$A$5:$A$23,0),MATCH(Drivers!O$3,DriversGams!$A$5:$AN$5,0))</f>
        <v>25.780962217621397</v>
      </c>
      <c r="P17" s="10">
        <f>INDEX(DriversGams!$A$5:$AN$23,MATCH(Drivers!$A17,DriversGams!$A$5:$A$23,0),MATCH(Drivers!P$3,DriversGams!$A$5:$AN$5,0))</f>
        <v>25.221712610799649</v>
      </c>
      <c r="Q17" s="10">
        <f>INDEX(DriversGams!$A$5:$AN$23,MATCH(Drivers!$A17,DriversGams!$A$5:$A$23,0),MATCH(Drivers!Q$3,DriversGams!$A$5:$AN$5,0))</f>
        <v>25.221712610799649</v>
      </c>
      <c r="R17" s="10">
        <f>INDEX(DriversGams!$A$5:$AN$23,MATCH(Drivers!$A17,DriversGams!$A$5:$A$23,0),MATCH(Drivers!R$3,DriversGams!$A$5:$AN$5,0))</f>
        <v>25.198560689428401</v>
      </c>
      <c r="S17" s="10">
        <f>INDEX(DriversGams!$A$5:$AN$23,MATCH(Drivers!$A17,DriversGams!$A$5:$A$23,0),MATCH(Drivers!S$3,DriversGams!$A$5:$AN$5,0))</f>
        <v>25.198154966054339</v>
      </c>
      <c r="T17" s="10">
        <f>INDEX(DriversGams!$A$5:$AN$23,MATCH(Drivers!$A17,DriversGams!$A$5:$A$23,0),MATCH(Drivers!T$3,DriversGams!$A$5:$AN$5,0))</f>
        <v>25.22443266858593</v>
      </c>
      <c r="U17" s="10">
        <f>INDEX(DriversGams!$A$5:$AN$23,MATCH(Drivers!$A17,DriversGams!$A$5:$A$23,0),MATCH(Drivers!U$3,DriversGams!$A$5:$AN$5,0))</f>
        <v>25.198154966054339</v>
      </c>
      <c r="V17" s="10">
        <f>INDEX(DriversGams!$A$5:$AN$23,MATCH(Drivers!$A17,DriversGams!$A$5:$A$23,0),MATCH(Drivers!V$3,DriversGams!$A$5:$AN$5,0))</f>
        <v>24.729363674487423</v>
      </c>
      <c r="W17" s="10">
        <f>INDEX(DriversGams!$A$5:$AN$23,MATCH(Drivers!$A17,DriversGams!$A$5:$A$23,0),MATCH(Drivers!W$3,DriversGams!$A$5:$AN$5,0))</f>
        <v>24.107340422025779</v>
      </c>
      <c r="X17" s="10">
        <f>INDEX(DriversGams!$A$5:$AN$23,MATCH(Drivers!$A17,DriversGams!$A$5:$A$23,0),MATCH(Drivers!X$3,DriversGams!$A$5:$AN$5,0))</f>
        <v>24.068889189911349</v>
      </c>
      <c r="Y17" s="10">
        <f>INDEX(DriversGams!$A$5:$AN$23,MATCH(Drivers!$A17,DriversGams!$A$5:$A$23,0),MATCH(Drivers!Y$3,DriversGams!$A$5:$AN$5,0))</f>
        <v>23.566180013629189</v>
      </c>
      <c r="Z17" s="10">
        <f>INDEX(DriversGams!$A$5:$AN$23,MATCH(Drivers!$A17,DriversGams!$A$5:$A$23,0),MATCH(Drivers!Z$3,DriversGams!$A$5:$AN$5,0))</f>
        <v>22.355593289542004</v>
      </c>
      <c r="AA17" s="10">
        <f>INDEX(DriversGams!$A$5:$AN$23,MATCH(Drivers!$A17,DriversGams!$A$5:$A$23,0),MATCH(Drivers!AA$3,DriversGams!$A$5:$AN$5,0))</f>
        <v>22.403008355083625</v>
      </c>
      <c r="AB17" s="10">
        <f>INDEX(DriversGams!$A$5:$AN$23,MATCH(Drivers!$A17,DriversGams!$A$5:$A$23,0),MATCH(Drivers!AB$3,DriversGams!$A$5:$AN$5,0))</f>
        <v>22.450423420625238</v>
      </c>
      <c r="AC17" s="10">
        <f>INDEX(DriversGams!$A$5:$AN$23,MATCH(Drivers!$A17,DriversGams!$A$5:$A$23,0),MATCH(Drivers!AC$3,DriversGams!$A$5:$AN$5,0))</f>
        <v>22.497838486166845</v>
      </c>
      <c r="AD17" s="10">
        <f>INDEX(DriversGams!$A$5:$AN$23,MATCH(Drivers!$A17,DriversGams!$A$5:$A$23,0),MATCH(Drivers!AD$3,DriversGams!$A$5:$AN$5,0))</f>
        <v>22.545253551708463</v>
      </c>
      <c r="AE17" s="10">
        <f>INDEX(DriversGams!$A$5:$AN$23,MATCH(Drivers!$A17,DriversGams!$A$5:$A$23,0),MATCH(Drivers!AE$3,DriversGams!$A$5:$AN$5,0))</f>
        <v>22.592668617250066</v>
      </c>
      <c r="AF17" s="10">
        <f>INDEX(DriversGams!$A$5:$AN$23,MATCH(Drivers!$A17,DriversGams!$A$5:$A$23,0),MATCH(Drivers!AF$3,DriversGams!$A$5:$AN$5,0))</f>
        <v>21.580813602025103</v>
      </c>
      <c r="AG17" s="10">
        <f>INDEX(DriversGams!$A$5:$AN$23,MATCH(Drivers!$A17,DriversGams!$A$5:$A$23,0),MATCH(Drivers!AG$3,DriversGams!$A$5:$AN$5,0))</f>
        <v>20.568958586800107</v>
      </c>
      <c r="AH17" s="126"/>
      <c r="AI17" s="126"/>
      <c r="AJ17" s="126"/>
      <c r="AK17" s="126"/>
      <c r="AL17" s="126"/>
      <c r="AM17" s="126"/>
      <c r="AO17" s="4">
        <f t="shared" si="2"/>
        <v>11</v>
      </c>
    </row>
    <row r="18" spans="1:41" s="185" customFormat="1">
      <c r="A18" s="134" t="s">
        <v>525</v>
      </c>
      <c r="B18" s="185">
        <f t="shared" si="1"/>
        <v>12</v>
      </c>
      <c r="C18" s="10">
        <f>INDEX(DriversGams!$A$5:$AN$23,MATCH(Drivers!$A18,DriversGams!$A$5:$A$23,0),MATCH(Drivers!C$3,DriversGams!$A$5:$AN$5,0))</f>
        <v>17.781500762507015</v>
      </c>
      <c r="D18" s="10">
        <f>INDEX(DriversGams!$A$5:$AN$23,MATCH(Drivers!$A18,DriversGams!$A$5:$A$23,0),MATCH(Drivers!D$3,DriversGams!$A$5:$AN$5,0))</f>
        <v>18.21809145789609</v>
      </c>
      <c r="E18" s="10">
        <f>INDEX(DriversGams!$A$5:$AN$23,MATCH(Drivers!$A18,DriversGams!$A$5:$A$23,0),MATCH(Drivers!E$3,DriversGams!$A$5:$AN$5,0))</f>
        <v>18.567420658015568</v>
      </c>
      <c r="F18" s="10">
        <f>INDEX(DriversGams!$A$5:$AN$23,MATCH(Drivers!$A18,DriversGams!$A$5:$A$23,0),MATCH(Drivers!F$3,DriversGams!$A$5:$AN$5,0))</f>
        <v>18.762769995550013</v>
      </c>
      <c r="G18" s="10">
        <f>INDEX(DriversGams!$A$5:$AN$23,MATCH(Drivers!$A18,DriversGams!$A$5:$A$23,0),MATCH(Drivers!G$3,DriversGams!$A$5:$AN$5,0))</f>
        <v>19.037714230270431</v>
      </c>
      <c r="H18" s="10">
        <f>INDEX(DriversGams!$A$5:$AN$23,MATCH(Drivers!$A18,DriversGams!$A$5:$A$23,0),MATCH(Drivers!H$3,DriversGams!$A$5:$AN$5,0))</f>
        <v>19.074701766994909</v>
      </c>
      <c r="I18" s="10">
        <f>INDEX(DriversGams!$A$5:$AN$23,MATCH(Drivers!$A18,DriversGams!$A$5:$A$23,0),MATCH(Drivers!I$3,DriversGams!$A$5:$AN$5,0))</f>
        <v>19.42407343994682</v>
      </c>
      <c r="J18" s="10">
        <f>INDEX(DriversGams!$A$5:$AN$23,MATCH(Drivers!$A18,DriversGams!$A$5:$A$23,0),MATCH(Drivers!J$3,DriversGams!$A$5:$AN$5,0))</f>
        <v>19.472300898786198</v>
      </c>
      <c r="K18" s="10">
        <f>INDEX(DriversGams!$A$5:$AN$23,MATCH(Drivers!$A18,DriversGams!$A$5:$A$23,0),MATCH(Drivers!K$3,DriversGams!$A$5:$AN$5,0))</f>
        <v>17.978595103875868</v>
      </c>
      <c r="L18" s="10">
        <f>INDEX(DriversGams!$A$5:$AN$23,MATCH(Drivers!$A18,DriversGams!$A$5:$A$23,0),MATCH(Drivers!L$3,DriversGams!$A$5:$AN$5,0))</f>
        <v>18.425580854596319</v>
      </c>
      <c r="M18" s="10">
        <f>INDEX(DriversGams!$A$5:$AN$23,MATCH(Drivers!$A18,DriversGams!$A$5:$A$23,0),MATCH(Drivers!M$3,DriversGams!$A$5:$AN$5,0))</f>
        <v>18.875393382474392</v>
      </c>
      <c r="N18" s="10">
        <f>INDEX(DriversGams!$A$5:$AN$23,MATCH(Drivers!$A18,DriversGams!$A$5:$A$23,0),MATCH(Drivers!N$3,DriversGams!$A$5:$AN$5,0))</f>
        <v>19.37593948814931</v>
      </c>
      <c r="O18" s="10">
        <f>INDEX(DriversGams!$A$5:$AN$23,MATCH(Drivers!$A18,DriversGams!$A$5:$A$23,0),MATCH(Drivers!O$3,DriversGams!$A$5:$AN$5,0))</f>
        <v>19.904043035124161</v>
      </c>
      <c r="P18" s="10">
        <f>INDEX(DriversGams!$A$5:$AN$23,MATCH(Drivers!$A18,DriversGams!$A$5:$A$23,0),MATCH(Drivers!P$3,DriversGams!$A$5:$AN$5,0))</f>
        <v>20.434676476954504</v>
      </c>
      <c r="Q18" s="10">
        <f>INDEX(DriversGams!$A$5:$AN$23,MATCH(Drivers!$A18,DriversGams!$A$5:$A$23,0),MATCH(Drivers!Q$3,DriversGams!$A$5:$AN$5,0))</f>
        <v>21.051358228285224</v>
      </c>
      <c r="R18" s="10">
        <f>INDEX(DriversGams!$A$5:$AN$23,MATCH(Drivers!$A18,DriversGams!$A$5:$A$23,0),MATCH(Drivers!R$3,DriversGams!$A$5:$AN$5,0))</f>
        <v>21.647594038894049</v>
      </c>
      <c r="S18" s="10">
        <f>INDEX(DriversGams!$A$5:$AN$23,MATCH(Drivers!$A18,DriversGams!$A$5:$A$23,0),MATCH(Drivers!S$3,DriversGams!$A$5:$AN$5,0))</f>
        <v>22.266043235160069</v>
      </c>
      <c r="T18" s="10">
        <f>INDEX(DriversGams!$A$5:$AN$23,MATCH(Drivers!$A18,DriversGams!$A$5:$A$23,0),MATCH(Drivers!T$3,DriversGams!$A$5:$AN$5,0))</f>
        <v>22.909699710557216</v>
      </c>
      <c r="U18" s="10">
        <f>INDEX(DriversGams!$A$5:$AN$23,MATCH(Drivers!$A18,DriversGams!$A$5:$A$23,0),MATCH(Drivers!U$3,DriversGams!$A$5:$AN$5,0))</f>
        <v>23.472167600372124</v>
      </c>
      <c r="V18" s="10">
        <f>INDEX(DriversGams!$A$5:$AN$23,MATCH(Drivers!$A18,DriversGams!$A$5:$A$23,0),MATCH(Drivers!V$3,DriversGams!$A$5:$AN$5,0))</f>
        <v>24.141799581503221</v>
      </c>
      <c r="W18" s="10">
        <f>INDEX(DriversGams!$A$5:$AN$23,MATCH(Drivers!$A18,DriversGams!$A$5:$A$23,0),MATCH(Drivers!W$3,DriversGams!$A$5:$AN$5,0))</f>
        <v>24.822594807412035</v>
      </c>
      <c r="X18" s="10">
        <f>INDEX(DriversGams!$A$5:$AN$23,MATCH(Drivers!$A18,DriversGams!$A$5:$A$23,0),MATCH(Drivers!X$3,DriversGams!$A$5:$AN$5,0))</f>
        <v>25.49556340544002</v>
      </c>
      <c r="Y18" s="10">
        <f>INDEX(DriversGams!$A$5:$AN$23,MATCH(Drivers!$A18,DriversGams!$A$5:$A$23,0),MATCH(Drivers!Y$3,DriversGams!$A$5:$AN$5,0))</f>
        <v>26.15349331496332</v>
      </c>
      <c r="Z18" s="10">
        <f>INDEX(DriversGams!$A$5:$AN$23,MATCH(Drivers!$A18,DriversGams!$A$5:$A$23,0),MATCH(Drivers!Z$3,DriversGams!$A$5:$AN$5,0))</f>
        <v>26.767784324168478</v>
      </c>
      <c r="AA18" s="10">
        <f>INDEX(DriversGams!$A$5:$AN$23,MATCH(Drivers!$A18,DriversGams!$A$5:$A$23,0),MATCH(Drivers!AA$3,DriversGams!$A$5:$AN$5,0))</f>
        <v>27.460886584388707</v>
      </c>
      <c r="AB18" s="10">
        <f>INDEX(DriversGams!$A$5:$AN$23,MATCH(Drivers!$A18,DriversGams!$A$5:$A$23,0),MATCH(Drivers!AB$3,DriversGams!$A$5:$AN$5,0))</f>
        <v>28.180547175783659</v>
      </c>
      <c r="AC18" s="10">
        <f>INDEX(DriversGams!$A$5:$AN$23,MATCH(Drivers!$A18,DriversGams!$A$5:$A$23,0),MATCH(Drivers!AC$3,DriversGams!$A$5:$AN$5,0))</f>
        <v>28.889625610088803</v>
      </c>
      <c r="AD18" s="10">
        <f>INDEX(DriversGams!$A$5:$AN$23,MATCH(Drivers!$A18,DriversGams!$A$5:$A$23,0),MATCH(Drivers!AD$3,DriversGams!$A$5:$AN$5,0))</f>
        <v>29.626578795924523</v>
      </c>
      <c r="AE18" s="10">
        <f>INDEX(DriversGams!$A$5:$AN$23,MATCH(Drivers!$A18,DriversGams!$A$5:$A$23,0),MATCH(Drivers!AE$3,DriversGams!$A$5:$AN$5,0))</f>
        <v>30.409324222456782</v>
      </c>
      <c r="AF18" s="10">
        <f>INDEX(DriversGams!$A$5:$AN$23,MATCH(Drivers!$A18,DriversGams!$A$5:$A$23,0),MATCH(Drivers!AF$3,DriversGams!$A$5:$AN$5,0))</f>
        <v>34.749774821046124</v>
      </c>
      <c r="AG18" s="10">
        <f>INDEX(DriversGams!$A$5:$AN$23,MATCH(Drivers!$A18,DriversGams!$A$5:$A$23,0),MATCH(Drivers!AG$3,DriversGams!$A$5:$AN$5,0))</f>
        <v>39.601164848584354</v>
      </c>
      <c r="AH18" s="126"/>
      <c r="AI18" s="126"/>
      <c r="AJ18" s="126"/>
      <c r="AK18" s="126"/>
      <c r="AL18" s="126"/>
      <c r="AM18" s="126"/>
      <c r="AO18" s="185">
        <f t="shared" si="2"/>
        <v>12</v>
      </c>
    </row>
    <row r="19" spans="1:41" s="185" customFormat="1">
      <c r="A19" s="134" t="s">
        <v>598</v>
      </c>
      <c r="B19" s="185">
        <f t="shared" si="1"/>
        <v>13</v>
      </c>
      <c r="C19" s="10">
        <f>INDEX(DriversGams!$A$5:$AN$23,MATCH(Drivers!$A19,DriversGams!$A$5:$A$23,0),MATCH(Drivers!C$3,DriversGams!$A$5:$AN$5,0))</f>
        <v>11.263564724197627</v>
      </c>
      <c r="D19" s="10">
        <f>INDEX(DriversGams!$A$5:$AN$23,MATCH(Drivers!$A19,DriversGams!$A$5:$A$23,0),MATCH(Drivers!D$3,DriversGams!$A$5:$AN$5,0))</f>
        <v>11.573114330999795</v>
      </c>
      <c r="E19" s="10">
        <f>INDEX(DriversGams!$A$5:$AN$23,MATCH(Drivers!$A19,DriversGams!$A$5:$A$23,0),MATCH(Drivers!E$3,DriversGams!$A$5:$AN$5,0))</f>
        <v>11.904421804272397</v>
      </c>
      <c r="F19" s="10">
        <f>INDEX(DriversGams!$A$5:$AN$23,MATCH(Drivers!$A19,DriversGams!$A$5:$A$23,0),MATCH(Drivers!F$3,DriversGams!$A$5:$AN$5,0))</f>
        <v>12.110094606966681</v>
      </c>
      <c r="G19" s="10">
        <f>INDEX(DriversGams!$A$5:$AN$23,MATCH(Drivers!$A19,DriversGams!$A$5:$A$23,0),MATCH(Drivers!G$3,DriversGams!$A$5:$AN$5,0))</f>
        <v>12.166932788027333</v>
      </c>
      <c r="H19" s="10">
        <f>INDEX(DriversGams!$A$5:$AN$23,MATCH(Drivers!$A19,DriversGams!$A$5:$A$23,0),MATCH(Drivers!H$3,DriversGams!$A$5:$AN$5,0))</f>
        <v>12.293711060955006</v>
      </c>
      <c r="I19" s="10">
        <f>INDEX(DriversGams!$A$5:$AN$23,MATCH(Drivers!$A19,DriversGams!$A$5:$A$23,0),MATCH(Drivers!I$3,DriversGams!$A$5:$AN$5,0))</f>
        <v>12.562958323284702</v>
      </c>
      <c r="J19" s="10">
        <f>INDEX(DriversGams!$A$5:$AN$23,MATCH(Drivers!$A19,DriversGams!$A$5:$A$23,0),MATCH(Drivers!J$3,DriversGams!$A$5:$AN$5,0))</f>
        <v>12.711588758003899</v>
      </c>
      <c r="K19" s="10">
        <f>INDEX(DriversGams!$A$5:$AN$23,MATCH(Drivers!$A19,DriversGams!$A$5:$A$23,0),MATCH(Drivers!K$3,DriversGams!$A$5:$AN$5,0))</f>
        <v>11.921653112246329</v>
      </c>
      <c r="L19" s="10">
        <f>INDEX(DriversGams!$A$5:$AN$23,MATCH(Drivers!$A19,DriversGams!$A$5:$A$23,0),MATCH(Drivers!L$3,DriversGams!$A$5:$AN$5,0))</f>
        <v>12.235304710288451</v>
      </c>
      <c r="M19" s="10">
        <f>INDEX(DriversGams!$A$5:$AN$23,MATCH(Drivers!$A19,DriversGams!$A$5:$A$23,0),MATCH(Drivers!M$3,DriversGams!$A$5:$AN$5,0))</f>
        <v>12.501281403627599</v>
      </c>
      <c r="N19" s="10">
        <f>INDEX(DriversGams!$A$5:$AN$23,MATCH(Drivers!$A19,DriversGams!$A$5:$A$23,0),MATCH(Drivers!N$3,DriversGams!$A$5:$AN$5,0))</f>
        <v>12.741742363348116</v>
      </c>
      <c r="O19" s="10">
        <f>INDEX(DriversGams!$A$5:$AN$23,MATCH(Drivers!$A19,DriversGams!$A$5:$A$23,0),MATCH(Drivers!O$3,DriversGams!$A$5:$AN$5,0))</f>
        <v>12.98624838026327</v>
      </c>
      <c r="P19" s="10">
        <f>INDEX(DriversGams!$A$5:$AN$23,MATCH(Drivers!$A19,DriversGams!$A$5:$A$23,0),MATCH(Drivers!P$3,DriversGams!$A$5:$AN$5,0))</f>
        <v>13.214479448270467</v>
      </c>
      <c r="Q19" s="10">
        <f>INDEX(DriversGams!$A$5:$AN$23,MATCH(Drivers!$A19,DriversGams!$A$5:$A$23,0),MATCH(Drivers!Q$3,DriversGams!$A$5:$AN$5,0))</f>
        <v>13.465168709241487</v>
      </c>
      <c r="R19" s="10">
        <f>INDEX(DriversGams!$A$5:$AN$23,MATCH(Drivers!$A19,DriversGams!$A$5:$A$23,0),MATCH(Drivers!R$3,DriversGams!$A$5:$AN$5,0))</f>
        <v>13.703477984695741</v>
      </c>
      <c r="S19" s="10">
        <f>INDEX(DriversGams!$A$5:$AN$23,MATCH(Drivers!$A19,DriversGams!$A$5:$A$23,0),MATCH(Drivers!S$3,DriversGams!$A$5:$AN$5,0))</f>
        <v>13.943442716705752</v>
      </c>
      <c r="T19" s="10">
        <f>INDEX(DriversGams!$A$5:$AN$23,MATCH(Drivers!$A19,DriversGams!$A$5:$A$23,0),MATCH(Drivers!T$3,DriversGams!$A$5:$AN$5,0))</f>
        <v>14.18613399699187</v>
      </c>
      <c r="U19" s="10">
        <f>INDEX(DriversGams!$A$5:$AN$23,MATCH(Drivers!$A19,DriversGams!$A$5:$A$23,0),MATCH(Drivers!U$3,DriversGams!$A$5:$AN$5,0))</f>
        <v>14.466589529547347</v>
      </c>
      <c r="V19" s="10">
        <f>INDEX(DriversGams!$A$5:$AN$23,MATCH(Drivers!$A19,DriversGams!$A$5:$A$23,0),MATCH(Drivers!V$3,DriversGams!$A$5:$AN$5,0))</f>
        <v>14.845840463025313</v>
      </c>
      <c r="W19" s="10">
        <f>INDEX(DriversGams!$A$5:$AN$23,MATCH(Drivers!$A19,DriversGams!$A$5:$A$23,0),MATCH(Drivers!W$3,DriversGams!$A$5:$AN$5,0))</f>
        <v>15.167896365378041</v>
      </c>
      <c r="X19" s="10">
        <f>INDEX(DriversGams!$A$5:$AN$23,MATCH(Drivers!$A19,DriversGams!$A$5:$A$23,0),MATCH(Drivers!X$3,DriversGams!$A$5:$AN$5,0))</f>
        <v>15.482175648100521</v>
      </c>
      <c r="Y19" s="10">
        <f>INDEX(DriversGams!$A$5:$AN$23,MATCH(Drivers!$A19,DriversGams!$A$5:$A$23,0),MATCH(Drivers!Y$3,DriversGams!$A$5:$AN$5,0))</f>
        <v>15.753527531290876</v>
      </c>
      <c r="Z19" s="10">
        <f>INDEX(DriversGams!$A$5:$AN$23,MATCH(Drivers!$A19,DriversGams!$A$5:$A$23,0),MATCH(Drivers!Z$3,DriversGams!$A$5:$AN$5,0))</f>
        <v>16.029022897704866</v>
      </c>
      <c r="AA19" s="10">
        <f>INDEX(DriversGams!$A$5:$AN$23,MATCH(Drivers!$A19,DriversGams!$A$5:$A$23,0),MATCH(Drivers!AA$3,DriversGams!$A$5:$AN$5,0))</f>
        <v>16.344022280745968</v>
      </c>
      <c r="AB19" s="10">
        <f>INDEX(DriversGams!$A$5:$AN$23,MATCH(Drivers!$A19,DriversGams!$A$5:$A$23,0),MATCH(Drivers!AB$3,DriversGams!$A$5:$AN$5,0))</f>
        <v>16.653030576959534</v>
      </c>
      <c r="AC19" s="10">
        <f>INDEX(DriversGams!$A$5:$AN$23,MATCH(Drivers!$A19,DriversGams!$A$5:$A$23,0),MATCH(Drivers!AC$3,DriversGams!$A$5:$AN$5,0))</f>
        <v>16.95834435079685</v>
      </c>
      <c r="AD19" s="10">
        <f>INDEX(DriversGams!$A$5:$AN$23,MATCH(Drivers!$A19,DriversGams!$A$5:$A$23,0),MATCH(Drivers!AD$3,DriversGams!$A$5:$AN$5,0))</f>
        <v>17.270783697210387</v>
      </c>
      <c r="AE19" s="10">
        <f>INDEX(DriversGams!$A$5:$AN$23,MATCH(Drivers!$A19,DriversGams!$A$5:$A$23,0),MATCH(Drivers!AE$3,DriversGams!$A$5:$AN$5,0))</f>
        <v>17.605624985872634</v>
      </c>
      <c r="AF19" s="10">
        <f>INDEX(DriversGams!$A$5:$AN$23,MATCH(Drivers!$A19,DriversGams!$A$5:$A$23,0),MATCH(Drivers!AF$3,DriversGams!$A$5:$AN$5,0))</f>
        <v>19.436090482310849</v>
      </c>
      <c r="AG19" s="10">
        <f>INDEX(DriversGams!$A$5:$AN$23,MATCH(Drivers!$A19,DriversGams!$A$5:$A$23,0),MATCH(Drivers!AG$3,DriversGams!$A$5:$AN$5,0))</f>
        <v>21.18512097954352</v>
      </c>
      <c r="AH19" s="126"/>
      <c r="AI19" s="126"/>
      <c r="AJ19" s="126"/>
      <c r="AK19" s="126"/>
      <c r="AL19" s="126"/>
      <c r="AM19" s="126"/>
      <c r="AO19" s="185">
        <f t="shared" si="2"/>
        <v>13</v>
      </c>
    </row>
    <row r="20" spans="1:41" s="185" customFormat="1">
      <c r="A20" s="134" t="s">
        <v>597</v>
      </c>
      <c r="B20" s="185">
        <f t="shared" si="1"/>
        <v>14</v>
      </c>
      <c r="C20" s="10">
        <f>INDEX(DriversGams!$A$5:$AN$23,MATCH(Drivers!$A20,DriversGams!$A$5:$A$23,0),MATCH(Drivers!C$3,DriversGams!$A$5:$AN$5,0))</f>
        <v>135.95535691221758</v>
      </c>
      <c r="D20" s="10">
        <f>INDEX(DriversGams!$A$5:$AN$23,MATCH(Drivers!$A20,DriversGams!$A$5:$A$23,0),MATCH(Drivers!D$3,DriversGams!$A$5:$AN$5,0))</f>
        <v>139.80351127853945</v>
      </c>
      <c r="E20" s="10">
        <f>INDEX(DriversGams!$A$5:$AN$23,MATCH(Drivers!$A20,DriversGams!$A$5:$A$23,0),MATCH(Drivers!E$3,DriversGams!$A$5:$AN$5,0))</f>
        <v>142.66409200833968</v>
      </c>
      <c r="F20" s="10">
        <f>INDEX(DriversGams!$A$5:$AN$23,MATCH(Drivers!$A20,DriversGams!$A$5:$A$23,0),MATCH(Drivers!F$3,DriversGams!$A$5:$AN$5,0))</f>
        <v>144.13036048331253</v>
      </c>
      <c r="G20" s="10">
        <f>INDEX(DriversGams!$A$5:$AN$23,MATCH(Drivers!$A20,DriversGams!$A$5:$A$23,0),MATCH(Drivers!G$3,DriversGams!$A$5:$AN$5,0))</f>
        <v>145.0014302833948</v>
      </c>
      <c r="H20" s="10">
        <f>INDEX(DriversGams!$A$5:$AN$23,MATCH(Drivers!$A20,DriversGams!$A$5:$A$23,0),MATCH(Drivers!H$3,DriversGams!$A$5:$AN$5,0))</f>
        <v>146.55585903275639</v>
      </c>
      <c r="I20" s="10">
        <f>INDEX(DriversGams!$A$5:$AN$23,MATCH(Drivers!$A20,DriversGams!$A$5:$A$23,0),MATCH(Drivers!I$3,DriversGams!$A$5:$AN$5,0))</f>
        <v>148.28569594981948</v>
      </c>
      <c r="J20" s="10">
        <f>INDEX(DriversGams!$A$5:$AN$23,MATCH(Drivers!$A20,DriversGams!$A$5:$A$23,0),MATCH(Drivers!J$3,DriversGams!$A$5:$AN$5,0))</f>
        <v>149.06461652943278</v>
      </c>
      <c r="K20" s="10">
        <f>INDEX(DriversGams!$A$5:$AN$23,MATCH(Drivers!$A20,DriversGams!$A$5:$A$23,0),MATCH(Drivers!K$3,DriversGams!$A$5:$AN$5,0))</f>
        <v>137.82766079356369</v>
      </c>
      <c r="L20" s="10">
        <f>INDEX(DriversGams!$A$5:$AN$23,MATCH(Drivers!$A20,DriversGams!$A$5:$A$23,0),MATCH(Drivers!L$3,DriversGams!$A$5:$AN$5,0))</f>
        <v>140.70394471007126</v>
      </c>
      <c r="M20" s="10">
        <f>INDEX(DriversGams!$A$5:$AN$23,MATCH(Drivers!$A20,DriversGams!$A$5:$A$23,0),MATCH(Drivers!M$3,DriversGams!$A$5:$AN$5,0))</f>
        <v>143.76714641829912</v>
      </c>
      <c r="N20" s="10">
        <f>INDEX(DriversGams!$A$5:$AN$23,MATCH(Drivers!$A20,DriversGams!$A$5:$A$23,0),MATCH(Drivers!N$3,DriversGams!$A$5:$AN$5,0))</f>
        <v>147.12848647576391</v>
      </c>
      <c r="O20" s="10">
        <f>INDEX(DriversGams!$A$5:$AN$23,MATCH(Drivers!$A20,DriversGams!$A$5:$A$23,0),MATCH(Drivers!O$3,DriversGams!$A$5:$AN$5,0))</f>
        <v>150.76049449915379</v>
      </c>
      <c r="P20" s="10">
        <f>INDEX(DriversGams!$A$5:$AN$23,MATCH(Drivers!$A20,DriversGams!$A$5:$A$23,0),MATCH(Drivers!P$3,DriversGams!$A$5:$AN$5,0))</f>
        <v>154.33485001807401</v>
      </c>
      <c r="Q20" s="10">
        <f>INDEX(DriversGams!$A$5:$AN$23,MATCH(Drivers!$A20,DriversGams!$A$5:$A$23,0),MATCH(Drivers!Q$3,DriversGams!$A$5:$AN$5,0))</f>
        <v>158.36097525088041</v>
      </c>
      <c r="R20" s="10">
        <f>INDEX(DriversGams!$A$5:$AN$23,MATCH(Drivers!$A20,DriversGams!$A$5:$A$23,0),MATCH(Drivers!R$3,DriversGams!$A$5:$AN$5,0))</f>
        <v>162.47821309092055</v>
      </c>
      <c r="S20" s="10">
        <f>INDEX(DriversGams!$A$5:$AN$23,MATCH(Drivers!$A20,DriversGams!$A$5:$A$23,0),MATCH(Drivers!S$3,DriversGams!$A$5:$AN$5,0))</f>
        <v>166.85402227556517</v>
      </c>
      <c r="T20" s="10">
        <f>INDEX(DriversGams!$A$5:$AN$23,MATCH(Drivers!$A20,DriversGams!$A$5:$A$23,0),MATCH(Drivers!T$3,DriversGams!$A$5:$AN$5,0))</f>
        <v>171.19273800324726</v>
      </c>
      <c r="U20" s="10">
        <f>INDEX(DriversGams!$A$5:$AN$23,MATCH(Drivers!$A20,DriversGams!$A$5:$A$23,0),MATCH(Drivers!U$3,DriversGams!$A$5:$AN$5,0))</f>
        <v>174.84705057564088</v>
      </c>
      <c r="V20" s="10">
        <f>INDEX(DriversGams!$A$5:$AN$23,MATCH(Drivers!$A20,DriversGams!$A$5:$A$23,0),MATCH(Drivers!V$3,DriversGams!$A$5:$AN$5,0))</f>
        <v>179.31069111024703</v>
      </c>
      <c r="W20" s="10">
        <f>INDEX(DriversGams!$A$5:$AN$23,MATCH(Drivers!$A20,DriversGams!$A$5:$A$23,0),MATCH(Drivers!W$3,DriversGams!$A$5:$AN$5,0))</f>
        <v>183.8200659769339</v>
      </c>
      <c r="X20" s="10">
        <f>INDEX(DriversGams!$A$5:$AN$23,MATCH(Drivers!$A20,DriversGams!$A$5:$A$23,0),MATCH(Drivers!X$3,DriversGams!$A$5:$AN$5,0))</f>
        <v>188.45915175381029</v>
      </c>
      <c r="Y20" s="10">
        <f>INDEX(DriversGams!$A$5:$AN$23,MATCH(Drivers!$A20,DriversGams!$A$5:$A$23,0),MATCH(Drivers!Y$3,DriversGams!$A$5:$AN$5,0))</f>
        <v>192.83647380242422</v>
      </c>
      <c r="Z20" s="10">
        <f>INDEX(DriversGams!$A$5:$AN$23,MATCH(Drivers!$A20,DriversGams!$A$5:$A$23,0),MATCH(Drivers!Z$3,DriversGams!$A$5:$AN$5,0))</f>
        <v>197.4490556385359</v>
      </c>
      <c r="AA20" s="10">
        <f>INDEX(DriversGams!$A$5:$AN$23,MATCH(Drivers!$A20,DriversGams!$A$5:$A$23,0),MATCH(Drivers!AA$3,DriversGams!$A$5:$AN$5,0))</f>
        <v>202.3032772288403</v>
      </c>
      <c r="AB20" s="10">
        <f>INDEX(DriversGams!$A$5:$AN$23,MATCH(Drivers!$A20,DriversGams!$A$5:$A$23,0),MATCH(Drivers!AB$3,DriversGams!$A$5:$AN$5,0))</f>
        <v>207.34778110170382</v>
      </c>
      <c r="AC20" s="10">
        <f>INDEX(DriversGams!$A$5:$AN$23,MATCH(Drivers!$A20,DriversGams!$A$5:$A$23,0),MATCH(Drivers!AC$3,DriversGams!$A$5:$AN$5,0))</f>
        <v>212.31258981749002</v>
      </c>
      <c r="AD20" s="10">
        <f>INDEX(DriversGams!$A$5:$AN$23,MATCH(Drivers!$A20,DriversGams!$A$5:$A$23,0),MATCH(Drivers!AD$3,DriversGams!$A$5:$AN$5,0))</f>
        <v>217.46651232501361</v>
      </c>
      <c r="AE20" s="10">
        <f>INDEX(DriversGams!$A$5:$AN$23,MATCH(Drivers!$A20,DriversGams!$A$5:$A$23,0),MATCH(Drivers!AE$3,DriversGams!$A$5:$AN$5,0))</f>
        <v>222.94594056097739</v>
      </c>
      <c r="AF20" s="10">
        <f>INDEX(DriversGams!$A$5:$AN$23,MATCH(Drivers!$A20,DriversGams!$A$5:$A$23,0),MATCH(Drivers!AF$3,DriversGams!$A$5:$AN$5,0))</f>
        <v>254.37037860613714</v>
      </c>
      <c r="AG20" s="10">
        <f>INDEX(DriversGams!$A$5:$AN$23,MATCH(Drivers!$A20,DriversGams!$A$5:$A$23,0),MATCH(Drivers!AG$3,DriversGams!$A$5:$AN$5,0))</f>
        <v>289.90858523747522</v>
      </c>
      <c r="AH20" s="126"/>
      <c r="AI20" s="126"/>
      <c r="AJ20" s="126"/>
      <c r="AK20" s="126"/>
      <c r="AL20" s="126"/>
      <c r="AM20" s="126"/>
      <c r="AO20" s="185">
        <f t="shared" si="2"/>
        <v>14</v>
      </c>
    </row>
    <row r="21" spans="1:41" s="185" customFormat="1">
      <c r="A21" s="134" t="s">
        <v>596</v>
      </c>
      <c r="B21" s="185">
        <f t="shared" si="1"/>
        <v>15</v>
      </c>
      <c r="C21" s="10">
        <f>INDEX(DriversGams!$A$5:$AN$23,MATCH(Drivers!$A21,DriversGams!$A$5:$A$23,0),MATCH(Drivers!C$3,DriversGams!$A$5:$AN$5,0))</f>
        <v>21.151207305916397</v>
      </c>
      <c r="D21" s="10">
        <f>INDEX(DriversGams!$A$5:$AN$23,MATCH(Drivers!$A21,DriversGams!$A$5:$A$23,0),MATCH(Drivers!D$3,DriversGams!$A$5:$AN$5,0))</f>
        <v>22.521282491755183</v>
      </c>
      <c r="E21" s="10">
        <f>INDEX(DriversGams!$A$5:$AN$23,MATCH(Drivers!$A21,DriversGams!$A$5:$A$23,0),MATCH(Drivers!E$3,DriversGams!$A$5:$AN$5,0))</f>
        <v>24.217986565765905</v>
      </c>
      <c r="F21" s="10">
        <f>INDEX(DriversGams!$A$5:$AN$23,MATCH(Drivers!$A21,DriversGams!$A$5:$A$23,0),MATCH(Drivers!F$3,DriversGams!$A$5:$AN$5,0))</f>
        <v>25.461135067347364</v>
      </c>
      <c r="G21" s="10">
        <f>INDEX(DriversGams!$A$5:$AN$23,MATCH(Drivers!$A21,DriversGams!$A$5:$A$23,0),MATCH(Drivers!G$3,DriversGams!$A$5:$AN$5,0))</f>
        <v>26.297310750693875</v>
      </c>
      <c r="H21" s="10">
        <f>INDEX(DriversGams!$A$5:$AN$23,MATCH(Drivers!$A21,DriversGams!$A$5:$A$23,0),MATCH(Drivers!H$3,DriversGams!$A$5:$AN$5,0))</f>
        <v>28.16300470040489</v>
      </c>
      <c r="I21" s="10">
        <f>INDEX(DriversGams!$A$5:$AN$23,MATCH(Drivers!$A21,DriversGams!$A$5:$A$23,0),MATCH(Drivers!I$3,DriversGams!$A$5:$AN$5,0))</f>
        <v>30.348501189694851</v>
      </c>
      <c r="J21" s="10">
        <f>INDEX(DriversGams!$A$5:$AN$23,MATCH(Drivers!$A21,DriversGams!$A$5:$A$23,0),MATCH(Drivers!J$3,DriversGams!$A$5:$AN$5,0))</f>
        <v>31.793574952699373</v>
      </c>
      <c r="K21" s="10">
        <f>INDEX(DriversGams!$A$5:$AN$23,MATCH(Drivers!$A21,DriversGams!$A$5:$A$23,0),MATCH(Drivers!K$3,DriversGams!$A$5:$AN$5,0))</f>
        <v>30.484415949333048</v>
      </c>
      <c r="L21" s="10">
        <f>INDEX(DriversGams!$A$5:$AN$23,MATCH(Drivers!$A21,DriversGams!$A$5:$A$23,0),MATCH(Drivers!L$3,DriversGams!$A$5:$AN$5,0))</f>
        <v>31.715305188613026</v>
      </c>
      <c r="M21" s="10">
        <f>INDEX(DriversGams!$A$5:$AN$23,MATCH(Drivers!$A21,DriversGams!$A$5:$A$23,0),MATCH(Drivers!M$3,DriversGams!$A$5:$AN$5,0))</f>
        <v>33.102158131950326</v>
      </c>
      <c r="N21" s="10">
        <f>INDEX(DriversGams!$A$5:$AN$23,MATCH(Drivers!$A21,DriversGams!$A$5:$A$23,0),MATCH(Drivers!N$3,DriversGams!$A$5:$AN$5,0))</f>
        <v>34.659094884560439</v>
      </c>
      <c r="O21" s="10">
        <f>INDEX(DriversGams!$A$5:$AN$23,MATCH(Drivers!$A21,DriversGams!$A$5:$A$23,0),MATCH(Drivers!O$3,DriversGams!$A$5:$AN$5,0))</f>
        <v>36.39067919900473</v>
      </c>
      <c r="P21" s="10">
        <f>INDEX(DriversGams!$A$5:$AN$23,MATCH(Drivers!$A21,DriversGams!$A$5:$A$23,0),MATCH(Drivers!P$3,DriversGams!$A$5:$AN$5,0))</f>
        <v>38.204349046553844</v>
      </c>
      <c r="Q21" s="10">
        <f>INDEX(DriversGams!$A$5:$AN$23,MATCH(Drivers!$A21,DriversGams!$A$5:$A$23,0),MATCH(Drivers!Q$3,DriversGams!$A$5:$AN$5,0))</f>
        <v>40.242752534029108</v>
      </c>
      <c r="R21" s="10">
        <f>INDEX(DriversGams!$A$5:$AN$23,MATCH(Drivers!$A21,DriversGams!$A$5:$A$23,0),MATCH(Drivers!R$3,DriversGams!$A$5:$AN$5,0))</f>
        <v>42.352494691702802</v>
      </c>
      <c r="S21" s="10">
        <f>INDEX(DriversGams!$A$5:$AN$23,MATCH(Drivers!$A21,DriversGams!$A$5:$A$23,0),MATCH(Drivers!S$3,DriversGams!$A$5:$AN$5,0))</f>
        <v>44.62959349611431</v>
      </c>
      <c r="T21" s="10">
        <f>INDEX(DriversGams!$A$5:$AN$23,MATCH(Drivers!$A21,DriversGams!$A$5:$A$23,0),MATCH(Drivers!T$3,DriversGams!$A$5:$AN$5,0))</f>
        <v>47.059568403454492</v>
      </c>
      <c r="U21" s="10">
        <f>INDEX(DriversGams!$A$5:$AN$23,MATCH(Drivers!$A21,DriversGams!$A$5:$A$23,0),MATCH(Drivers!U$3,DriversGams!$A$5:$AN$5,0))</f>
        <v>49.336141685836502</v>
      </c>
      <c r="V21" s="10">
        <f>INDEX(DriversGams!$A$5:$AN$23,MATCH(Drivers!$A21,DriversGams!$A$5:$A$23,0),MATCH(Drivers!V$3,DriversGams!$A$5:$AN$5,0))</f>
        <v>52.129708803872987</v>
      </c>
      <c r="W21" s="10">
        <f>INDEX(DriversGams!$A$5:$AN$23,MATCH(Drivers!$A21,DriversGams!$A$5:$A$23,0),MATCH(Drivers!W$3,DriversGams!$A$5:$AN$5,0))</f>
        <v>55.076493025987219</v>
      </c>
      <c r="X21" s="10">
        <f>INDEX(DriversGams!$A$5:$AN$23,MATCH(Drivers!$A21,DriversGams!$A$5:$A$23,0),MATCH(Drivers!X$3,DriversGams!$A$5:$AN$5,0))</f>
        <v>58.127939356488781</v>
      </c>
      <c r="Y21" s="10">
        <f>INDEX(DriversGams!$A$5:$AN$23,MATCH(Drivers!$A21,DriversGams!$A$5:$A$23,0),MATCH(Drivers!Y$3,DriversGams!$A$5:$AN$5,0))</f>
        <v>61.165718763166645</v>
      </c>
      <c r="Z21" s="10">
        <f>INDEX(DriversGams!$A$5:$AN$23,MATCH(Drivers!$A21,DriversGams!$A$5:$A$23,0),MATCH(Drivers!Z$3,DriversGams!$A$5:$AN$5,0))</f>
        <v>64.743710634723442</v>
      </c>
      <c r="AA21" s="10">
        <f>INDEX(DriversGams!$A$5:$AN$23,MATCH(Drivers!$A21,DriversGams!$A$5:$A$23,0),MATCH(Drivers!AA$3,DriversGams!$A$5:$AN$5,0))</f>
        <v>68.410556921662561</v>
      </c>
      <c r="AB21" s="10">
        <f>INDEX(DriversGams!$A$5:$AN$23,MATCH(Drivers!$A21,DriversGams!$A$5:$A$23,0),MATCH(Drivers!AB$3,DriversGams!$A$5:$AN$5,0))</f>
        <v>72.216463325601225</v>
      </c>
      <c r="AC21" s="10">
        <f>INDEX(DriversGams!$A$5:$AN$23,MATCH(Drivers!$A21,DriversGams!$A$5:$A$23,0),MATCH(Drivers!AC$3,DriversGams!$A$5:$AN$5,0))</f>
        <v>76.013255310377787</v>
      </c>
      <c r="AD21" s="10">
        <f>INDEX(DriversGams!$A$5:$AN$23,MATCH(Drivers!$A21,DriversGams!$A$5:$A$23,0),MATCH(Drivers!AD$3,DriversGams!$A$5:$AN$5,0))</f>
        <v>79.97978335920952</v>
      </c>
      <c r="AE21" s="10">
        <f>INDEX(DriversGams!$A$5:$AN$23,MATCH(Drivers!$A21,DriversGams!$A$5:$A$23,0),MATCH(Drivers!AE$3,DriversGams!$A$5:$AN$5,0))</f>
        <v>84.167229780771748</v>
      </c>
      <c r="AF21" s="10">
        <f>INDEX(DriversGams!$A$5:$AN$23,MATCH(Drivers!$A21,DriversGams!$A$5:$A$23,0),MATCH(Drivers!AF$3,DriversGams!$A$5:$AN$5,0))</f>
        <v>109.17954792194922</v>
      </c>
      <c r="AG21" s="10">
        <f>INDEX(DriversGams!$A$5:$AN$23,MATCH(Drivers!$A21,DriversGams!$A$5:$A$23,0),MATCH(Drivers!AG$3,DriversGams!$A$5:$AN$5,0))</f>
        <v>137.69966432544891</v>
      </c>
      <c r="AH21" s="126"/>
      <c r="AI21" s="126"/>
      <c r="AJ21" s="126"/>
      <c r="AK21" s="126"/>
      <c r="AL21" s="126"/>
      <c r="AM21" s="126"/>
      <c r="AO21" s="185">
        <f t="shared" si="2"/>
        <v>15</v>
      </c>
    </row>
    <row r="22" spans="1:41" s="185" customFormat="1">
      <c r="A22" s="134" t="s">
        <v>599</v>
      </c>
      <c r="B22" s="185">
        <f t="shared" si="1"/>
        <v>16</v>
      </c>
      <c r="C22" s="10">
        <f>INDEX(DriversGams!$A$5:$AN$23,MATCH(Drivers!$A22,DriversGams!$A$5:$A$23,0),MATCH(Drivers!C$3,DriversGams!$A$5:$AN$5,0))</f>
        <v>1.1351531206547518</v>
      </c>
      <c r="D22" s="10">
        <f>INDEX(DriversGams!$A$5:$AN$23,MATCH(Drivers!$A22,DriversGams!$A$5:$A$23,0),MATCH(Drivers!D$3,DriversGams!$A$5:$AN$5,0))</f>
        <v>1.1581435930988344</v>
      </c>
      <c r="E22" s="10">
        <f>INDEX(DriversGams!$A$5:$AN$23,MATCH(Drivers!$A22,DriversGams!$A$5:$A$23,0),MATCH(Drivers!E$3,DriversGams!$A$5:$AN$5,0))</f>
        <v>1.1466897745006903</v>
      </c>
      <c r="F22" s="10">
        <f>INDEX(DriversGams!$A$5:$AN$23,MATCH(Drivers!$A22,DriversGams!$A$5:$A$23,0),MATCH(Drivers!F$3,DriversGams!$A$5:$AN$5,0))</f>
        <v>1.1404041486992398</v>
      </c>
      <c r="G22" s="10">
        <f>INDEX(DriversGams!$A$5:$AN$23,MATCH(Drivers!$A22,DriversGams!$A$5:$A$23,0),MATCH(Drivers!G$3,DriversGams!$A$5:$AN$5,0))</f>
        <v>1.158082223645845</v>
      </c>
      <c r="H22" s="10">
        <f>INDEX(DriversGams!$A$5:$AN$23,MATCH(Drivers!$A22,DriversGams!$A$5:$A$23,0),MATCH(Drivers!H$3,DriversGams!$A$5:$AN$5,0))</f>
        <v>1.1690400702239674</v>
      </c>
      <c r="I22" s="10">
        <f>INDEX(DriversGams!$A$5:$AN$23,MATCH(Drivers!$A22,DriversGams!$A$5:$A$23,0),MATCH(Drivers!I$3,DriversGams!$A$5:$AN$5,0))</f>
        <v>1.1399086849076014</v>
      </c>
      <c r="J22" s="10">
        <f>INDEX(DriversGams!$A$5:$AN$23,MATCH(Drivers!$A22,DriversGams!$A$5:$A$23,0),MATCH(Drivers!J$3,DriversGams!$A$5:$AN$5,0))</f>
        <v>1.1221637155461712</v>
      </c>
      <c r="K22" s="10">
        <f>INDEX(DriversGams!$A$5:$AN$23,MATCH(Drivers!$A22,DriversGams!$A$5:$A$23,0),MATCH(Drivers!K$3,DriversGams!$A$5:$AN$5,0))</f>
        <v>1.0096297710191362</v>
      </c>
      <c r="L22" s="10">
        <f>INDEX(DriversGams!$A$5:$AN$23,MATCH(Drivers!$A22,DriversGams!$A$5:$A$23,0),MATCH(Drivers!L$3,DriversGams!$A$5:$AN$5,0))</f>
        <v>1.0106492879161646</v>
      </c>
      <c r="M22" s="10">
        <f>INDEX(DriversGams!$A$5:$AN$23,MATCH(Drivers!$A22,DriversGams!$A$5:$A$23,0),MATCH(Drivers!M$3,DriversGams!$A$5:$AN$5,0))</f>
        <v>1.0302529717942739</v>
      </c>
      <c r="N22" s="10">
        <f>INDEX(DriversGams!$A$5:$AN$23,MATCH(Drivers!$A22,DriversGams!$A$5:$A$23,0),MATCH(Drivers!N$3,DriversGams!$A$5:$AN$5,0))</f>
        <v>1.0620864750479064</v>
      </c>
      <c r="O22" s="10">
        <f>INDEX(DriversGams!$A$5:$AN$23,MATCH(Drivers!$A22,DriversGams!$A$5:$A$23,0),MATCH(Drivers!O$3,DriversGams!$A$5:$AN$5,0))</f>
        <v>1.0998118752864574</v>
      </c>
      <c r="P22" s="10">
        <f>INDEX(DriversGams!$A$5:$AN$23,MATCH(Drivers!$A22,DriversGams!$A$5:$A$23,0),MATCH(Drivers!P$3,DriversGams!$A$5:$AN$5,0))</f>
        <v>1.1401523216394778</v>
      </c>
      <c r="Q22" s="10">
        <f>INDEX(DriversGams!$A$5:$AN$23,MATCH(Drivers!$A22,DriversGams!$A$5:$A$23,0),MATCH(Drivers!Q$3,DriversGams!$A$5:$AN$5,0))</f>
        <v>1.1865134987803243</v>
      </c>
      <c r="R22" s="10">
        <f>INDEX(DriversGams!$A$5:$AN$23,MATCH(Drivers!$A22,DriversGams!$A$5:$A$23,0),MATCH(Drivers!R$3,DriversGams!$A$5:$AN$5,0))</f>
        <v>1.2382503590157974</v>
      </c>
      <c r="S22" s="10">
        <f>INDEX(DriversGams!$A$5:$AN$23,MATCH(Drivers!$A22,DriversGams!$A$5:$A$23,0),MATCH(Drivers!S$3,DriversGams!$A$5:$AN$5,0))</f>
        <v>1.2967453569894312</v>
      </c>
      <c r="T22" s="10">
        <f>INDEX(DriversGams!$A$5:$AN$23,MATCH(Drivers!$A22,DriversGams!$A$5:$A$23,0),MATCH(Drivers!T$3,DriversGams!$A$5:$AN$5,0))</f>
        <v>1.3581112576656127</v>
      </c>
      <c r="U22" s="10">
        <f>INDEX(DriversGams!$A$5:$AN$23,MATCH(Drivers!$A22,DriversGams!$A$5:$A$23,0),MATCH(Drivers!U$3,DriversGams!$A$5:$AN$5,0))</f>
        <v>1.393039840277065</v>
      </c>
      <c r="V22" s="10">
        <f>INDEX(DriversGams!$A$5:$AN$23,MATCH(Drivers!$A22,DriversGams!$A$5:$A$23,0),MATCH(Drivers!V$3,DriversGams!$A$5:$AN$5,0))</f>
        <v>1.4236346020613615</v>
      </c>
      <c r="W22" s="10">
        <f>INDEX(DriversGams!$A$5:$AN$23,MATCH(Drivers!$A22,DriversGams!$A$5:$A$23,0),MATCH(Drivers!W$3,DriversGams!$A$5:$AN$5,0))</f>
        <v>1.4718356260352397</v>
      </c>
      <c r="X22" s="10">
        <f>INDEX(DriversGams!$A$5:$AN$23,MATCH(Drivers!$A22,DriversGams!$A$5:$A$23,0),MATCH(Drivers!X$3,DriversGams!$A$5:$AN$5,0))</f>
        <v>1.526684010572724</v>
      </c>
      <c r="Y22" s="10">
        <f>INDEX(DriversGams!$A$5:$AN$23,MATCH(Drivers!$A22,DriversGams!$A$5:$A$23,0),MATCH(Drivers!Y$3,DriversGams!$A$5:$AN$5,0))</f>
        <v>1.5859732062358185</v>
      </c>
      <c r="Z22" s="10">
        <f>INDEX(DriversGams!$A$5:$AN$23,MATCH(Drivers!$A22,DriversGams!$A$5:$A$23,0),MATCH(Drivers!Z$3,DriversGams!$A$5:$AN$5,0))</f>
        <v>1.6511561750372967</v>
      </c>
      <c r="AA22" s="10">
        <f>INDEX(DriversGams!$A$5:$AN$23,MATCH(Drivers!$A22,DriversGams!$A$5:$A$23,0),MATCH(Drivers!AA$3,DriversGams!$A$5:$AN$5,0))</f>
        <v>1.7137906368871529</v>
      </c>
      <c r="AB22" s="10">
        <f>INDEX(DriversGams!$A$5:$AN$23,MATCH(Drivers!$A22,DriversGams!$A$5:$A$23,0),MATCH(Drivers!AB$3,DriversGams!$A$5:$AN$5,0))</f>
        <v>1.7838412023456807</v>
      </c>
      <c r="AC22" s="10">
        <f>INDEX(DriversGams!$A$5:$AN$23,MATCH(Drivers!$A22,DriversGams!$A$5:$A$23,0),MATCH(Drivers!AC$3,DriversGams!$A$5:$AN$5,0))</f>
        <v>1.852760928004608</v>
      </c>
      <c r="AD22" s="10">
        <f>INDEX(DriversGams!$A$5:$AN$23,MATCH(Drivers!$A22,DriversGams!$A$5:$A$23,0),MATCH(Drivers!AD$3,DriversGams!$A$5:$AN$5,0))</f>
        <v>1.9252952057275514</v>
      </c>
      <c r="AE22" s="10">
        <f>INDEX(DriversGams!$A$5:$AN$23,MATCH(Drivers!$A22,DriversGams!$A$5:$A$23,0),MATCH(Drivers!AE$3,DriversGams!$A$5:$AN$5,0))</f>
        <v>2.0011863599229782</v>
      </c>
      <c r="AF22" s="10">
        <f>INDEX(DriversGams!$A$5:$AN$23,MATCH(Drivers!$A22,DriversGams!$A$5:$A$23,0),MATCH(Drivers!AF$3,DriversGams!$A$5:$AN$5,0))</f>
        <v>2.4496740414846618</v>
      </c>
      <c r="AG22" s="10">
        <f>INDEX(DriversGams!$A$5:$AN$23,MATCH(Drivers!$A22,DriversGams!$A$5:$A$23,0),MATCH(Drivers!AG$3,DriversGams!$A$5:$AN$5,0))</f>
        <v>3.0523121519180978</v>
      </c>
      <c r="AH22" s="126"/>
      <c r="AI22" s="126"/>
      <c r="AJ22" s="126"/>
      <c r="AK22" s="126"/>
      <c r="AL22" s="126"/>
      <c r="AM22" s="126"/>
      <c r="AO22" s="185">
        <f t="shared" si="2"/>
        <v>16</v>
      </c>
    </row>
    <row r="23" spans="1:41" s="185" customFormat="1">
      <c r="A23" s="134" t="s">
        <v>603</v>
      </c>
      <c r="B23" s="185">
        <f t="shared" si="1"/>
        <v>17</v>
      </c>
      <c r="C23" s="10">
        <f>INDEX(DriversGams!$A$5:$AN$23,MATCH(Drivers!$A23,DriversGams!$A$5:$A$23,0),MATCH(Drivers!C$3,DriversGams!$A$5:$AN$5,0))</f>
        <v>66.42036548153871</v>
      </c>
      <c r="D23" s="10">
        <f>INDEX(DriversGams!$A$5:$AN$23,MATCH(Drivers!$A23,DriversGams!$A$5:$A$23,0),MATCH(Drivers!D$3,DriversGams!$A$5:$AN$5,0))</f>
        <v>67.405879473318592</v>
      </c>
      <c r="E23" s="10">
        <f>INDEX(DriversGams!$A$5:$AN$23,MATCH(Drivers!$A23,DriversGams!$A$5:$A$23,0),MATCH(Drivers!E$3,DriversGams!$A$5:$AN$5,0))</f>
        <v>64.422201326406551</v>
      </c>
      <c r="F23" s="10">
        <f>INDEX(DriversGams!$A$5:$AN$23,MATCH(Drivers!$A23,DriversGams!$A$5:$A$23,0),MATCH(Drivers!F$3,DriversGams!$A$5:$AN$5,0))</f>
        <v>61.447467786677329</v>
      </c>
      <c r="G23" s="10">
        <f>INDEX(DriversGams!$A$5:$AN$23,MATCH(Drivers!$A23,DriversGams!$A$5:$A$23,0),MATCH(Drivers!G$3,DriversGams!$A$5:$AN$5,0))</f>
        <v>61.142610702865952</v>
      </c>
      <c r="H23" s="10">
        <f>INDEX(DriversGams!$A$5:$AN$23,MATCH(Drivers!$A23,DriversGams!$A$5:$A$23,0),MATCH(Drivers!H$3,DriversGams!$A$5:$AN$5,0))</f>
        <v>61.268075561889901</v>
      </c>
      <c r="I23" s="10">
        <f>INDEX(DriversGams!$A$5:$AN$23,MATCH(Drivers!$A23,DriversGams!$A$5:$A$23,0),MATCH(Drivers!I$3,DriversGams!$A$5:$AN$5,0))</f>
        <v>60.912459713234377</v>
      </c>
      <c r="J23" s="10">
        <f>INDEX(DriversGams!$A$5:$AN$23,MATCH(Drivers!$A23,DriversGams!$A$5:$A$23,0),MATCH(Drivers!J$3,DriversGams!$A$5:$AN$5,0))</f>
        <v>60.468556482084786</v>
      </c>
      <c r="K23" s="10">
        <f>INDEX(DriversGams!$A$5:$AN$23,MATCH(Drivers!$A23,DriversGams!$A$5:$A$23,0),MATCH(Drivers!K$3,DriversGams!$A$5:$AN$5,0))</f>
        <v>58.515171706745178</v>
      </c>
      <c r="L23" s="10">
        <f>INDEX(DriversGams!$A$5:$AN$23,MATCH(Drivers!$A23,DriversGams!$A$5:$A$23,0),MATCH(Drivers!L$3,DriversGams!$A$5:$AN$5,0))</f>
        <v>58.254298294534607</v>
      </c>
      <c r="M23" s="10">
        <f>INDEX(DriversGams!$A$5:$AN$23,MATCH(Drivers!$A23,DriversGams!$A$5:$A$23,0),MATCH(Drivers!M$3,DriversGams!$A$5:$AN$5,0))</f>
        <v>58.043794250560346</v>
      </c>
      <c r="N23" s="10">
        <f>INDEX(DriversGams!$A$5:$AN$23,MATCH(Drivers!$A23,DriversGams!$A$5:$A$23,0),MATCH(Drivers!N$3,DriversGams!$A$5:$AN$5,0))</f>
        <v>58.268510979649157</v>
      </c>
      <c r="O23" s="10">
        <f>INDEX(DriversGams!$A$5:$AN$23,MATCH(Drivers!$A23,DriversGams!$A$5:$A$23,0),MATCH(Drivers!O$3,DriversGams!$A$5:$AN$5,0))</f>
        <v>58.634403368923351</v>
      </c>
      <c r="P23" s="10">
        <f>INDEX(DriversGams!$A$5:$AN$23,MATCH(Drivers!$A23,DriversGams!$A$5:$A$23,0),MATCH(Drivers!P$3,DriversGams!$A$5:$AN$5,0))</f>
        <v>59.586142400355428</v>
      </c>
      <c r="Q23" s="10">
        <f>INDEX(DriversGams!$A$5:$AN$23,MATCH(Drivers!$A23,DriversGams!$A$5:$A$23,0),MATCH(Drivers!Q$3,DriversGams!$A$5:$AN$5,0))</f>
        <v>59.40613908356876</v>
      </c>
      <c r="R23" s="10">
        <f>INDEX(DriversGams!$A$5:$AN$23,MATCH(Drivers!$A23,DriversGams!$A$5:$A$23,0),MATCH(Drivers!R$3,DriversGams!$A$5:$AN$5,0))</f>
        <v>59.339774819221503</v>
      </c>
      <c r="S23" s="10">
        <f>INDEX(DriversGams!$A$5:$AN$23,MATCH(Drivers!$A23,DriversGams!$A$5:$A$23,0),MATCH(Drivers!S$3,DriversGams!$A$5:$AN$5,0))</f>
        <v>59.635924277118903</v>
      </c>
      <c r="T23" s="10">
        <f>INDEX(DriversGams!$A$5:$AN$23,MATCH(Drivers!$A23,DriversGams!$A$5:$A$23,0),MATCH(Drivers!T$3,DriversGams!$A$5:$AN$5,0))</f>
        <v>59.8003165606208</v>
      </c>
      <c r="U23" s="10">
        <f>INDEX(DriversGams!$A$5:$AN$23,MATCH(Drivers!$A23,DriversGams!$A$5:$A$23,0),MATCH(Drivers!U$3,DriversGams!$A$5:$AN$5,0))</f>
        <v>60.405002253054697</v>
      </c>
      <c r="V23" s="10">
        <f>INDEX(DriversGams!$A$5:$AN$23,MATCH(Drivers!$A23,DriversGams!$A$5:$A$23,0),MATCH(Drivers!V$3,DriversGams!$A$5:$AN$5,0))</f>
        <v>59.924771535685913</v>
      </c>
      <c r="W23" s="10">
        <f>INDEX(DriversGams!$A$5:$AN$23,MATCH(Drivers!$A23,DriversGams!$A$5:$A$23,0),MATCH(Drivers!W$3,DriversGams!$A$5:$AN$5,0))</f>
        <v>59.693945281900724</v>
      </c>
      <c r="X23" s="10">
        <f>INDEX(DriversGams!$A$5:$AN$23,MATCH(Drivers!$A23,DriversGams!$A$5:$A$23,0),MATCH(Drivers!X$3,DriversGams!$A$5:$AN$5,0))</f>
        <v>59.46503786708054</v>
      </c>
      <c r="Y23" s="10">
        <f>INDEX(DriversGams!$A$5:$AN$23,MATCH(Drivers!$A23,DriversGams!$A$5:$A$23,0),MATCH(Drivers!Y$3,DriversGams!$A$5:$AN$5,0))</f>
        <v>59.155273715860652</v>
      </c>
      <c r="Z23" s="10">
        <f>INDEX(DriversGams!$A$5:$AN$23,MATCH(Drivers!$A23,DriversGams!$A$5:$A$23,0),MATCH(Drivers!Z$3,DriversGams!$A$5:$AN$5,0))</f>
        <v>58.166723000493484</v>
      </c>
      <c r="AA23" s="10">
        <f>INDEX(DriversGams!$A$5:$AN$23,MATCH(Drivers!$A23,DriversGams!$A$5:$A$23,0),MATCH(Drivers!AA$3,DriversGams!$A$5:$AN$5,0))</f>
        <v>57.190274817346371</v>
      </c>
      <c r="AB23" s="10">
        <f>INDEX(DriversGams!$A$5:$AN$23,MATCH(Drivers!$A23,DriversGams!$A$5:$A$23,0),MATCH(Drivers!AB$3,DriversGams!$A$5:$AN$5,0))</f>
        <v>56.213826634199208</v>
      </c>
      <c r="AC23" s="10">
        <f>INDEX(DriversGams!$A$5:$AN$23,MATCH(Drivers!$A23,DriversGams!$A$5:$A$23,0),MATCH(Drivers!AC$3,DriversGams!$A$5:$AN$5,0))</f>
        <v>55.237378451052074</v>
      </c>
      <c r="AD23" s="10">
        <f>INDEX(DriversGams!$A$5:$AN$23,MATCH(Drivers!$A23,DriversGams!$A$5:$A$23,0),MATCH(Drivers!AD$3,DriversGams!$A$5:$AN$5,0))</f>
        <v>54.260930267904918</v>
      </c>
      <c r="AE23" s="10">
        <f>INDEX(DriversGams!$A$5:$AN$23,MATCH(Drivers!$A23,DriversGams!$A$5:$A$23,0),MATCH(Drivers!AE$3,DriversGams!$A$5:$AN$5,0))</f>
        <v>53.284482084757748</v>
      </c>
      <c r="AF23" s="10">
        <f>INDEX(DriversGams!$A$5:$AN$23,MATCH(Drivers!$A23,DriversGams!$A$5:$A$23,0),MATCH(Drivers!AF$3,DriversGams!$A$5:$AN$5,0))</f>
        <v>50.483535744499683</v>
      </c>
      <c r="AG23" s="10">
        <f>INDEX(DriversGams!$A$5:$AN$23,MATCH(Drivers!$A23,DriversGams!$A$5:$A$23,0),MATCH(Drivers!AG$3,DriversGams!$A$5:$AN$5,0))</f>
        <v>47.682589404241561</v>
      </c>
      <c r="AH23" s="126"/>
      <c r="AI23" s="126"/>
      <c r="AJ23" s="126"/>
      <c r="AK23" s="126"/>
      <c r="AL23" s="126"/>
      <c r="AM23" s="126"/>
    </row>
    <row r="24" spans="1:41" s="185" customFormat="1">
      <c r="A24" s="134" t="s">
        <v>529</v>
      </c>
      <c r="B24" s="185">
        <f t="shared" si="1"/>
        <v>18</v>
      </c>
      <c r="C24" s="10">
        <f>INDEX(DriversGams!$A$5:$AN$23,MATCH(Drivers!$A24,DriversGams!$A$5:$A$23,0),MATCH(Drivers!C$3,DriversGams!$A$5:$AN$5,0))</f>
        <v>84.250557323845101</v>
      </c>
      <c r="D24" s="10">
        <f>INDEX(DriversGams!$A$5:$AN$23,MATCH(Drivers!$A24,DriversGams!$A$5:$A$23,0),MATCH(Drivers!D$3,DriversGams!$A$5:$AN$5,0))</f>
        <v>82.451215835678212</v>
      </c>
      <c r="E24" s="10">
        <f>INDEX(DriversGams!$A$5:$AN$23,MATCH(Drivers!$A24,DriversGams!$A$5:$A$23,0),MATCH(Drivers!E$3,DriversGams!$A$5:$AN$5,0))</f>
        <v>80.166243478069532</v>
      </c>
      <c r="F24" s="10">
        <f>INDEX(DriversGams!$A$5:$AN$23,MATCH(Drivers!$A24,DriversGams!$A$5:$A$23,0),MATCH(Drivers!F$3,DriversGams!$A$5:$AN$5,0))</f>
        <v>77.626015719858643</v>
      </c>
      <c r="G24" s="10">
        <f>INDEX(DriversGams!$A$5:$AN$23,MATCH(Drivers!$A24,DriversGams!$A$5:$A$23,0),MATCH(Drivers!G$3,DriversGams!$A$5:$AN$5,0))</f>
        <v>76.22541754695969</v>
      </c>
      <c r="H24" s="10">
        <f>INDEX(DriversGams!$A$5:$AN$23,MATCH(Drivers!$A24,DriversGams!$A$5:$A$23,0),MATCH(Drivers!H$3,DriversGams!$A$5:$AN$5,0))</f>
        <v>74.388929903020184</v>
      </c>
      <c r="I24" s="10">
        <f>INDEX(DriversGams!$A$5:$AN$23,MATCH(Drivers!$A24,DriversGams!$A$5:$A$23,0),MATCH(Drivers!I$3,DriversGams!$A$5:$AN$5,0))</f>
        <v>74.661627930767523</v>
      </c>
      <c r="J24" s="10">
        <f>INDEX(DriversGams!$A$5:$AN$23,MATCH(Drivers!$A24,DriversGams!$A$5:$A$23,0),MATCH(Drivers!J$3,DriversGams!$A$5:$AN$5,0))</f>
        <v>74.775428105381266</v>
      </c>
      <c r="K24" s="10">
        <f>INDEX(DriversGams!$A$5:$AN$23,MATCH(Drivers!$A24,DriversGams!$A$5:$A$23,0),MATCH(Drivers!K$3,DriversGams!$A$5:$AN$5,0))</f>
        <v>70.522195251866989</v>
      </c>
      <c r="L24" s="10">
        <f>INDEX(DriversGams!$A$5:$AN$23,MATCH(Drivers!$A24,DriversGams!$A$5:$A$23,0),MATCH(Drivers!L$3,DriversGams!$A$5:$AN$5,0))</f>
        <v>73.094492492143644</v>
      </c>
      <c r="M24" s="10">
        <f>INDEX(DriversGams!$A$5:$AN$23,MATCH(Drivers!$A24,DriversGams!$A$5:$A$23,0),MATCH(Drivers!M$3,DriversGams!$A$5:$AN$5,0))</f>
        <v>73.214968744367397</v>
      </c>
      <c r="N24" s="10">
        <f>INDEX(DriversGams!$A$5:$AN$23,MATCH(Drivers!$A24,DriversGams!$A$5:$A$23,0),MATCH(Drivers!N$3,DriversGams!$A$5:$AN$5,0))</f>
        <v>74.270210908090405</v>
      </c>
      <c r="O24" s="10">
        <f>INDEX(DriversGams!$A$5:$AN$23,MATCH(Drivers!$A24,DriversGams!$A$5:$A$23,0),MATCH(Drivers!O$3,DriversGams!$A$5:$AN$5,0))</f>
        <v>74.302275677412496</v>
      </c>
      <c r="P24" s="10">
        <f>INDEX(DriversGams!$A$5:$AN$23,MATCH(Drivers!$A24,DriversGams!$A$5:$A$23,0),MATCH(Drivers!P$3,DriversGams!$A$5:$AN$5,0))</f>
        <v>72.946609309788073</v>
      </c>
      <c r="Q24" s="10">
        <f>INDEX(DriversGams!$A$5:$AN$23,MATCH(Drivers!$A24,DriversGams!$A$5:$A$23,0),MATCH(Drivers!Q$3,DriversGams!$A$5:$AN$5,0))</f>
        <v>74.534785437994302</v>
      </c>
      <c r="R24" s="10">
        <f>INDEX(DriversGams!$A$5:$AN$23,MATCH(Drivers!$A24,DriversGams!$A$5:$A$23,0),MATCH(Drivers!R$3,DriversGams!$A$5:$AN$5,0))</f>
        <v>76.951376992110681</v>
      </c>
      <c r="S24" s="10">
        <f>INDEX(DriversGams!$A$5:$AN$23,MATCH(Drivers!$A24,DriversGams!$A$5:$A$23,0),MATCH(Drivers!S$3,DriversGams!$A$5:$AN$5,0))</f>
        <v>77.843900415805521</v>
      </c>
      <c r="T24" s="10">
        <f>INDEX(DriversGams!$A$5:$AN$23,MATCH(Drivers!$A24,DriversGams!$A$5:$A$23,0),MATCH(Drivers!T$3,DriversGams!$A$5:$AN$5,0))</f>
        <v>79.070428521803947</v>
      </c>
      <c r="U24" s="10">
        <f>INDEX(DriversGams!$A$5:$AN$23,MATCH(Drivers!$A24,DriversGams!$A$5:$A$23,0),MATCH(Drivers!U$3,DriversGams!$A$5:$AN$5,0))</f>
        <v>77.488568884480685</v>
      </c>
      <c r="V24" s="10">
        <f>INDEX(DriversGams!$A$5:$AN$23,MATCH(Drivers!$A24,DriversGams!$A$5:$A$23,0),MATCH(Drivers!V$3,DriversGams!$A$5:$AN$5,0))</f>
        <v>80.001746636610036</v>
      </c>
      <c r="W24" s="10">
        <f>INDEX(DriversGams!$A$5:$AN$23,MATCH(Drivers!$A24,DriversGams!$A$5:$A$23,0),MATCH(Drivers!W$3,DriversGams!$A$5:$AN$5,0))</f>
        <v>81.615727730669292</v>
      </c>
      <c r="X24" s="10">
        <f>INDEX(DriversGams!$A$5:$AN$23,MATCH(Drivers!$A24,DriversGams!$A$5:$A$23,0),MATCH(Drivers!X$3,DriversGams!$A$5:$AN$5,0))</f>
        <v>83.144940101381721</v>
      </c>
      <c r="Y24" s="10">
        <f>INDEX(DriversGams!$A$5:$AN$23,MATCH(Drivers!$A24,DriversGams!$A$5:$A$23,0),MATCH(Drivers!Y$3,DriversGams!$A$5:$AN$5,0))</f>
        <v>84.082398572093226</v>
      </c>
      <c r="Z24" s="10">
        <f>INDEX(DriversGams!$A$5:$AN$23,MATCH(Drivers!$A24,DriversGams!$A$5:$A$23,0),MATCH(Drivers!Z$3,DriversGams!$A$5:$AN$5,0))</f>
        <v>84.304176107667672</v>
      </c>
      <c r="AA24" s="10">
        <f>INDEX(DriversGams!$A$5:$AN$23,MATCH(Drivers!$A24,DriversGams!$A$5:$A$23,0),MATCH(Drivers!AA$3,DriversGams!$A$5:$AN$5,0))</f>
        <v>86.706826920772002</v>
      </c>
      <c r="AB24" s="10">
        <f>INDEX(DriversGams!$A$5:$AN$23,MATCH(Drivers!$A24,DriversGams!$A$5:$A$23,0),MATCH(Drivers!AB$3,DriversGams!$A$5:$AN$5,0))</f>
        <v>88.824376735822355</v>
      </c>
      <c r="AC24" s="10">
        <f>INDEX(DriversGams!$A$5:$AN$23,MATCH(Drivers!$A24,DriversGams!$A$5:$A$23,0),MATCH(Drivers!AC$3,DriversGams!$A$5:$AN$5,0))</f>
        <v>90.953130838479012</v>
      </c>
      <c r="AD24" s="10">
        <f>INDEX(DriversGams!$A$5:$AN$23,MATCH(Drivers!$A24,DriversGams!$A$5:$A$23,0),MATCH(Drivers!AD$3,DriversGams!$A$5:$AN$5,0))</f>
        <v>93.067176333633881</v>
      </c>
      <c r="AE24" s="10">
        <f>INDEX(DriversGams!$A$5:$AN$23,MATCH(Drivers!$A24,DriversGams!$A$5:$A$23,0),MATCH(Drivers!AE$3,DriversGams!$A$5:$AN$5,0))</f>
        <v>95.21376631469569</v>
      </c>
      <c r="AF24" s="10">
        <f>INDEX(DriversGams!$A$5:$AN$23,MATCH(Drivers!$A24,DriversGams!$A$5:$A$23,0),MATCH(Drivers!AF$3,DriversGams!$A$5:$AN$5,0))</f>
        <v>102.5096778995579</v>
      </c>
      <c r="AG24" s="10">
        <f>INDEX(DriversGams!$A$5:$AN$23,MATCH(Drivers!$A24,DriversGams!$A$5:$A$23,0),MATCH(Drivers!AG$3,DriversGams!$A$5:$AN$5,0))</f>
        <v>109.5489131273044</v>
      </c>
      <c r="AH24" s="126"/>
      <c r="AI24" s="126"/>
      <c r="AJ24" s="126"/>
      <c r="AK24" s="126"/>
      <c r="AL24" s="126"/>
      <c r="AM24" s="126"/>
    </row>
    <row r="25" spans="1:41">
      <c r="A25" s="5" t="s">
        <v>5</v>
      </c>
      <c r="B25" s="185">
        <f t="shared" si="1"/>
        <v>19</v>
      </c>
      <c r="C25" s="127">
        <f>SUM(C7:C24)</f>
        <v>2893.5650000000564</v>
      </c>
      <c r="D25" s="127">
        <f>SUM(D7:D24)</f>
        <v>2969.1963051355538</v>
      </c>
      <c r="E25" s="127">
        <f t="shared" ref="E25:AG25" si="3">SUM(E7:E24)</f>
        <v>3022.2173632302474</v>
      </c>
      <c r="F25" s="127">
        <f t="shared" si="3"/>
        <v>3060.2316404410253</v>
      </c>
      <c r="G25" s="127">
        <f t="shared" si="3"/>
        <v>3082.8658989519636</v>
      </c>
      <c r="H25" s="127">
        <f t="shared" si="3"/>
        <v>3117.5115237718705</v>
      </c>
      <c r="I25" s="127">
        <f t="shared" si="3"/>
        <v>3154.0370052724184</v>
      </c>
      <c r="J25" s="127">
        <f t="shared" si="3"/>
        <v>3188.9317950294057</v>
      </c>
      <c r="K25" s="127">
        <f t="shared" si="3"/>
        <v>2947.9724944017844</v>
      </c>
      <c r="L25" s="127">
        <f t="shared" si="3"/>
        <v>3013.0644015642411</v>
      </c>
      <c r="M25" s="127">
        <f t="shared" si="3"/>
        <v>3078.619936597479</v>
      </c>
      <c r="N25" s="127">
        <f t="shared" si="3"/>
        <v>3150.4502744619822</v>
      </c>
      <c r="O25" s="127">
        <f t="shared" si="3"/>
        <v>3226.7589366182142</v>
      </c>
      <c r="P25" s="127">
        <f t="shared" si="3"/>
        <v>3302.3054183034251</v>
      </c>
      <c r="Q25" s="127">
        <f t="shared" si="3"/>
        <v>3388.2134874456483</v>
      </c>
      <c r="R25" s="127">
        <f t="shared" si="3"/>
        <v>3477.0636219305306</v>
      </c>
      <c r="S25" s="127">
        <f t="shared" si="3"/>
        <v>3570.5497304660671</v>
      </c>
      <c r="T25" s="127">
        <f t="shared" si="3"/>
        <v>3667.2132212172432</v>
      </c>
      <c r="U25" s="127">
        <f t="shared" si="3"/>
        <v>3750.2393093448832</v>
      </c>
      <c r="V25" s="127">
        <f t="shared" si="3"/>
        <v>3853.1062514920195</v>
      </c>
      <c r="W25" s="127">
        <f t="shared" si="3"/>
        <v>3958.3620577783013</v>
      </c>
      <c r="X25" s="127">
        <f t="shared" si="3"/>
        <v>4066.3885852078047</v>
      </c>
      <c r="Y25" s="127">
        <f t="shared" si="3"/>
        <v>4170.5775300165442</v>
      </c>
      <c r="Z25" s="127">
        <f t="shared" si="3"/>
        <v>4280.811383688585</v>
      </c>
      <c r="AA25" s="127">
        <f t="shared" si="3"/>
        <v>4396.3278585237995</v>
      </c>
      <c r="AB25" s="127">
        <f t="shared" si="3"/>
        <v>4515.7084812671137</v>
      </c>
      <c r="AC25" s="127">
        <f t="shared" si="3"/>
        <v>4633.9462662855349</v>
      </c>
      <c r="AD25" s="127">
        <f t="shared" si="3"/>
        <v>4756.1305741637798</v>
      </c>
      <c r="AE25" s="127">
        <f t="shared" si="3"/>
        <v>4885.3563038061175</v>
      </c>
      <c r="AF25" s="127">
        <f t="shared" si="3"/>
        <v>5614.3193854496612</v>
      </c>
      <c r="AG25" s="127">
        <f t="shared" si="3"/>
        <v>6436.5461256221506</v>
      </c>
      <c r="AH25" s="127"/>
      <c r="AI25" s="127"/>
      <c r="AJ25" s="127"/>
      <c r="AK25" s="127"/>
      <c r="AL25" s="127"/>
      <c r="AM25" s="127"/>
    </row>
    <row r="26" spans="1:41" s="33" customFormat="1">
      <c r="A26" s="249" t="s">
        <v>279</v>
      </c>
      <c r="B26" s="185">
        <f t="shared" si="1"/>
        <v>20</v>
      </c>
      <c r="C26" s="249"/>
      <c r="D26" s="250">
        <f>D25/C25-1</f>
        <v>2.6137759177863984E-2</v>
      </c>
      <c r="E26" s="250">
        <f t="shared" ref="E26:AE26" si="4">E25/D25-1</f>
        <v>1.7857040305145233E-2</v>
      </c>
      <c r="F26" s="250">
        <f t="shared" si="4"/>
        <v>1.2578273711638888E-2</v>
      </c>
      <c r="G26" s="250">
        <f t="shared" si="4"/>
        <v>7.3962566139851305E-3</v>
      </c>
      <c r="H26" s="250">
        <f t="shared" si="4"/>
        <v>1.1238122563710817E-2</v>
      </c>
      <c r="I26" s="250">
        <f t="shared" si="4"/>
        <v>1.1716229826908675E-2</v>
      </c>
      <c r="J26" s="250">
        <f t="shared" si="4"/>
        <v>1.1063532133153808E-2</v>
      </c>
      <c r="K26" s="250">
        <f t="shared" si="4"/>
        <v>-7.5561133356067733E-2</v>
      </c>
      <c r="L26" s="250">
        <f t="shared" si="4"/>
        <v>2.208022879659377E-2</v>
      </c>
      <c r="M26" s="250">
        <f t="shared" si="4"/>
        <v>2.1757097192879327E-2</v>
      </c>
      <c r="N26" s="250">
        <f t="shared" si="4"/>
        <v>2.3331992692768422E-2</v>
      </c>
      <c r="O26" s="250">
        <f t="shared" si="4"/>
        <v>2.4221509786966466E-2</v>
      </c>
      <c r="P26" s="250">
        <f t="shared" si="4"/>
        <v>2.3412496306397967E-2</v>
      </c>
      <c r="Q26" s="250">
        <f t="shared" si="4"/>
        <v>2.6014574141467239E-2</v>
      </c>
      <c r="R26" s="250">
        <f t="shared" si="4"/>
        <v>2.6223298742567014E-2</v>
      </c>
      <c r="S26" s="250">
        <f t="shared" si="4"/>
        <v>2.6886510774752903E-2</v>
      </c>
      <c r="T26" s="250">
        <f t="shared" si="4"/>
        <v>2.7072439273534199E-2</v>
      </c>
      <c r="U26" s="250">
        <f t="shared" si="4"/>
        <v>2.2640103838871273E-2</v>
      </c>
      <c r="V26" s="250">
        <f t="shared" si="4"/>
        <v>2.7429434140592512E-2</v>
      </c>
      <c r="W26" s="250">
        <f t="shared" si="4"/>
        <v>2.7317130495823738E-2</v>
      </c>
      <c r="X26" s="250">
        <f t="shared" si="4"/>
        <v>2.7290714152139683E-2</v>
      </c>
      <c r="Y26" s="250">
        <f t="shared" si="4"/>
        <v>2.5621984378901841E-2</v>
      </c>
      <c r="Z26" s="250">
        <f t="shared" si="4"/>
        <v>2.6431316257440107E-2</v>
      </c>
      <c r="AA26" s="250">
        <f t="shared" si="4"/>
        <v>2.6984714924692454E-2</v>
      </c>
      <c r="AB26" s="250">
        <f t="shared" si="4"/>
        <v>2.7154622354166325E-2</v>
      </c>
      <c r="AC26" s="250">
        <f t="shared" si="4"/>
        <v>2.6183662100624172E-2</v>
      </c>
      <c r="AD26" s="250">
        <f t="shared" si="4"/>
        <v>2.6367225871219535E-2</v>
      </c>
      <c r="AE26" s="250">
        <f t="shared" si="4"/>
        <v>2.717034943159824E-2</v>
      </c>
      <c r="AF26" s="250">
        <f>(AF25/AE25)^(1/5)-1</f>
        <v>2.8206095770849871E-2</v>
      </c>
      <c r="AG26" s="250">
        <f>(AG25/AF25)^(1/5)-1</f>
        <v>2.7711353043142095E-2</v>
      </c>
      <c r="AH26" s="249"/>
      <c r="AI26" s="249"/>
      <c r="AJ26" s="249"/>
      <c r="AK26" s="249"/>
      <c r="AL26" s="249"/>
      <c r="AM26" s="249"/>
    </row>
    <row r="27" spans="1:41">
      <c r="A27" s="4" t="s">
        <v>614</v>
      </c>
      <c r="B27" s="185">
        <f t="shared" si="1"/>
        <v>21</v>
      </c>
      <c r="C27" s="126">
        <f>INDEX(DriversGams!$A$43:$AN$43,1,MATCH(Drivers!C$3,DriversGams!$A$42:$AN$42,0))/1000</f>
        <v>52.325432882070082</v>
      </c>
      <c r="D27" s="126">
        <f>INDEX(DriversGams!$A$43:$AN$43,1,MATCH(Drivers!D$3,DriversGams!$A$42:$AN$42,0))/1000</f>
        <v>53.104386458423342</v>
      </c>
      <c r="E27" s="126">
        <f>INDEX(DriversGams!$A$43:$AN$43,1,MATCH(Drivers!E$3,DriversGams!$A$42:$AN$42,0))/1000</f>
        <v>53.912365691429272</v>
      </c>
      <c r="F27" s="126">
        <f>INDEX(DriversGams!$A$43:$AN$43,1,MATCH(Drivers!F$3,DriversGams!$A$42:$AN$42,0))/1000</f>
        <v>54.750491457321111</v>
      </c>
      <c r="G27" s="126">
        <f>INDEX(DriversGams!$A$43:$AN$43,1,MATCH(Drivers!G$3,DriversGams!$A$42:$AN$42,0))/1000</f>
        <v>55.619940469824826</v>
      </c>
      <c r="H27" s="126">
        <f>INDEX(DriversGams!$A$43:$AN$43,1,MATCH(Drivers!H$3,DriversGams!$A$42:$AN$42,0))/1000</f>
        <v>56.521948041648095</v>
      </c>
      <c r="I27" s="126">
        <f>INDEX(DriversGams!$A$43:$AN$43,1,MATCH(Drivers!I$3,DriversGams!$A$42:$AN$42,0))/1000</f>
        <v>57.436000617299655</v>
      </c>
      <c r="J27" s="126">
        <f>INDEX(DriversGams!$A$43:$AN$43,1,MATCH(Drivers!J$3,DriversGams!$A$42:$AN$42,0))/1000</f>
        <v>58.364834921819444</v>
      </c>
      <c r="K27" s="126">
        <f>INDEX(DriversGams!$A$43:$AN$43,1,MATCH(Drivers!K$3,DriversGams!$A$42:$AN$42,0))/1000</f>
        <v>59.308690000000006</v>
      </c>
      <c r="L27" s="126">
        <f>INDEX(DriversGams!$A$43:$AN$43,1,MATCH(Drivers!L$3,DriversGams!$A$42:$AN$42,0))/1000</f>
        <v>59.991580449204264</v>
      </c>
      <c r="M27" s="126">
        <f>INDEX(DriversGams!$A$43:$AN$43,1,MATCH(Drivers!M$3,DriversGams!$A$42:$AN$42,0))/1000</f>
        <v>60.682333816399378</v>
      </c>
      <c r="N27" s="126">
        <f>INDEX(DriversGams!$A$43:$AN$43,1,MATCH(Drivers!N$3,DriversGams!$A$42:$AN$42,0))/1000</f>
        <v>61.381040636574369</v>
      </c>
      <c r="O27" s="126">
        <f>INDEX(DriversGams!$A$43:$AN$43,1,MATCH(Drivers!O$3,DriversGams!$A$42:$AN$42,0))/1000</f>
        <v>62.087792487153699</v>
      </c>
      <c r="P27" s="126">
        <f>INDEX(DriversGams!$A$43:$AN$43,1,MATCH(Drivers!P$3,DriversGams!$A$42:$AN$42,0))/1000</f>
        <v>62.802682000000026</v>
      </c>
      <c r="Q27" s="126">
        <f>INDEX(DriversGams!$A$43:$AN$43,1,MATCH(Drivers!Q$3,DriversGams!$A$42:$AN$42,0))/1000</f>
        <v>63.421065342005143</v>
      </c>
      <c r="R27" s="126">
        <f>INDEX(DriversGams!$A$43:$AN$43,1,MATCH(Drivers!R$3,DriversGams!$A$42:$AN$42,0))/1000</f>
        <v>64.045537563425796</v>
      </c>
      <c r="S27" s="126">
        <f>INDEX(DriversGams!$A$43:$AN$43,1,MATCH(Drivers!S$3,DriversGams!$A$42:$AN$42,0))/1000</f>
        <v>64.676158618096451</v>
      </c>
      <c r="T27" s="126">
        <f>INDEX(DriversGams!$A$43:$AN$43,1,MATCH(Drivers!T$3,DriversGams!$A$42:$AN$42,0))/1000</f>
        <v>65.31298905018393</v>
      </c>
      <c r="U27" s="126">
        <f>INDEX(DriversGams!$A$43:$AN$43,1,MATCH(Drivers!U$3,DriversGams!$A$42:$AN$42,0))/1000</f>
        <v>65.956090000000003</v>
      </c>
      <c r="V27" s="126">
        <f>INDEX(DriversGams!$A$43:$AN$43,1,MATCH(Drivers!V$3,DriversGams!$A$42:$AN$42,0))/1000</f>
        <v>66.518977190687664</v>
      </c>
      <c r="W27" s="126">
        <f>INDEX(DriversGams!$A$43:$AN$43,1,MATCH(Drivers!W$3,DriversGams!$A$42:$AN$42,0))/1000</f>
        <v>67.08666821358311</v>
      </c>
      <c r="X27" s="126">
        <f>INDEX(DriversGams!$A$43:$AN$43,1,MATCH(Drivers!X$3,DriversGams!$A$42:$AN$42,0))/1000</f>
        <v>67.659204065895452</v>
      </c>
      <c r="Y27" s="126">
        <f>INDEX(DriversGams!$A$43:$AN$43,1,MATCH(Drivers!Y$3,DriversGams!$A$42:$AN$42,0))/1000</f>
        <v>68.236626094715163</v>
      </c>
      <c r="Z27" s="126">
        <f>INDEX(DriversGams!$A$43:$AN$43,1,MATCH(Drivers!Z$3,DriversGams!$A$42:$AN$42,0))/1000</f>
        <v>68.818976000000006</v>
      </c>
      <c r="AA27" s="126">
        <f>INDEX(DriversGams!$A$43:$AN$43,1,MATCH(Drivers!AA$3,DriversGams!$A$42:$AN$42,0))/1000</f>
        <v>69.322810489383542</v>
      </c>
      <c r="AB27" s="126">
        <f>INDEX(DriversGams!$A$43:$AN$43,1,MATCH(Drivers!AB$3,DriversGams!$A$42:$AN$42,0))/1000</f>
        <v>69.830333629884052</v>
      </c>
      <c r="AC27" s="126">
        <f>INDEX(DriversGams!$A$43:$AN$43,1,MATCH(Drivers!AC$3,DriversGams!$A$42:$AN$42,0))/1000</f>
        <v>70.341572426693446</v>
      </c>
      <c r="AD27" s="126">
        <f>INDEX(DriversGams!$A$43:$AN$43,1,MATCH(Drivers!AD$3,DriversGams!$A$42:$AN$42,0))/1000</f>
        <v>70.856554082712819</v>
      </c>
      <c r="AE27" s="126">
        <f>INDEX(DriversGams!$A$43:$AN$43,1,MATCH(Drivers!AE$3,DriversGams!$A$42:$AN$42,0))/1000</f>
        <v>71.375305999999995</v>
      </c>
      <c r="AF27" s="126">
        <f>INDEX(DriversGams!$A$43:$AN$43,1,MATCH(Drivers!AF$3,DriversGams!$A$42:$AN$42,0))/1000</f>
        <v>73.619545999999971</v>
      </c>
      <c r="AG27" s="126">
        <f>INDEX(DriversGams!$A$43:$AN$43,1,MATCH(Drivers!AG$3,DriversGams!$A$42:$AN$42,0))/1000</f>
        <v>75.517908999999989</v>
      </c>
      <c r="AH27" s="126"/>
      <c r="AI27" s="126"/>
      <c r="AJ27" s="126"/>
      <c r="AK27" s="126"/>
      <c r="AL27" s="126"/>
      <c r="AM27" s="126"/>
    </row>
    <row r="28" spans="1:41">
      <c r="A28" t="s">
        <v>396</v>
      </c>
      <c r="B28" s="185">
        <f t="shared" si="1"/>
        <v>22</v>
      </c>
      <c r="C28" s="24">
        <f>INDEX(DriversGams!$B61:$AN61,1,MATCH(Drivers!C$3,DriversGams!$B$60:$AN$60,0))</f>
        <v>0.50675166051203402</v>
      </c>
      <c r="D28" s="24">
        <f>INDEX(DriversGams!$B61:$AN61,1,MATCH(Drivers!D$3,DriversGams!$B$60:$AN$60,0))</f>
        <v>0.50002939224464338</v>
      </c>
      <c r="E28" s="24">
        <f>INDEX(DriversGams!$B61:$AN61,1,MATCH(Drivers!E$3,DriversGams!$B$60:$AN$60,0))</f>
        <v>0.48821529824203069</v>
      </c>
      <c r="F28" s="24">
        <f>INDEX(DriversGams!$B61:$AN61,1,MATCH(Drivers!F$3,DriversGams!$B$60:$AN$60,0))</f>
        <v>0.47814092368626449</v>
      </c>
      <c r="G28" s="24">
        <f>INDEX(DriversGams!$B61:$AN61,1,MATCH(Drivers!G$3,DriversGams!$B$60:$AN$60,0))</f>
        <v>0.47173638731036627</v>
      </c>
      <c r="H28" s="24">
        <f>INDEX(DriversGams!$B61:$AN61,1,MATCH(Drivers!H$3,DriversGams!$B$60:$AN$60,0))</f>
        <v>0.4630631819200241</v>
      </c>
      <c r="I28" s="24">
        <f>INDEX(DriversGams!$B61:$AN61,1,MATCH(Drivers!I$3,DriversGams!$B$60:$AN$60,0))</f>
        <v>0.45359088147567828</v>
      </c>
      <c r="J28" s="24">
        <f>INDEX(DriversGams!$B61:$AN61,1,MATCH(Drivers!J$3,DriversGams!$B$60:$AN$60,0))</f>
        <v>0.44667301675143473</v>
      </c>
      <c r="K28" s="24">
        <f>INDEX(DriversGams!$B61:$AN61,1,MATCH(Drivers!K$3,DriversGams!$B$60:$AN$60,0))</f>
        <v>0.45538826291590973</v>
      </c>
      <c r="L28" s="24">
        <f>INDEX(DriversGams!$B61:$AN61,1,MATCH(Drivers!L$3,DriversGams!$B$60:$AN$60,0))</f>
        <v>0.46793295801334117</v>
      </c>
      <c r="M28" s="24">
        <f>INDEX(DriversGams!$B61:$AN61,1,MATCH(Drivers!M$3,DriversGams!$B$60:$AN$60,0))</f>
        <v>0.46046759892103167</v>
      </c>
      <c r="N28" s="24">
        <f>INDEX(DriversGams!$B61:$AN61,1,MATCH(Drivers!N$3,DriversGams!$B$60:$AN$60,0))</f>
        <v>0.45232648178243395</v>
      </c>
      <c r="O28" s="24">
        <f>INDEX(DriversGams!$B61:$AN61,1,MATCH(Drivers!O$3,DriversGams!$B$60:$AN$60,0))</f>
        <v>0.4432045811076285</v>
      </c>
      <c r="P28" s="24">
        <f>INDEX(DriversGams!$B61:$AN61,1,MATCH(Drivers!P$3,DriversGams!$B$60:$AN$60,0))</f>
        <v>0.43429338949180396</v>
      </c>
      <c r="Q28" s="24">
        <f>INDEX(DriversGams!$B61:$AN61,1,MATCH(Drivers!Q$3,DriversGams!$B$60:$AN$60,0))</f>
        <v>0.4254908102631807</v>
      </c>
      <c r="R28" s="24">
        <f>INDEX(DriversGams!$B61:$AN61,1,MATCH(Drivers!R$3,DriversGams!$B$60:$AN$60,0))</f>
        <v>0.41594761486490361</v>
      </c>
      <c r="S28" s="24">
        <f>INDEX(DriversGams!$B61:$AN61,1,MATCH(Drivers!S$3,DriversGams!$B$60:$AN$60,0))</f>
        <v>0.40665671456242825</v>
      </c>
      <c r="T28" s="24">
        <f>INDEX(DriversGams!$B61:$AN61,1,MATCH(Drivers!T$3,DriversGams!$B$60:$AN$60,0))</f>
        <v>0.39815322237697387</v>
      </c>
      <c r="U28" s="24">
        <f>INDEX(DriversGams!$B61:$AN61,1,MATCH(Drivers!U$3,DriversGams!$B$60:$AN$60,0))</f>
        <v>0.39170890007450554</v>
      </c>
      <c r="V28" s="24">
        <f>INDEX(DriversGams!$B61:$AN61,1,MATCH(Drivers!V$3,DriversGams!$B$60:$AN$60,0))</f>
        <v>0.38539928453240935</v>
      </c>
      <c r="W28" s="24">
        <f>INDEX(DriversGams!$B61:$AN61,1,MATCH(Drivers!W$3,DriversGams!$B$60:$AN$60,0))</f>
        <v>0.37793150056669972</v>
      </c>
      <c r="X28" s="24">
        <f>INDEX(DriversGams!$B61:$AN61,1,MATCH(Drivers!X$3,DriversGams!$B$60:$AN$60,0))</f>
        <v>0.37075036292393276</v>
      </c>
      <c r="Y28" s="24">
        <f>INDEX(DriversGams!$B61:$AN61,1,MATCH(Drivers!Y$3,DriversGams!$B$60:$AN$60,0))</f>
        <v>0.36422675311118929</v>
      </c>
      <c r="Z28" s="24">
        <f>INDEX(DriversGams!$B61:$AN61,1,MATCH(Drivers!Z$3,DriversGams!$B$60:$AN$60,0))</f>
        <v>0.3581734582758046</v>
      </c>
      <c r="AA28" s="24">
        <f>INDEX(DriversGams!$B61:$AN61,1,MATCH(Drivers!AA$3,DriversGams!$B$60:$AN$60,0))</f>
        <v>0.35205797221585522</v>
      </c>
      <c r="AB28" s="24">
        <f>INDEX(DriversGams!$B61:$AN61,1,MATCH(Drivers!AB$3,DriversGams!$B$60:$AN$60,0))</f>
        <v>0.34558702401028074</v>
      </c>
      <c r="AC28" s="24">
        <f>INDEX(DriversGams!$B61:$AN61,1,MATCH(Drivers!AC$3,DriversGams!$B$60:$AN$60,0))</f>
        <v>0.33952755829128761</v>
      </c>
      <c r="AD28" s="24">
        <f>INDEX(DriversGams!$B61:$AN61,1,MATCH(Drivers!AD$3,DriversGams!$B$60:$AN$60,0))</f>
        <v>0.33371301258153058</v>
      </c>
      <c r="AE28" s="24">
        <f>INDEX(DriversGams!$B61:$AN61,1,MATCH(Drivers!AE$3,DriversGams!$B$60:$AN$60,0))</f>
        <v>0.32781126711311548</v>
      </c>
      <c r="AF28" s="24">
        <f>INDEX(DriversGams!$B61:$AN61,1,MATCH(Drivers!AF$3,DriversGams!$B$60:$AN$60,0))</f>
        <v>0.29766594808434804</v>
      </c>
      <c r="AG28" s="24">
        <f>INDEX(DriversGams!$B61:$AN61,1,MATCH(Drivers!AG$3,DriversGams!$B$60:$AN$60,0))</f>
        <v>0.27308398558549224</v>
      </c>
      <c r="AH28" s="126"/>
      <c r="AI28" s="126"/>
      <c r="AJ28" s="126"/>
      <c r="AK28" s="126"/>
      <c r="AL28" s="126"/>
      <c r="AM28" s="126"/>
    </row>
    <row r="29" spans="1:41">
      <c r="A29" s="4" t="s">
        <v>397</v>
      </c>
      <c r="B29" s="185">
        <f t="shared" si="1"/>
        <v>23</v>
      </c>
      <c r="C29" s="24">
        <f>INDEX(DriversGams!$B62:$AN62,1,MATCH(Drivers!C$3,DriversGams!$B$60:$AN$60,0))</f>
        <v>0.30405099630722038</v>
      </c>
      <c r="D29" s="24">
        <f>INDEX(DriversGams!$B62:$AN62,1,MATCH(Drivers!D$3,DriversGams!$B$60:$AN$60,0))</f>
        <v>0.29859076251364014</v>
      </c>
      <c r="E29" s="24">
        <f>INDEX(DriversGams!$B62:$AN62,1,MATCH(Drivers!E$3,DriversGams!$B$60:$AN$60,0))</f>
        <v>0.30062816026490141</v>
      </c>
      <c r="F29" s="24">
        <f>INDEX(DriversGams!$B62:$AN62,1,MATCH(Drivers!F$3,DriversGams!$B$60:$AN$60,0))</f>
        <v>0.30188882323390059</v>
      </c>
      <c r="G29" s="24">
        <f>INDEX(DriversGams!$B62:$AN62,1,MATCH(Drivers!G$3,DriversGams!$B$60:$AN$60,0))</f>
        <v>0.30252667491776697</v>
      </c>
      <c r="H29" s="24">
        <f>INDEX(DriversGams!$B62:$AN62,1,MATCH(Drivers!H$3,DriversGams!$B$60:$AN$60,0))</f>
        <v>0.30119553051891068</v>
      </c>
      <c r="I29" s="24">
        <f>INDEX(DriversGams!$B62:$AN62,1,MATCH(Drivers!I$3,DriversGams!$B$60:$AN$60,0))</f>
        <v>0.30155158286720568</v>
      </c>
      <c r="J29" s="24">
        <f>INDEX(DriversGams!$B62:$AN62,1,MATCH(Drivers!J$3,DriversGams!$B$60:$AN$60,0))</f>
        <v>0.30243057440873844</v>
      </c>
      <c r="K29" s="24">
        <f>INDEX(DriversGams!$B62:$AN62,1,MATCH(Drivers!K$3,DriversGams!$B$60:$AN$60,0))</f>
        <v>0.31192619538248323</v>
      </c>
      <c r="L29" s="24">
        <f>INDEX(DriversGams!$B62:$AN62,1,MATCH(Drivers!L$3,DriversGams!$B$60:$AN$60,0))</f>
        <v>0.29517510782251305</v>
      </c>
      <c r="M29" s="24">
        <f>INDEX(DriversGams!$B62:$AN62,1,MATCH(Drivers!M$3,DriversGams!$B$60:$AN$60,0))</f>
        <v>0.29635470939642994</v>
      </c>
      <c r="N29" s="24">
        <f>INDEX(DriversGams!$B62:$AN62,1,MATCH(Drivers!N$3,DriversGams!$B$60:$AN$60,0))</f>
        <v>0.29727642552691314</v>
      </c>
      <c r="O29" s="24">
        <f>INDEX(DriversGams!$B62:$AN62,1,MATCH(Drivers!O$3,DriversGams!$B$60:$AN$60,0))</f>
        <v>0.29854996463846478</v>
      </c>
      <c r="P29" s="24">
        <f>INDEX(DriversGams!$B62:$AN62,1,MATCH(Drivers!P$3,DriversGams!$B$60:$AN$60,0))</f>
        <v>0.30017478907543327</v>
      </c>
      <c r="Q29" s="24">
        <f>INDEX(DriversGams!$B62:$AN62,1,MATCH(Drivers!Q$3,DriversGams!$B$60:$AN$60,0))</f>
        <v>0.30145876773755914</v>
      </c>
      <c r="R29" s="24">
        <f>INDEX(DriversGams!$B62:$AN62,1,MATCH(Drivers!R$3,DriversGams!$B$60:$AN$60,0))</f>
        <v>0.30363984310982328</v>
      </c>
      <c r="S29" s="24">
        <f>INDEX(DriversGams!$B62:$AN62,1,MATCH(Drivers!S$3,DriversGams!$B$60:$AN$60,0))</f>
        <v>0.30574181402799705</v>
      </c>
      <c r="T29" s="24">
        <f>INDEX(DriversGams!$B62:$AN62,1,MATCH(Drivers!T$3,DriversGams!$B$60:$AN$60,0))</f>
        <v>0.30790419773758498</v>
      </c>
      <c r="U29" s="24">
        <f>INDEX(DriversGams!$B62:$AN62,1,MATCH(Drivers!U$3,DriversGams!$B$60:$AN$60,0))</f>
        <v>0.31039741519403802</v>
      </c>
      <c r="V29" s="24">
        <f>INDEX(DriversGams!$B62:$AN62,1,MATCH(Drivers!V$3,DriversGams!$B$60:$AN$60,0))</f>
        <v>0.31136876737809954</v>
      </c>
      <c r="W29" s="24">
        <f>INDEX(DriversGams!$B62:$AN62,1,MATCH(Drivers!W$3,DriversGams!$B$60:$AN$60,0))</f>
        <v>0.31375033179029149</v>
      </c>
      <c r="X29" s="24">
        <f>INDEX(DriversGams!$B62:$AN62,1,MATCH(Drivers!X$3,DriversGams!$B$60:$AN$60,0))</f>
        <v>0.31586704411145677</v>
      </c>
      <c r="Y29" s="24">
        <f>INDEX(DriversGams!$B62:$AN62,1,MATCH(Drivers!Y$3,DriversGams!$B$60:$AN$60,0))</f>
        <v>0.31819934169327835</v>
      </c>
      <c r="Z29" s="24">
        <f>INDEX(DriversGams!$B62:$AN62,1,MATCH(Drivers!Z$3,DriversGams!$B$60:$AN$60,0))</f>
        <v>0.32018335542453191</v>
      </c>
      <c r="AA29" s="24">
        <f>INDEX(DriversGams!$B62:$AN62,1,MATCH(Drivers!AA$3,DriversGams!$B$60:$AN$60,0))</f>
        <v>0.32220368928035192</v>
      </c>
      <c r="AB29" s="24">
        <f>INDEX(DriversGams!$B62:$AN62,1,MATCH(Drivers!AB$3,DriversGams!$B$60:$AN$60,0))</f>
        <v>0.32461167703432126</v>
      </c>
      <c r="AC29" s="24">
        <f>INDEX(DriversGams!$B62:$AN62,1,MATCH(Drivers!AC$3,DriversGams!$B$60:$AN$60,0))</f>
        <v>0.3270837365375393</v>
      </c>
      <c r="AD29" s="24">
        <f>INDEX(DriversGams!$B62:$AN62,1,MATCH(Drivers!AD$3,DriversGams!$B$60:$AN$60,0))</f>
        <v>0.32932888584829312</v>
      </c>
      <c r="AE29" s="24">
        <f>INDEX(DriversGams!$B62:$AN62,1,MATCH(Drivers!AE$3,DriversGams!$B$60:$AN$60,0))</f>
        <v>0.33149002281234141</v>
      </c>
      <c r="AF29" s="24">
        <f>INDEX(DriversGams!$B62:$AN62,1,MATCH(Drivers!AF$3,DriversGams!$B$60:$AN$60,0))</f>
        <v>0.34423344355460878</v>
      </c>
      <c r="AG29" s="24">
        <f>INDEX(DriversGams!$B62:$AN62,1,MATCH(Drivers!AG$3,DriversGams!$B$60:$AN$60,0))</f>
        <v>0.35839367932738153</v>
      </c>
      <c r="AH29" s="126"/>
      <c r="AI29" s="126"/>
      <c r="AJ29" s="126"/>
      <c r="AK29" s="126"/>
      <c r="AL29" s="126"/>
      <c r="AM29" s="126"/>
    </row>
    <row r="30" spans="1:41">
      <c r="A30" s="4" t="s">
        <v>398</v>
      </c>
      <c r="B30" s="185">
        <f t="shared" si="1"/>
        <v>24</v>
      </c>
      <c r="C30" s="24">
        <f>1-C29-C28</f>
        <v>0.18919734318074555</v>
      </c>
      <c r="D30" s="24">
        <f t="shared" ref="D30:AG30" si="5">1-D29-D28</f>
        <v>0.20137984524171648</v>
      </c>
      <c r="E30" s="24">
        <f t="shared" si="5"/>
        <v>0.21115654149306784</v>
      </c>
      <c r="F30" s="24">
        <f t="shared" si="5"/>
        <v>0.21997025307983498</v>
      </c>
      <c r="G30" s="24">
        <f t="shared" si="5"/>
        <v>0.22573693777186676</v>
      </c>
      <c r="H30" s="24">
        <f t="shared" si="5"/>
        <v>0.23574128756106522</v>
      </c>
      <c r="I30" s="24">
        <f t="shared" si="5"/>
        <v>0.24485753565711599</v>
      </c>
      <c r="J30" s="24">
        <f t="shared" si="5"/>
        <v>0.25089640883982683</v>
      </c>
      <c r="K30" s="24">
        <f t="shared" si="5"/>
        <v>0.23268554170160705</v>
      </c>
      <c r="L30" s="24">
        <f t="shared" si="5"/>
        <v>0.23689193416414572</v>
      </c>
      <c r="M30" s="24">
        <f t="shared" si="5"/>
        <v>0.24317769168253839</v>
      </c>
      <c r="N30" s="24">
        <f t="shared" si="5"/>
        <v>0.25039709269065291</v>
      </c>
      <c r="O30" s="24">
        <f t="shared" si="5"/>
        <v>0.25824545425390666</v>
      </c>
      <c r="P30" s="24">
        <f t="shared" si="5"/>
        <v>0.26553182143276277</v>
      </c>
      <c r="Q30" s="24">
        <f t="shared" si="5"/>
        <v>0.27305042199926022</v>
      </c>
      <c r="R30" s="24">
        <f t="shared" si="5"/>
        <v>0.2804125420252731</v>
      </c>
      <c r="S30" s="24">
        <f t="shared" si="5"/>
        <v>0.2876014714095747</v>
      </c>
      <c r="T30" s="24">
        <f t="shared" si="5"/>
        <v>0.2939425798854412</v>
      </c>
      <c r="U30" s="24">
        <f t="shared" si="5"/>
        <v>0.29789368473145639</v>
      </c>
      <c r="V30" s="24">
        <f t="shared" si="5"/>
        <v>0.30323194808949105</v>
      </c>
      <c r="W30" s="24">
        <f t="shared" si="5"/>
        <v>0.30831816764300884</v>
      </c>
      <c r="X30" s="24">
        <f t="shared" si="5"/>
        <v>0.31338259296461041</v>
      </c>
      <c r="Y30" s="24">
        <f t="shared" si="5"/>
        <v>0.31757390519553236</v>
      </c>
      <c r="Z30" s="24">
        <f t="shared" si="5"/>
        <v>0.32164318629966349</v>
      </c>
      <c r="AA30" s="24">
        <f t="shared" si="5"/>
        <v>0.32573833850379286</v>
      </c>
      <c r="AB30" s="24">
        <f t="shared" si="5"/>
        <v>0.329801298955398</v>
      </c>
      <c r="AC30" s="24">
        <f t="shared" si="5"/>
        <v>0.33338870517117308</v>
      </c>
      <c r="AD30" s="24">
        <f t="shared" si="5"/>
        <v>0.3369581015701763</v>
      </c>
      <c r="AE30" s="24">
        <f t="shared" si="5"/>
        <v>0.34069871007454311</v>
      </c>
      <c r="AF30" s="24">
        <f t="shared" si="5"/>
        <v>0.35810060836104313</v>
      </c>
      <c r="AG30" s="24">
        <f t="shared" si="5"/>
        <v>0.36852233508712623</v>
      </c>
      <c r="AH30" s="126"/>
      <c r="AI30" s="126"/>
      <c r="AJ30" s="126"/>
      <c r="AK30" s="126"/>
      <c r="AL30" s="126"/>
      <c r="AM30" s="126"/>
    </row>
    <row r="31" spans="1:41">
      <c r="A31" t="s">
        <v>399</v>
      </c>
      <c r="B31" s="185">
        <f t="shared" si="1"/>
        <v>25</v>
      </c>
      <c r="C31" s="10">
        <f>C28*C$27</f>
        <v>26.515999999999998</v>
      </c>
      <c r="D31" s="10">
        <f t="shared" ref="D31:AG31" si="6">D28*D$27</f>
        <v>26.553754086330095</v>
      </c>
      <c r="E31" s="10">
        <f t="shared" si="6"/>
        <v>26.320841694974565</v>
      </c>
      <c r="F31" s="10">
        <f t="shared" si="6"/>
        <v>26.178450557680449</v>
      </c>
      <c r="G31" s="10">
        <f t="shared" si="6"/>
        <v>26.237949779652798</v>
      </c>
      <c r="H31" s="10">
        <f t="shared" si="6"/>
        <v>26.173233108483842</v>
      </c>
      <c r="I31" s="10">
        <f t="shared" si="6"/>
        <v>26.052446148438552</v>
      </c>
      <c r="J31" s="10">
        <f t="shared" si="6"/>
        <v>26.069996886728578</v>
      </c>
      <c r="K31" s="10">
        <f t="shared" si="6"/>
        <v>27.008481314918189</v>
      </c>
      <c r="L31" s="10">
        <f t="shared" si="6"/>
        <v>28.072037695491478</v>
      </c>
      <c r="M31" s="10">
        <f t="shared" si="6"/>
        <v>27.942248549361945</v>
      </c>
      <c r="N31" s="10">
        <f t="shared" si="6"/>
        <v>27.764270159286294</v>
      </c>
      <c r="O31" s="10">
        <f t="shared" si="6"/>
        <v>27.517594061166321</v>
      </c>
      <c r="P31" s="10">
        <f t="shared" si="6"/>
        <v>27.274789634955916</v>
      </c>
      <c r="Q31" s="10">
        <f t="shared" si="6"/>
        <v>26.985080480123894</v>
      </c>
      <c r="R31" s="10">
        <f t="shared" si="6"/>
        <v>26.639588592247552</v>
      </c>
      <c r="S31" s="10">
        <f t="shared" si="6"/>
        <v>26.300994174153583</v>
      </c>
      <c r="T31" s="10">
        <f t="shared" si="6"/>
        <v>26.004577053402741</v>
      </c>
      <c r="U31" s="10">
        <f t="shared" si="6"/>
        <v>25.835587467115094</v>
      </c>
      <c r="V31" s="10">
        <f t="shared" si="6"/>
        <v>25.636366217118681</v>
      </c>
      <c r="W31" s="10">
        <f t="shared" si="6"/>
        <v>25.354165185979781</v>
      </c>
      <c r="X31" s="10">
        <f t="shared" si="6"/>
        <v>25.084674462575165</v>
      </c>
      <c r="Y31" s="10">
        <f t="shared" si="6"/>
        <v>24.853604765740357</v>
      </c>
      <c r="Z31" s="10">
        <f t="shared" si="6"/>
        <v>24.6491306289196</v>
      </c>
      <c r="AA31" s="10">
        <f t="shared" si="6"/>
        <v>24.405648089196387</v>
      </c>
      <c r="AB31" s="10">
        <f t="shared" si="6"/>
        <v>24.132457184796653</v>
      </c>
      <c r="AC31" s="10">
        <f t="shared" si="6"/>
        <v>23.882902332404988</v>
      </c>
      <c r="AD31" s="10">
        <f t="shared" si="6"/>
        <v>23.645754124088246</v>
      </c>
      <c r="AE31" s="10">
        <f t="shared" si="6"/>
        <v>23.397629500446353</v>
      </c>
      <c r="AF31" s="10">
        <f t="shared" si="6"/>
        <v>21.914031957629263</v>
      </c>
      <c r="AG31" s="10">
        <f t="shared" si="6"/>
        <v>20.622731572802511</v>
      </c>
      <c r="AH31" s="10"/>
      <c r="AI31" s="10"/>
      <c r="AJ31" s="10"/>
      <c r="AK31" s="10"/>
      <c r="AL31" s="10"/>
      <c r="AM31" s="10"/>
    </row>
    <row r="32" spans="1:41">
      <c r="A32" s="4" t="s">
        <v>400</v>
      </c>
      <c r="B32" s="185">
        <f t="shared" si="1"/>
        <v>26</v>
      </c>
      <c r="C32" s="10">
        <f t="shared" ref="C32:C33" si="7">C29*C$27</f>
        <v>15.909599999999998</v>
      </c>
      <c r="D32" s="10">
        <f t="shared" ref="D32:AG32" si="8">D29*D$27</f>
        <v>15.856479245439651</v>
      </c>
      <c r="E32" s="10">
        <f t="shared" si="8"/>
        <v>16.207575313342971</v>
      </c>
      <c r="F32" s="10">
        <f t="shared" si="8"/>
        <v>16.528561437528399</v>
      </c>
      <c r="G32" s="10">
        <f t="shared" si="8"/>
        <v>16.826515649460244</v>
      </c>
      <c r="H32" s="10">
        <f t="shared" si="8"/>
        <v>17.024158126366501</v>
      </c>
      <c r="I32" s="10">
        <f t="shared" si="8"/>
        <v>17.319916899708513</v>
      </c>
      <c r="J32" s="10">
        <f t="shared" si="8"/>
        <v>17.651310550677049</v>
      </c>
      <c r="K32" s="10">
        <f t="shared" si="8"/>
        <v>18.49993402481913</v>
      </c>
      <c r="L32" s="10">
        <f t="shared" si="8"/>
        <v>17.708021227536836</v>
      </c>
      <c r="M32" s="10">
        <f t="shared" si="8"/>
        <v>17.983495403656192</v>
      </c>
      <c r="N32" s="10">
        <f t="shared" si="8"/>
        <v>18.247136355563029</v>
      </c>
      <c r="O32" s="10">
        <f t="shared" si="8"/>
        <v>18.536308251520076</v>
      </c>
      <c r="P32" s="10">
        <f t="shared" si="8"/>
        <v>18.851781822721517</v>
      </c>
      <c r="Q32" s="10">
        <f t="shared" si="8"/>
        <v>19.11883620660409</v>
      </c>
      <c r="R32" s="10">
        <f t="shared" si="8"/>
        <v>19.446776977642902</v>
      </c>
      <c r="S32" s="10">
        <f t="shared" si="8"/>
        <v>19.774206060259285</v>
      </c>
      <c r="T32" s="10">
        <f t="shared" si="8"/>
        <v>20.110143495340555</v>
      </c>
      <c r="U32" s="10">
        <f t="shared" si="8"/>
        <v>20.47259985230534</v>
      </c>
      <c r="V32" s="10">
        <f t="shared" si="8"/>
        <v>20.711931935116336</v>
      </c>
      <c r="W32" s="10">
        <f t="shared" si="8"/>
        <v>21.048464410716903</v>
      </c>
      <c r="X32" s="10">
        <f t="shared" si="8"/>
        <v>21.371312795228253</v>
      </c>
      <c r="Y32" s="10">
        <f t="shared" si="8"/>
        <v>21.712849502708742</v>
      </c>
      <c r="Z32" s="10">
        <f t="shared" si="8"/>
        <v>22.034690652560332</v>
      </c>
      <c r="AA32" s="10">
        <f t="shared" si="8"/>
        <v>22.336065290962058</v>
      </c>
      <c r="AB32" s="10">
        <f t="shared" si="8"/>
        <v>22.667741707462824</v>
      </c>
      <c r="AC32" s="10">
        <f t="shared" si="8"/>
        <v>23.007584343248837</v>
      </c>
      <c r="AD32" s="10">
        <f t="shared" si="8"/>
        <v>23.335110011109137</v>
      </c>
      <c r="AE32" s="10">
        <f t="shared" si="8"/>
        <v>23.660201814177846</v>
      </c>
      <c r="AF32" s="10">
        <f t="shared" si="8"/>
        <v>25.342309832506913</v>
      </c>
      <c r="AG32" s="10">
        <f t="shared" si="8"/>
        <v>27.065141261620376</v>
      </c>
      <c r="AH32" s="10"/>
      <c r="AI32" s="10"/>
      <c r="AJ32" s="10"/>
      <c r="AK32" s="10"/>
      <c r="AL32" s="10"/>
      <c r="AM32" s="10"/>
    </row>
    <row r="33" spans="1:39">
      <c r="A33" s="4" t="s">
        <v>401</v>
      </c>
      <c r="B33" s="185">
        <f t="shared" si="1"/>
        <v>27</v>
      </c>
      <c r="C33" s="10">
        <f t="shared" si="7"/>
        <v>9.8998328820700809</v>
      </c>
      <c r="D33" s="10">
        <f t="shared" ref="D33:AG33" si="9">D30*D$27</f>
        <v>10.694153126653598</v>
      </c>
      <c r="E33" s="10">
        <f t="shared" si="9"/>
        <v>11.383948683111733</v>
      </c>
      <c r="F33" s="10">
        <f t="shared" si="9"/>
        <v>12.043479462112268</v>
      </c>
      <c r="G33" s="10">
        <f t="shared" si="9"/>
        <v>12.55547504071178</v>
      </c>
      <c r="H33" s="10">
        <f t="shared" si="9"/>
        <v>13.32455680679775</v>
      </c>
      <c r="I33" s="10">
        <f t="shared" si="9"/>
        <v>14.063637569152586</v>
      </c>
      <c r="J33" s="10">
        <f t="shared" si="9"/>
        <v>14.643527484413815</v>
      </c>
      <c r="K33" s="10">
        <f t="shared" si="9"/>
        <v>13.800274660262685</v>
      </c>
      <c r="L33" s="10">
        <f t="shared" si="9"/>
        <v>14.211521526175948</v>
      </c>
      <c r="M33" s="10">
        <f t="shared" si="9"/>
        <v>14.75658986338124</v>
      </c>
      <c r="N33" s="10">
        <f t="shared" si="9"/>
        <v>15.369634121725046</v>
      </c>
      <c r="O33" s="10">
        <f t="shared" si="9"/>
        <v>16.033890174467299</v>
      </c>
      <c r="P33" s="10">
        <f t="shared" si="9"/>
        <v>16.67611054232259</v>
      </c>
      <c r="Q33" s="10">
        <f t="shared" si="9"/>
        <v>17.317148655277162</v>
      </c>
      <c r="R33" s="10">
        <f t="shared" si="9"/>
        <v>17.959171993535342</v>
      </c>
      <c r="S33" s="10">
        <f t="shared" si="9"/>
        <v>18.600958383683587</v>
      </c>
      <c r="T33" s="10">
        <f t="shared" si="9"/>
        <v>19.198268501440637</v>
      </c>
      <c r="U33" s="10">
        <f t="shared" si="9"/>
        <v>19.647902680579563</v>
      </c>
      <c r="V33" s="10">
        <f t="shared" si="9"/>
        <v>20.17067903845264</v>
      </c>
      <c r="W33" s="10">
        <f t="shared" si="9"/>
        <v>20.684038616886429</v>
      </c>
      <c r="X33" s="10">
        <f t="shared" si="9"/>
        <v>21.203216808092026</v>
      </c>
      <c r="Y33" s="10">
        <f t="shared" si="9"/>
        <v>21.670171826266063</v>
      </c>
      <c r="Z33" s="10">
        <f t="shared" si="9"/>
        <v>22.135154718520074</v>
      </c>
      <c r="AA33" s="10">
        <f t="shared" si="9"/>
        <v>22.581097109225098</v>
      </c>
      <c r="AB33" s="10">
        <f t="shared" si="9"/>
        <v>23.030134737624572</v>
      </c>
      <c r="AC33" s="10">
        <f t="shared" si="9"/>
        <v>23.451085751039621</v>
      </c>
      <c r="AD33" s="10">
        <f t="shared" si="9"/>
        <v>23.875689947515436</v>
      </c>
      <c r="AE33" s="10">
        <f t="shared" si="9"/>
        <v>24.317474685375796</v>
      </c>
      <c r="AF33" s="10">
        <f t="shared" si="9"/>
        <v>26.363204209863788</v>
      </c>
      <c r="AG33" s="10">
        <f t="shared" si="9"/>
        <v>27.830036165577102</v>
      </c>
      <c r="AH33" s="10"/>
      <c r="AI33" s="10"/>
      <c r="AJ33" s="10"/>
      <c r="AK33" s="10"/>
      <c r="AL33" s="10"/>
      <c r="AM33" s="10"/>
    </row>
    <row r="34" spans="1:39">
      <c r="A34" t="s">
        <v>402</v>
      </c>
      <c r="B34" s="185">
        <f t="shared" si="1"/>
        <v>28</v>
      </c>
      <c r="C34">
        <f>INDEX(DriversGams!$A71:$AN71,1,MATCH(Drivers!C$3,DriversGams!$A$70:$AN$70,0))</f>
        <v>0.29762082342771745</v>
      </c>
      <c r="D34" s="278">
        <f>INDEX(DriversGams!$A71:$AN71,1,MATCH(Drivers!D$3,DriversGams!$A$70:$AN$70,0))</f>
        <v>0.30385921345469646</v>
      </c>
      <c r="E34" s="278">
        <f>INDEX(DriversGams!$A71:$AN71,1,MATCH(Drivers!E$3,DriversGams!$A$70:$AN$70,0))</f>
        <v>0.30662035502491097</v>
      </c>
      <c r="F34" s="278">
        <f>INDEX(DriversGams!$A71:$AN71,1,MATCH(Drivers!F$3,DriversGams!$A$70:$AN$70,0))</f>
        <v>0.30872102524721284</v>
      </c>
      <c r="G34" s="278">
        <f>INDEX(DriversGams!$A71:$AN71,1,MATCH(Drivers!G$3,DriversGams!$A$70:$AN$70,0))</f>
        <v>0.30871000208495614</v>
      </c>
      <c r="H34" s="278">
        <f>INDEX(DriversGams!$A71:$AN71,1,MATCH(Drivers!H$3,DriversGams!$A$70:$AN$70,0))</f>
        <v>0.31138587423979908</v>
      </c>
      <c r="I34" s="278">
        <f>INDEX(DriversGams!$A71:$AN71,1,MATCH(Drivers!I$3,DriversGams!$A$70:$AN$70,0))</f>
        <v>0.31368680793862919</v>
      </c>
      <c r="J34" s="278">
        <f>INDEX(DriversGams!$A71:$AN71,1,MATCH(Drivers!J$3,DriversGams!$A$70:$AN$70,0))</f>
        <v>0.31328734300164224</v>
      </c>
      <c r="K34" s="278">
        <f>INDEX(DriversGams!$A71:$AN71,1,MATCH(Drivers!K$3,DriversGams!$A$70:$AN$70,0))</f>
        <v>0.28633004917889704</v>
      </c>
      <c r="L34" s="278">
        <f>INDEX(DriversGams!$A71:$AN71,1,MATCH(Drivers!L$3,DriversGams!$A$70:$AN$70,0))</f>
        <v>0.29304093968373734</v>
      </c>
      <c r="M34" s="278">
        <f>INDEX(DriversGams!$A71:$AN71,1,MATCH(Drivers!M$3,DriversGams!$A$70:$AN$70,0))</f>
        <v>0.29685762423612799</v>
      </c>
      <c r="N34" s="278">
        <f>INDEX(DriversGams!$A71:$AN71,1,MATCH(Drivers!N$3,DriversGams!$A$70:$AN$70,0))</f>
        <v>0.30153745616090494</v>
      </c>
      <c r="O34" s="278">
        <f>INDEX(DriversGams!$A71:$AN71,1,MATCH(Drivers!O$3,DriversGams!$A$70:$AN$70,0))</f>
        <v>0.30675211649124462</v>
      </c>
      <c r="P34" s="278">
        <f>INDEX(DriversGams!$A71:$AN71,1,MATCH(Drivers!P$3,DriversGams!$A$70:$AN$70,0))</f>
        <v>0.31153893701379465</v>
      </c>
      <c r="Q34" s="278">
        <f>INDEX(DriversGams!$A71:$AN71,1,MATCH(Drivers!Q$3,DriversGams!$A$70:$AN$70,0))</f>
        <v>0.31803806544171498</v>
      </c>
      <c r="R34" s="278">
        <f>INDEX(DriversGams!$A71:$AN71,1,MATCH(Drivers!R$3,DriversGams!$A$70:$AN$70,0))</f>
        <v>0.3244193006917131</v>
      </c>
      <c r="S34" s="278">
        <f>INDEX(DriversGams!$A71:$AN71,1,MATCH(Drivers!S$3,DriversGams!$A$70:$AN$70,0))</f>
        <v>0.3308870415630662</v>
      </c>
      <c r="T34" s="278">
        <f>INDEX(DriversGams!$A71:$AN71,1,MATCH(Drivers!T$3,DriversGams!$A$70:$AN$70,0))</f>
        <v>0.33669080878377128</v>
      </c>
      <c r="U34" s="278">
        <f>INDEX(DriversGams!$A71:$AN71,1,MATCH(Drivers!U$3,DriversGams!$A$70:$AN$70,0))</f>
        <v>0.33995191931658175</v>
      </c>
      <c r="V34" s="278">
        <f>INDEX(DriversGams!$A71:$AN71,1,MATCH(Drivers!V$3,DriversGams!$A$70:$AN$70,0))</f>
        <v>0.34648809046076884</v>
      </c>
      <c r="W34" s="278">
        <f>INDEX(DriversGams!$A71:$AN71,1,MATCH(Drivers!W$3,DriversGams!$A$70:$AN$70,0))</f>
        <v>0.35246416328706137</v>
      </c>
      <c r="X34" s="278">
        <f>INDEX(DriversGams!$A71:$AN71,1,MATCH(Drivers!X$3,DriversGams!$A$70:$AN$70,0))</f>
        <v>0.35869420170000915</v>
      </c>
      <c r="Y34" s="278">
        <f>INDEX(DriversGams!$A71:$AN71,1,MATCH(Drivers!Y$3,DriversGams!$A$70:$AN$70,0))</f>
        <v>0.36398700491934716</v>
      </c>
      <c r="Z34" s="278">
        <f>INDEX(DriversGams!$A71:$AN71,1,MATCH(Drivers!Z$3,DriversGams!$A$70:$AN$70,0))</f>
        <v>0.36928603596616749</v>
      </c>
      <c r="AA34" s="278">
        <f>INDEX(DriversGams!$A71:$AN71,1,MATCH(Drivers!AA$3,DriversGams!$A$70:$AN$70,0))</f>
        <v>0.37597123391661136</v>
      </c>
      <c r="AB34" s="278">
        <f>INDEX(DriversGams!$A71:$AN71,1,MATCH(Drivers!AB$3,DriversGams!$A$70:$AN$70,0))</f>
        <v>0.38268031096953076</v>
      </c>
      <c r="AC34" s="278">
        <f>INDEX(DriversGams!$A71:$AN71,1,MATCH(Drivers!AC$3,DriversGams!$A$70:$AN$70,0))</f>
        <v>0.4241732348499761</v>
      </c>
      <c r="AD34" s="278">
        <f>INDEX(DriversGams!$A71:$AN71,1,MATCH(Drivers!AD$3,DriversGams!$A$70:$AN$70,0))</f>
        <v>0.43130710008678141</v>
      </c>
      <c r="AE34" s="278">
        <f>INDEX(DriversGams!$A71:$AN71,1,MATCH(Drivers!AE$3,DriversGams!$A$70:$AN$70,0))</f>
        <v>0.4389838263832514</v>
      </c>
      <c r="AF34" s="278">
        <f>INDEX(DriversGams!$A71:$AN71,1,MATCH(Drivers!AF$3,DriversGams!$A$70:$AN$70,0))</f>
        <v>0.48591575892563882</v>
      </c>
      <c r="AG34" s="278">
        <f>INDEX(DriversGams!$A71:$AN71,1,MATCH(Drivers!AG$3,DriversGams!$A$70:$AN$70,0))</f>
        <v>0.53448300713820296</v>
      </c>
      <c r="AH34" s="126"/>
      <c r="AI34" s="126"/>
      <c r="AJ34" s="126"/>
      <c r="AK34" s="126"/>
      <c r="AL34" s="126"/>
      <c r="AM34" s="126"/>
    </row>
    <row r="35" spans="1:39">
      <c r="A35" s="4" t="s">
        <v>279</v>
      </c>
      <c r="B35" s="4"/>
      <c r="C35" s="109"/>
      <c r="D35" s="109">
        <f>(D34/C34)^(1/(D$5-C$5))-1</f>
        <v>2.096086542309461E-2</v>
      </c>
      <c r="E35" s="109">
        <f t="shared" ref="E35:AG35" si="10">(E34/D34)^(1/(E$5-D$5))-1</f>
        <v>9.086910805902404E-3</v>
      </c>
      <c r="F35" s="109">
        <f t="shared" si="10"/>
        <v>6.8510462135862316E-3</v>
      </c>
      <c r="G35" s="109">
        <f t="shared" si="10"/>
        <v>-3.5705900652160949E-5</v>
      </c>
      <c r="H35" s="109">
        <f t="shared" si="10"/>
        <v>8.6679153146018706E-3</v>
      </c>
      <c r="I35" s="109">
        <f t="shared" si="10"/>
        <v>7.3893323017542034E-3</v>
      </c>
      <c r="J35" s="109">
        <f t="shared" si="10"/>
        <v>-1.2734515028285376E-3</v>
      </c>
      <c r="K35" s="109">
        <f t="shared" si="10"/>
        <v>-8.6046546165779447E-2</v>
      </c>
      <c r="L35" s="109">
        <f t="shared" si="10"/>
        <v>2.3437604694599878E-2</v>
      </c>
      <c r="M35" s="109">
        <f t="shared" si="10"/>
        <v>1.3024407294454532E-2</v>
      </c>
      <c r="N35" s="109">
        <f t="shared" si="10"/>
        <v>1.5764567060789103E-2</v>
      </c>
      <c r="O35" s="109">
        <f t="shared" si="10"/>
        <v>1.7293574061184147E-2</v>
      </c>
      <c r="P35" s="109">
        <f t="shared" si="10"/>
        <v>1.5604849209529981E-2</v>
      </c>
      <c r="Q35" s="109">
        <f t="shared" si="10"/>
        <v>2.0861368053112894E-2</v>
      </c>
      <c r="R35" s="109">
        <f t="shared" si="10"/>
        <v>2.0064375756830843E-2</v>
      </c>
      <c r="S35" s="109">
        <f t="shared" si="10"/>
        <v>1.9936362779781724E-2</v>
      </c>
      <c r="T35" s="109">
        <f t="shared" si="10"/>
        <v>1.7540025723850938E-2</v>
      </c>
      <c r="U35" s="109">
        <f t="shared" si="10"/>
        <v>9.6857723695831233E-3</v>
      </c>
      <c r="V35" s="109">
        <f t="shared" si="10"/>
        <v>1.9226751704555678E-2</v>
      </c>
      <c r="W35" s="109">
        <f t="shared" si="10"/>
        <v>1.7247556238788375E-2</v>
      </c>
      <c r="X35" s="109">
        <f t="shared" si="10"/>
        <v>1.7675664824607473E-2</v>
      </c>
      <c r="Y35" s="109">
        <f t="shared" si="10"/>
        <v>1.4755753492119661E-2</v>
      </c>
      <c r="Z35" s="109">
        <f t="shared" si="10"/>
        <v>1.4558297343594706E-2</v>
      </c>
      <c r="AA35" s="109">
        <f t="shared" si="10"/>
        <v>1.8103034773446769E-2</v>
      </c>
      <c r="AB35" s="109">
        <f t="shared" si="10"/>
        <v>1.7844655249362518E-2</v>
      </c>
      <c r="AC35" s="109">
        <f t="shared" si="10"/>
        <v>0.10842711968985785</v>
      </c>
      <c r="AD35" s="109">
        <f t="shared" si="10"/>
        <v>1.6818282368354698E-2</v>
      </c>
      <c r="AE35" s="109">
        <f t="shared" si="10"/>
        <v>1.7798747794611769E-2</v>
      </c>
      <c r="AF35" s="109">
        <f t="shared" si="10"/>
        <v>2.052228521787014E-2</v>
      </c>
      <c r="AG35" s="109">
        <f t="shared" si="10"/>
        <v>1.9235598297119738E-2</v>
      </c>
      <c r="AH35" s="109"/>
      <c r="AI35" s="109"/>
      <c r="AJ35" s="109"/>
      <c r="AK35" s="109"/>
      <c r="AL35" s="109"/>
      <c r="AM35" s="109"/>
    </row>
    <row r="36" spans="1:39">
      <c r="L36" s="10"/>
      <c r="Y36" s="109"/>
      <c r="Z36" s="109"/>
      <c r="AA36" s="109"/>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F62" sqref="F62"/>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2.6121033710984038</v>
      </c>
      <c r="I5" s="126">
        <f ca="1">OFFSET(AGR!L$21,$E5,0)</f>
        <v>2.7244418420779311</v>
      </c>
      <c r="J5" s="126">
        <f ca="1">OFFSET(AGR!M$21,$E5,0)</f>
        <v>2.8236728678594019</v>
      </c>
      <c r="K5" s="126">
        <f ca="1">OFFSET(AGR!N$21,$E5,0)</f>
        <v>2.7788858561308416</v>
      </c>
      <c r="L5" s="126">
        <f ca="1">OFFSET(AGR!O$21,$E5,0)</f>
        <v>2.7409359986157704</v>
      </c>
      <c r="M5" s="126">
        <f ca="1">OFFSET(AGR!P$21,$E5,0)</f>
        <v>2.8244890228145429</v>
      </c>
      <c r="N5" s="126">
        <f ca="1">OFFSET(AGR!Q$21,$E5,0)</f>
        <v>2.7799604131277338</v>
      </c>
      <c r="O5" s="203">
        <f ca="1">OFFSET(AGR!R$21,$E5,0)</f>
        <v>2.7384640844772066</v>
      </c>
      <c r="P5" s="126">
        <f ca="1">OFFSET(AGR!S$21,$E5,0)</f>
        <v>2.6311314209833689</v>
      </c>
      <c r="Q5" s="126">
        <f ca="1">OFFSET(AGR!T$21,$E5,0)</f>
        <v>2.6967509671241388</v>
      </c>
      <c r="R5" s="126">
        <f ca="1">OFFSET(AGR!U$21,$E5,0)</f>
        <v>2.7722389635908553</v>
      </c>
      <c r="S5" s="126">
        <f ca="1">OFFSET(AGR!V$21,$E5,0)</f>
        <v>2.8373479043026313</v>
      </c>
      <c r="T5" s="203">
        <f ca="1">OFFSET(AGR!W$21,$E5,0)</f>
        <v>2.9023947012290279</v>
      </c>
      <c r="U5" s="126">
        <f ca="1">OFFSET(AGR!X$21,$E5,0)</f>
        <v>2.9705058343988275</v>
      </c>
      <c r="V5" s="126">
        <f ca="1">OFFSET(AGR!Y$21,$E5,0)</f>
        <v>3.0389063607940558</v>
      </c>
      <c r="W5" s="126">
        <f ca="1">OFFSET(AGR!Z$21,$E5,0)</f>
        <v>3.1058984148239333</v>
      </c>
      <c r="X5" s="126">
        <f ca="1">OFFSET(AGR!AA$21,$E5,0)</f>
        <v>3.1696277072850019</v>
      </c>
      <c r="Y5" s="205">
        <f ca="1">OFFSET(AGR!AB$21,$E5,0)</f>
        <v>3.232881727336494</v>
      </c>
      <c r="Z5" s="126">
        <f ca="1">OFFSET(AGR!AC$21,$E5,0)</f>
        <v>3.289286466764263</v>
      </c>
      <c r="AA5" s="126">
        <f ca="1">OFFSET(AGR!AD$21,$E5,0)</f>
        <v>3.3652808188110894</v>
      </c>
      <c r="AB5" s="126">
        <f ca="1">OFFSET(AGR!AE$21,$E5,0)</f>
        <v>3.4367527090050691</v>
      </c>
      <c r="AC5" s="126">
        <f ca="1">OFFSET(AGR!AF$21,$E5,0)</f>
        <v>3.5032763265521392</v>
      </c>
      <c r="AD5" s="126">
        <f ca="1">OFFSET(AGR!AG$21,$E5,0)</f>
        <v>3.565343016248312</v>
      </c>
      <c r="AE5" s="126">
        <f ca="1">OFFSET(AGR!AH$21,$E5,0)</f>
        <v>3.6364593173093351</v>
      </c>
      <c r="AF5" s="126">
        <f ca="1">OFFSET(AGR!AI$21,$E5,0)</f>
        <v>3.7057688806304503</v>
      </c>
      <c r="AG5" s="126">
        <f ca="1">OFFSET(AGR!AJ$21,$E5,0)</f>
        <v>3.777545965788673</v>
      </c>
      <c r="AH5" s="126">
        <f ca="1">OFFSET(AGR!AK$21,$E5,0)</f>
        <v>3.8470067687132503</v>
      </c>
      <c r="AI5" s="126">
        <f ca="1">OFFSET(AGR!AL$21,$E5,0)</f>
        <v>3.9182726819947318</v>
      </c>
      <c r="AJ5" s="126">
        <f ca="1">OFFSET(AGR!AM$21,$E5,0)</f>
        <v>3.9932976259946331</v>
      </c>
      <c r="AK5" s="126">
        <f ca="1">OFFSET(AGR!AN$21,$E5,0)</f>
        <v>4.4044094428751901</v>
      </c>
      <c r="AL5" s="126">
        <f ca="1">OFFSET(AGR!AO$21,$E5,0)</f>
        <v>4.8664820314537431</v>
      </c>
      <c r="AM5" s="126">
        <f ca="1">OFFSET(AGR!AP$21,$E5,0)</f>
        <v>4.8664820314537431</v>
      </c>
      <c r="AQ5" s="4"/>
    </row>
    <row r="6" spans="1:56">
      <c r="A6" s="35" t="s">
        <v>306</v>
      </c>
      <c r="B6">
        <v>6.8942225938929997</v>
      </c>
      <c r="E6" s="129">
        <f>MATCH(F6,AGR!$D$22:$D$26,0)</f>
        <v>4</v>
      </c>
      <c r="F6" s="4" t="str">
        <f t="shared" ref="F6:F68" si="0">A6</f>
        <v>AI</v>
      </c>
      <c r="G6" s="126">
        <f ca="1">OFFSET(AGR!J$21,$E6,0)</f>
        <v>5.0203080915278155</v>
      </c>
      <c r="H6" s="126">
        <f ca="1">OFFSET(AGR!K$21,$E6,0)</f>
        <v>5.2362159844115599</v>
      </c>
      <c r="I6" s="126">
        <f ca="1">OFFSET(AGR!L$21,$E6,0)</f>
        <v>5.4614094066611552</v>
      </c>
      <c r="J6" s="126">
        <f ca="1">OFFSET(AGR!M$21,$E6,0)</f>
        <v>5.6603276765487669</v>
      </c>
      <c r="K6" s="126">
        <f ca="1">OFFSET(AGR!N$21,$E6,0)</f>
        <v>5.5705477431426473</v>
      </c>
      <c r="L6" s="126">
        <f ca="1">OFFSET(AGR!O$21,$E6,0)</f>
        <v>5.49447355223381</v>
      </c>
      <c r="M6" s="126">
        <f ca="1">OFFSET(AGR!P$21,$E6,0)</f>
        <v>5.6619637387617523</v>
      </c>
      <c r="N6" s="126">
        <f ca="1">OFFSET(AGR!Q$21,$E6,0)</f>
        <v>5.5727017974521145</v>
      </c>
      <c r="O6" s="203">
        <f ca="1">OFFSET(AGR!R$21,$E6,0)</f>
        <v>5.4895183592396677</v>
      </c>
      <c r="P6" s="126">
        <f ca="1">OFFSET(AGR!S$21,$E6,0)</f>
        <v>5.2743595663471918</v>
      </c>
      <c r="Q6" s="126">
        <f ca="1">OFFSET(AGR!T$21,$E6,0)</f>
        <v>5.4059003469280329</v>
      </c>
      <c r="R6" s="126">
        <f ca="1">OFFSET(AGR!U$21,$E6,0)</f>
        <v>5.5572233987274755</v>
      </c>
      <c r="S6" s="126">
        <f ca="1">OFFSET(AGR!V$21,$E6,0)</f>
        <v>5.6877406209229147</v>
      </c>
      <c r="T6" s="203">
        <f ca="1">OFFSET(AGR!W$21,$E6,0)</f>
        <v>5.818133269839235</v>
      </c>
      <c r="U6" s="126">
        <f ca="1">OFFSET(AGR!X$21,$E6,0)</f>
        <v>5.9546686796419941</v>
      </c>
      <c r="V6" s="126">
        <f ca="1">OFFSET(AGR!Y$21,$E6,0)</f>
        <v>6.0917842063917078</v>
      </c>
      <c r="W6" s="126">
        <f ca="1">OFFSET(AGR!Z$21,$E6,0)</f>
        <v>6.2260763129067342</v>
      </c>
      <c r="X6" s="126">
        <f ca="1">OFFSET(AGR!AA$21,$E6,0)</f>
        <v>6.3538278956167105</v>
      </c>
      <c r="Y6" s="205">
        <f ca="1">OFFSET(AGR!AB$21,$E6,0)</f>
        <v>6.4806267484249886</v>
      </c>
      <c r="Z6" s="126">
        <f ca="1">OFFSET(AGR!AC$21,$E6,0)</f>
        <v>6.5936955501638943</v>
      </c>
      <c r="AA6" s="126">
        <f ca="1">OFFSET(AGR!AD$21,$E6,0)</f>
        <v>6.7460336411121338</v>
      </c>
      <c r="AB6" s="126">
        <f ca="1">OFFSET(AGR!AE$21,$E6,0)</f>
        <v>6.8893060161684296</v>
      </c>
      <c r="AC6" s="126">
        <f ca="1">OFFSET(AGR!AF$21,$E6,0)</f>
        <v>7.0226590960637223</v>
      </c>
      <c r="AD6" s="126">
        <f ca="1">OFFSET(AGR!AG$21,$E6,0)</f>
        <v>7.1470778293659771</v>
      </c>
      <c r="AE6" s="126">
        <f ca="1">OFFSET(AGR!AH$21,$E6,0)</f>
        <v>7.2896373913221204</v>
      </c>
      <c r="AF6" s="126">
        <f ca="1">OFFSET(AGR!AI$21,$E6,0)</f>
        <v>7.4285751712546189</v>
      </c>
      <c r="AG6" s="126">
        <f ca="1">OFFSET(AGR!AJ$21,$E6,0)</f>
        <v>7.5724593393845776</v>
      </c>
      <c r="AH6" s="126">
        <f ca="1">OFFSET(AGR!AK$21,$E6,0)</f>
        <v>7.711700293853692</v>
      </c>
      <c r="AI6" s="126">
        <f ca="1">OFFSET(AGR!AL$21,$E6,0)</f>
        <v>7.8545597680984889</v>
      </c>
      <c r="AJ6" s="126">
        <f ca="1">OFFSET(AGR!AM$21,$E6,0)</f>
        <v>8.0049545860633966</v>
      </c>
      <c r="AK6" s="126">
        <f ca="1">OFFSET(AGR!AN$21,$E6,0)</f>
        <v>8.8290683216638524</v>
      </c>
      <c r="AL6" s="126">
        <f ca="1">OFFSET(AGR!AO$21,$E6,0)</f>
        <v>9.7553378946999398</v>
      </c>
      <c r="AM6" s="126">
        <f ca="1">OFFSET(AGR!AP$21,$E6,0)</f>
        <v>9.7553378946999398</v>
      </c>
      <c r="AQ6" s="4"/>
    </row>
    <row r="7" spans="1:56">
      <c r="A7" s="35" t="s">
        <v>307</v>
      </c>
      <c r="B7">
        <v>8.6660070567129992</v>
      </c>
      <c r="E7" s="129">
        <f>MATCH(F7,AGR!$D$22:$D$26,0)</f>
        <v>5</v>
      </c>
      <c r="F7" s="4" t="str">
        <f t="shared" si="0"/>
        <v>AO</v>
      </c>
      <c r="G7" s="126">
        <f ca="1">OFFSET(AGR!J$21,$E7,0)</f>
        <v>8.4310585921569263</v>
      </c>
      <c r="H7" s="126">
        <f ca="1">OFFSET(AGR!K$21,$E7,0)</f>
        <v>8.7936522940223458</v>
      </c>
      <c r="I7" s="126">
        <f ca="1">OFFSET(AGR!L$21,$E7,0)</f>
        <v>9.1718400273128076</v>
      </c>
      <c r="J7" s="126">
        <f ca="1">OFFSET(AGR!M$21,$E7,0)</f>
        <v>9.505901514754818</v>
      </c>
      <c r="K7" s="126">
        <f ca="1">OFFSET(AGR!N$21,$E7,0)</f>
        <v>9.3551259318330562</v>
      </c>
      <c r="L7" s="126">
        <f ca="1">OFFSET(AGR!O$21,$E7,0)</f>
        <v>9.2273676450486786</v>
      </c>
      <c r="M7" s="126">
        <f ca="1">OFFSET(AGR!P$21,$E7,0)</f>
        <v>9.5086491023782482</v>
      </c>
      <c r="N7" s="126">
        <f ca="1">OFFSET(AGR!Q$21,$E7,0)</f>
        <v>9.3587434305527957</v>
      </c>
      <c r="O7" s="203">
        <f ca="1">OFFSET(AGR!R$21,$E7,0)</f>
        <v>9.2190459401438414</v>
      </c>
      <c r="P7" s="126">
        <f ca="1">OFFSET(AGR!S$21,$E7,0)</f>
        <v>8.8577102698180461</v>
      </c>
      <c r="Q7" s="126">
        <f ca="1">OFFSET(AGR!T$21,$E7,0)</f>
        <v>9.0786186300453213</v>
      </c>
      <c r="R7" s="126">
        <f ca="1">OFFSET(AGR!U$21,$E7,0)</f>
        <v>9.3327491520780512</v>
      </c>
      <c r="S7" s="126">
        <f ca="1">OFFSET(AGR!V$21,$E7,0)</f>
        <v>9.5519385578980494</v>
      </c>
      <c r="T7" s="203">
        <f ca="1">OFFSET(AGR!W$21,$E7,0)</f>
        <v>9.770918756514801</v>
      </c>
      <c r="U7" s="126">
        <f ca="1">OFFSET(AGR!X$21,$E7,0)</f>
        <v>10.000215050480078</v>
      </c>
      <c r="V7" s="126">
        <f ca="1">OFFSET(AGR!Y$21,$E7,0)</f>
        <v>10.230485587436204</v>
      </c>
      <c r="W7" s="126">
        <f ca="1">OFFSET(AGR!Z$21,$E7,0)</f>
        <v>10.456014498779931</v>
      </c>
      <c r="X7" s="126">
        <f ca="1">OFFSET(AGR!AA$21,$E7,0)</f>
        <v>10.670559315438943</v>
      </c>
      <c r="Y7" s="205">
        <f ca="1">OFFSET(AGR!AB$21,$E7,0)</f>
        <v>10.883504126385702</v>
      </c>
      <c r="Z7" s="126">
        <f ca="1">OFFSET(AGR!AC$21,$E7,0)</f>
        <v>11.073390817605798</v>
      </c>
      <c r="AA7" s="126">
        <f ca="1">OFFSET(AGR!AD$21,$E7,0)</f>
        <v>11.329225986919296</v>
      </c>
      <c r="AB7" s="126">
        <f ca="1">OFFSET(AGR!AE$21,$E7,0)</f>
        <v>11.569836277505965</v>
      </c>
      <c r="AC7" s="126">
        <f ca="1">OFFSET(AGR!AF$21,$E7,0)</f>
        <v>11.79378819630138</v>
      </c>
      <c r="AD7" s="126">
        <f ca="1">OFFSET(AGR!AG$21,$E7,0)</f>
        <v>12.002735856745467</v>
      </c>
      <c r="AE7" s="126">
        <f ca="1">OFFSET(AGR!AH$21,$E7,0)</f>
        <v>12.242149055659059</v>
      </c>
      <c r="AF7" s="126">
        <f ca="1">OFFSET(AGR!AI$21,$E7,0)</f>
        <v>12.475479867616979</v>
      </c>
      <c r="AG7" s="126">
        <f ca="1">OFFSET(AGR!AJ$21,$E7,0)</f>
        <v>12.717117597786297</v>
      </c>
      <c r="AH7" s="126">
        <f ca="1">OFFSET(AGR!AK$21,$E7,0)</f>
        <v>12.950957558233762</v>
      </c>
      <c r="AI7" s="126">
        <f ca="1">OFFSET(AGR!AL$21,$E7,0)</f>
        <v>13.190874427048096</v>
      </c>
      <c r="AJ7" s="126">
        <f ca="1">OFFSET(AGR!AM$21,$E7,0)</f>
        <v>13.443446081835328</v>
      </c>
      <c r="AK7" s="126">
        <f ca="1">OFFSET(AGR!AN$21,$E7,0)</f>
        <v>14.827455004151142</v>
      </c>
      <c r="AL7" s="126">
        <f ca="1">OFFSET(AGR!AO$21,$E7,0)</f>
        <v>16.383023487204703</v>
      </c>
      <c r="AM7" s="126">
        <f ca="1">OFFSET(AGR!AP$21,$E7,0)</f>
        <v>16.383023487204703</v>
      </c>
      <c r="AQ7" s="4"/>
    </row>
    <row r="8" spans="1:56">
      <c r="A8" s="35" t="s">
        <v>308</v>
      </c>
      <c r="B8">
        <v>5.4851590254799998</v>
      </c>
      <c r="E8" s="129">
        <f>MATCH(F8,AGR!$D$22:$D$26,0)</f>
        <v>2</v>
      </c>
      <c r="F8" s="4" t="str">
        <f t="shared" si="0"/>
        <v>AP</v>
      </c>
      <c r="G8" s="126">
        <f ca="1">OFFSET(AGR!J$21,$E8,0)</f>
        <v>3.8349683201390801</v>
      </c>
      <c r="H8" s="126">
        <f ca="1">OFFSET(AGR!K$21,$E8,0)</f>
        <v>3.999898422870118</v>
      </c>
      <c r="I8" s="126">
        <f ca="1">OFFSET(AGR!L$21,$E8,0)</f>
        <v>4.1719216581947212</v>
      </c>
      <c r="J8" s="126">
        <f ca="1">OFFSET(AGR!M$21,$E8,0)</f>
        <v>4.3238735403119231</v>
      </c>
      <c r="K8" s="126">
        <f ca="1">OFFSET(AGR!N$21,$E8,0)</f>
        <v>4.2552914544878071</v>
      </c>
      <c r="L8" s="126">
        <f ca="1">OFFSET(AGR!O$21,$E8,0)</f>
        <v>4.1971790624200889</v>
      </c>
      <c r="M8" s="126">
        <f ca="1">OFFSET(AGR!P$21,$E8,0)</f>
        <v>4.3251233135613303</v>
      </c>
      <c r="N8" s="126">
        <f ca="1">OFFSET(AGR!Q$21,$E8,0)</f>
        <v>4.2569369172534497</v>
      </c>
      <c r="O8" s="203">
        <f ca="1">OFFSET(AGR!R$21,$E8,0)</f>
        <v>4.1933938349387754</v>
      </c>
      <c r="P8" s="126">
        <f ca="1">OFFSET(AGR!S$21,$E8,0)</f>
        <v>4.0290359629718182</v>
      </c>
      <c r="Q8" s="126">
        <f ca="1">OFFSET(AGR!T$21,$E8,0)</f>
        <v>4.1295187853677584</v>
      </c>
      <c r="R8" s="126">
        <f ca="1">OFFSET(AGR!U$21,$E8,0)</f>
        <v>4.2451131073052837</v>
      </c>
      <c r="S8" s="126">
        <f ca="1">OFFSET(AGR!V$21,$E8,0)</f>
        <v>4.3448140426316924</v>
      </c>
      <c r="T8" s="203">
        <f ca="1">OFFSET(AGR!W$21,$E8,0)</f>
        <v>4.4444198175475753</v>
      </c>
      <c r="U8" s="126">
        <f ca="1">OFFSET(AGR!X$21,$E8,0)</f>
        <v>4.5487179924054937</v>
      </c>
      <c r="V8" s="126">
        <f ca="1">OFFSET(AGR!Y$21,$E8,0)</f>
        <v>4.6534593133956781</v>
      </c>
      <c r="W8" s="126">
        <f ca="1">OFFSET(AGR!Z$21,$E8,0)</f>
        <v>4.7560438489939978</v>
      </c>
      <c r="X8" s="126">
        <f ca="1">OFFSET(AGR!AA$21,$E8,0)</f>
        <v>4.8536321371245954</v>
      </c>
      <c r="Y8" s="205">
        <f ca="1">OFFSET(AGR!AB$21,$E8,0)</f>
        <v>4.9504926434290484</v>
      </c>
      <c r="Z8" s="126">
        <f ca="1">OFFSET(AGR!AC$21,$E8,0)</f>
        <v>5.0368648868769261</v>
      </c>
      <c r="AA8" s="126">
        <f ca="1">OFFSET(AGR!AD$21,$E8,0)</f>
        <v>5.1532345881155557</v>
      </c>
      <c r="AB8" s="126">
        <f ca="1">OFFSET(AGR!AE$21,$E8,0)</f>
        <v>5.2626790703016617</v>
      </c>
      <c r="AC8" s="126">
        <f ca="1">OFFSET(AGR!AF$21,$E8,0)</f>
        <v>5.3645462918880149</v>
      </c>
      <c r="AD8" s="126">
        <f ca="1">OFFSET(AGR!AG$21,$E8,0)</f>
        <v>5.4595886462509267</v>
      </c>
      <c r="AE8" s="126">
        <f ca="1">OFFSET(AGR!AH$21,$E8,0)</f>
        <v>5.5684886169035916</v>
      </c>
      <c r="AF8" s="126">
        <f ca="1">OFFSET(AGR!AI$21,$E8,0)</f>
        <v>5.6746219407549239</v>
      </c>
      <c r="AG8" s="126">
        <f ca="1">OFFSET(AGR!AJ$21,$E8,0)</f>
        <v>5.7845337661823617</v>
      </c>
      <c r="AH8" s="126">
        <f ca="1">OFFSET(AGR!AK$21,$E8,0)</f>
        <v>5.8908986823428107</v>
      </c>
      <c r="AI8" s="126">
        <f ca="1">OFFSET(AGR!AL$21,$E8,0)</f>
        <v>6.0000277533026356</v>
      </c>
      <c r="AJ8" s="126">
        <f ca="1">OFFSET(AGR!AM$21,$E8,0)</f>
        <v>6.1149130057399974</v>
      </c>
      <c r="AK8" s="126">
        <f ca="1">OFFSET(AGR!AN$21,$E8,0)</f>
        <v>6.7444460962594315</v>
      </c>
      <c r="AL8" s="126">
        <f ca="1">OFFSET(AGR!AO$21,$E8,0)</f>
        <v>7.4520151146821858</v>
      </c>
      <c r="AM8" s="126">
        <f ca="1">OFFSET(AGR!AP$21,$E8,0)</f>
        <v>7.4520151146821858</v>
      </c>
      <c r="AQ8" s="4"/>
    </row>
    <row r="9" spans="1:56">
      <c r="A9" s="35" t="s">
        <v>309</v>
      </c>
      <c r="B9">
        <v>14.26028349219</v>
      </c>
      <c r="E9" s="130">
        <f>MATCH(F9,AGR!$D$22:$D$26,0)</f>
        <v>3</v>
      </c>
      <c r="F9" s="4" t="str">
        <f t="shared" si="0"/>
        <v>AT</v>
      </c>
      <c r="G9" s="126">
        <f ca="1">OFFSET(AGR!J$21,$E9,0)</f>
        <v>14.570390350961301</v>
      </c>
      <c r="H9" s="126">
        <f ca="1">OFFSET(AGR!K$21,$E9,0)</f>
        <v>15.19701768574153</v>
      </c>
      <c r="I9" s="126">
        <f ca="1">OFFSET(AGR!L$21,$E9,0)</f>
        <v>15.850594320247822</v>
      </c>
      <c r="J9" s="126">
        <f ca="1">OFFSET(AGR!M$21,$E9,0)</f>
        <v>16.427912840816614</v>
      </c>
      <c r="K9" s="126">
        <f ca="1">OFFSET(AGR!N$21,$E9,0)</f>
        <v>16.167345431095672</v>
      </c>
      <c r="L9" s="126">
        <f ca="1">OFFSET(AGR!O$21,$E9,0)</f>
        <v>15.946556061804596</v>
      </c>
      <c r="M9" s="126">
        <f ca="1">OFFSET(AGR!P$21,$E9,0)</f>
        <v>16.432661167940573</v>
      </c>
      <c r="N9" s="126">
        <f ca="1">OFFSET(AGR!Q$21,$E9,0)</f>
        <v>16.173597121540539</v>
      </c>
      <c r="O9" s="203">
        <f ca="1">OFFSET(AGR!R$21,$E9,0)</f>
        <v>15.932174654354553</v>
      </c>
      <c r="P9" s="126">
        <f ca="1">OFFSET(AGR!S$21,$E9,0)</f>
        <v>15.307721425044685</v>
      </c>
      <c r="Q9" s="126">
        <f ca="1">OFFSET(AGR!T$21,$E9,0)</f>
        <v>15.689490927073342</v>
      </c>
      <c r="R9" s="126">
        <f ca="1">OFFSET(AGR!U$21,$E9,0)</f>
        <v>16.128674318534408</v>
      </c>
      <c r="S9" s="126">
        <f ca="1">OFFSET(AGR!V$21,$E9,0)</f>
        <v>16.50747315721922</v>
      </c>
      <c r="T9" s="203">
        <f ca="1">OFFSET(AGR!W$21,$E9,0)</f>
        <v>16.885910448112348</v>
      </c>
      <c r="U9" s="126">
        <f ca="1">OFFSET(AGR!X$21,$E9,0)</f>
        <v>17.282175812963541</v>
      </c>
      <c r="V9" s="126">
        <f ca="1">OFFSET(AGR!Y$21,$E9,0)</f>
        <v>17.680124845472619</v>
      </c>
      <c r="W9" s="126">
        <f ca="1">OFFSET(AGR!Z$21,$E9,0)</f>
        <v>18.069879493455058</v>
      </c>
      <c r="X9" s="126">
        <f ca="1">OFFSET(AGR!AA$21,$E9,0)</f>
        <v>18.440651644108268</v>
      </c>
      <c r="Y9" s="205">
        <f ca="1">OFFSET(AGR!AB$21,$E9,0)</f>
        <v>18.808658696222963</v>
      </c>
      <c r="Z9" s="126">
        <f ca="1">OFFSET(AGR!AC$21,$E9,0)</f>
        <v>19.136817157380261</v>
      </c>
      <c r="AA9" s="126">
        <f ca="1">OFFSET(AGR!AD$21,$E9,0)</f>
        <v>19.578946486889318</v>
      </c>
      <c r="AB9" s="126">
        <f ca="1">OFFSET(AGR!AE$21,$E9,0)</f>
        <v>19.994764479136137</v>
      </c>
      <c r="AC9" s="126">
        <f ca="1">OFFSET(AGR!AF$21,$E9,0)</f>
        <v>20.381793799479311</v>
      </c>
      <c r="AD9" s="126">
        <f ca="1">OFFSET(AGR!AG$21,$E9,0)</f>
        <v>20.742893054372711</v>
      </c>
      <c r="AE9" s="126">
        <f ca="1">OFFSET(AGR!AH$21,$E9,0)</f>
        <v>21.156642256233134</v>
      </c>
      <c r="AF9" s="126">
        <f ca="1">OFFSET(AGR!AI$21,$E9,0)</f>
        <v>21.559879996070009</v>
      </c>
      <c r="AG9" s="126">
        <f ca="1">OFFSET(AGR!AJ$21,$E9,0)</f>
        <v>21.977473589282898</v>
      </c>
      <c r="AH9" s="126">
        <f ca="1">OFFSET(AGR!AK$21,$E9,0)</f>
        <v>22.381591229568595</v>
      </c>
      <c r="AI9" s="126">
        <f ca="1">OFFSET(AGR!AL$21,$E9,0)</f>
        <v>22.796210863887957</v>
      </c>
      <c r="AJ9" s="126">
        <f ca="1">OFFSET(AGR!AM$21,$E9,0)</f>
        <v>23.232700251503129</v>
      </c>
      <c r="AK9" s="126">
        <f ca="1">OFFSET(AGR!AN$21,$E9,0)</f>
        <v>25.624517367578431</v>
      </c>
      <c r="AL9" s="126">
        <f ca="1">OFFSET(AGR!AO$21,$E9,0)</f>
        <v>28.312820356817248</v>
      </c>
      <c r="AM9" s="126">
        <f ca="1">OFFSET(AGR!AP$21,$E9,0)</f>
        <v>28.312820356817248</v>
      </c>
      <c r="AQ9" s="4"/>
    </row>
    <row r="10" spans="1:56">
      <c r="A10" s="35" t="s">
        <v>310</v>
      </c>
      <c r="B10">
        <v>0.39719718710289997</v>
      </c>
      <c r="E10" s="129">
        <f ca="1">MATCH(F10,IND!$D$26:$D$255,0)</f>
        <v>110</v>
      </c>
      <c r="F10" s="4" t="str">
        <f t="shared" si="0"/>
        <v>ICPA</v>
      </c>
      <c r="G10" s="126">
        <f ca="1">OFFSET(IND!J$25,$E10,0)</f>
        <v>0.2086787369811067</v>
      </c>
      <c r="H10" s="126">
        <f ca="1">OFFSET(IND!K$25,$E10,0)</f>
        <v>0.21449583920391041</v>
      </c>
      <c r="I10" s="126">
        <f ca="1">OFFSET(IND!L$25,$E10,0)</f>
        <v>0.21819968148041585</v>
      </c>
      <c r="J10" s="126">
        <f ca="1">OFFSET(IND!M$25,$E10,0)</f>
        <v>0.30344250000000006</v>
      </c>
      <c r="K10" s="126">
        <f ca="1">OFFSET(IND!N$25,$E10,0)</f>
        <v>0.30344250000000006</v>
      </c>
      <c r="L10" s="126">
        <f ca="1">OFFSET(IND!O$25,$E10,0)</f>
        <v>0.30344250000000006</v>
      </c>
      <c r="M10" s="126">
        <f ca="1">OFFSET(IND!P$25,$E10,0)</f>
        <v>0.30638664319163267</v>
      </c>
      <c r="N10" s="126">
        <f ca="1">OFFSET(IND!Q$25,$E10,0)</f>
        <v>0.30627960568993168</v>
      </c>
      <c r="O10" s="203">
        <f ca="1">OFFSET(IND!R$25,$E10,0)</f>
        <v>0.28102382549937155</v>
      </c>
      <c r="P10" s="126">
        <f ca="1">OFFSET(IND!S$25,$E10,0)</f>
        <v>0.28782063100399774</v>
      </c>
      <c r="Q10" s="126">
        <f ca="1">OFFSET(IND!T$25,$E10,0)</f>
        <v>0.29474814575371427</v>
      </c>
      <c r="R10" s="126">
        <f ca="1">OFFSET(IND!U$25,$E10,0)</f>
        <v>0.30202311503833418</v>
      </c>
      <c r="S10" s="126">
        <f ca="1">OFFSET(IND!V$25,$E10,0)</f>
        <v>0.30988562823166577</v>
      </c>
      <c r="T10" s="203">
        <f ca="1">OFFSET(IND!W$25,$E10,0)</f>
        <v>0.31792215583415512</v>
      </c>
      <c r="U10" s="126">
        <f ca="1">OFFSET(IND!X$25,$E10,0)</f>
        <v>0.32642396744132413</v>
      </c>
      <c r="V10" s="126">
        <f ca="1">OFFSET(IND!Y$25,$E10,0)</f>
        <v>0.33503816164403022</v>
      </c>
      <c r="W10" s="126">
        <f ca="1">OFFSET(IND!Z$25,$E10,0)</f>
        <v>0.34435035792618257</v>
      </c>
      <c r="X10" s="126">
        <f ca="1">OFFSET(IND!AA$25,$E10,0)</f>
        <v>0.35385452443721815</v>
      </c>
      <c r="Y10" s="205">
        <f ca="1">OFFSET(IND!AB$25,$E10,0)</f>
        <v>0.36217221661658994</v>
      </c>
      <c r="Z10" s="126">
        <f ca="1">OFFSET(IND!AC$25,$E10,0)</f>
        <v>0.3718180986111736</v>
      </c>
      <c r="AA10" s="126">
        <f ca="1">OFFSET(IND!AD$25,$E10,0)</f>
        <v>0.38190878690561014</v>
      </c>
      <c r="AB10" s="126">
        <f ca="1">OFFSET(IND!AE$25,$E10,0)</f>
        <v>0.39197860799389239</v>
      </c>
      <c r="AC10" s="126">
        <f ca="1">OFFSET(IND!AF$25,$E10,0)</f>
        <v>0.40187335063831647</v>
      </c>
      <c r="AD10" s="126">
        <f ca="1">OFFSET(IND!AG$25,$E10,0)</f>
        <v>0.41268689442002143</v>
      </c>
      <c r="AE10" s="126">
        <f ca="1">OFFSET(IND!AH$25,$E10,0)</f>
        <v>0.4232135425931326</v>
      </c>
      <c r="AF10" s="126">
        <f ca="1">OFFSET(IND!AI$25,$E10,0)</f>
        <v>0.43416575411456615</v>
      </c>
      <c r="AG10" s="126">
        <f ca="1">OFFSET(IND!AJ$25,$E10,0)</f>
        <v>0.44494104625728231</v>
      </c>
      <c r="AH10" s="126">
        <f ca="1">OFFSET(IND!AK$25,$E10,0)</f>
        <v>0.45609280382752931</v>
      </c>
      <c r="AI10" s="126">
        <f ca="1">OFFSET(IND!AL$25,$E10,0)</f>
        <v>0.46791729636125279</v>
      </c>
      <c r="AJ10" s="126">
        <f ca="1">OFFSET(IND!AM$25,$E10,0)</f>
        <v>0.53429058515987682</v>
      </c>
      <c r="AK10" s="126">
        <f ca="1">OFFSET(IND!AN$25,$E10,0)</f>
        <v>0.60946530939404586</v>
      </c>
      <c r="AL10" s="126">
        <f ca="1">OFFSET(IND!AO$25,$E10,0)</f>
        <v>0.74954641652091625</v>
      </c>
      <c r="AM10" s="126">
        <f ca="1">OFFSET(IND!AP$25,$E10,0)</f>
        <v>0.89109442955370721</v>
      </c>
      <c r="AQ10" s="4"/>
    </row>
    <row r="11" spans="1:56">
      <c r="A11" s="35" t="s">
        <v>311</v>
      </c>
      <c r="B11">
        <v>5.295962494706</v>
      </c>
      <c r="E11" s="129">
        <f ca="1">MATCH(F11,IND!$D$26:$D$255,0)</f>
        <v>112</v>
      </c>
      <c r="F11" s="4" t="str">
        <f t="shared" si="0"/>
        <v>ICPC</v>
      </c>
      <c r="G11" s="126">
        <f ca="1">OFFSET(IND!J$25,$E11,0)</f>
        <v>2.7823831597480893</v>
      </c>
      <c r="H11" s="126">
        <f ca="1">OFFSET(IND!K$25,$E11,0)</f>
        <v>2.8599445227188056</v>
      </c>
      <c r="I11" s="126">
        <f ca="1">OFFSET(IND!L$25,$E11,0)</f>
        <v>2.9093290864055446</v>
      </c>
      <c r="J11" s="126">
        <f ca="1">OFFSET(IND!M$25,$E11,0)</f>
        <v>4.0459000000000005</v>
      </c>
      <c r="K11" s="126">
        <f ca="1">OFFSET(IND!N$25,$E11,0)</f>
        <v>4.0459000000000005</v>
      </c>
      <c r="L11" s="126">
        <f ca="1">OFFSET(IND!O$25,$E11,0)</f>
        <v>4.0459000000000005</v>
      </c>
      <c r="M11" s="126">
        <f ca="1">OFFSET(IND!P$25,$E11,0)</f>
        <v>4.0851552425551017</v>
      </c>
      <c r="N11" s="126">
        <f ca="1">OFFSET(IND!Q$25,$E11,0)</f>
        <v>4.0837280758657553</v>
      </c>
      <c r="O11" s="203">
        <f ca="1">OFFSET(IND!R$25,$E11,0)</f>
        <v>3.7469843399916201</v>
      </c>
      <c r="P11" s="126">
        <f ca="1">OFFSET(IND!S$25,$E11,0)</f>
        <v>3.8376084133866359</v>
      </c>
      <c r="Q11" s="126">
        <f ca="1">OFFSET(IND!T$25,$E11,0)</f>
        <v>3.9299752767161893</v>
      </c>
      <c r="R11" s="126">
        <f ca="1">OFFSET(IND!U$25,$E11,0)</f>
        <v>4.0269748671777883</v>
      </c>
      <c r="S11" s="126">
        <f ca="1">OFFSET(IND!V$25,$E11,0)</f>
        <v>4.1318083764222093</v>
      </c>
      <c r="T11" s="203">
        <f ca="1">OFFSET(IND!W$25,$E11,0)</f>
        <v>4.2389620777887336</v>
      </c>
      <c r="U11" s="126">
        <f ca="1">OFFSET(IND!X$25,$E11,0)</f>
        <v>4.3523195658843203</v>
      </c>
      <c r="V11" s="126">
        <f ca="1">OFFSET(IND!Y$25,$E11,0)</f>
        <v>4.4671754885870687</v>
      </c>
      <c r="W11" s="126">
        <f ca="1">OFFSET(IND!Z$25,$E11,0)</f>
        <v>4.5913381056824329</v>
      </c>
      <c r="X11" s="126">
        <f ca="1">OFFSET(IND!AA$25,$E11,0)</f>
        <v>4.7180603258295744</v>
      </c>
      <c r="Y11" s="205">
        <f ca="1">OFFSET(IND!AB$25,$E11,0)</f>
        <v>4.8289628882211986</v>
      </c>
      <c r="Z11" s="126">
        <f ca="1">OFFSET(IND!AC$25,$E11,0)</f>
        <v>4.9575746481489809</v>
      </c>
      <c r="AA11" s="126">
        <f ca="1">OFFSET(IND!AD$25,$E11,0)</f>
        <v>5.092117158741468</v>
      </c>
      <c r="AB11" s="126">
        <f ca="1">OFFSET(IND!AE$25,$E11,0)</f>
        <v>5.2263814399185646</v>
      </c>
      <c r="AC11" s="126">
        <f ca="1">OFFSET(IND!AF$25,$E11,0)</f>
        <v>5.3583113418442192</v>
      </c>
      <c r="AD11" s="126">
        <f ca="1">OFFSET(IND!AG$25,$E11,0)</f>
        <v>5.5024919256002853</v>
      </c>
      <c r="AE11" s="126">
        <f ca="1">OFFSET(IND!AH$25,$E11,0)</f>
        <v>5.6428472345751004</v>
      </c>
      <c r="AF11" s="126">
        <f ca="1">OFFSET(IND!AI$25,$E11,0)</f>
        <v>5.7888767215275472</v>
      </c>
      <c r="AG11" s="126">
        <f ca="1">OFFSET(IND!AJ$25,$E11,0)</f>
        <v>5.9325472834304289</v>
      </c>
      <c r="AH11" s="126">
        <f ca="1">OFFSET(IND!AK$25,$E11,0)</f>
        <v>6.0812373843670562</v>
      </c>
      <c r="AI11" s="126">
        <f ca="1">OFFSET(IND!AL$25,$E11,0)</f>
        <v>6.2388972848167024</v>
      </c>
      <c r="AJ11" s="126">
        <f ca="1">OFFSET(IND!AM$25,$E11,0)</f>
        <v>7.1238744687983555</v>
      </c>
      <c r="AK11" s="126">
        <f ca="1">OFFSET(IND!AN$25,$E11,0)</f>
        <v>8.1262041252539419</v>
      </c>
      <c r="AL11" s="126">
        <f ca="1">OFFSET(IND!AO$25,$E11,0)</f>
        <v>9.9939522202788798</v>
      </c>
      <c r="AM11" s="126">
        <f ca="1">OFFSET(IND!AP$25,$E11,0)</f>
        <v>11.881259060716092</v>
      </c>
      <c r="AQ11" s="4"/>
    </row>
    <row r="12" spans="1:56">
      <c r="A12" s="35" t="s">
        <v>312</v>
      </c>
      <c r="B12">
        <v>3.219945196781</v>
      </c>
      <c r="E12" s="129">
        <f ca="1">MATCH(F12,IND!$D$26:$D$255,0)</f>
        <v>117</v>
      </c>
      <c r="F12" s="4" t="str">
        <f t="shared" si="0"/>
        <v>ICPE</v>
      </c>
      <c r="G12" s="126">
        <f ca="1">OFFSET(IND!J$25,$E12,0)</f>
        <v>1.6916889611268384</v>
      </c>
      <c r="H12" s="126">
        <f ca="1">OFFSET(IND!K$25,$E12,0)</f>
        <v>1.7388462698130338</v>
      </c>
      <c r="I12" s="126">
        <f ca="1">OFFSET(IND!L$25,$E12,0)</f>
        <v>1.7688720845345711</v>
      </c>
      <c r="J12" s="126">
        <f ca="1">OFFSET(IND!M$25,$E12,0)</f>
        <v>2.4599072000000004</v>
      </c>
      <c r="K12" s="126">
        <f ca="1">OFFSET(IND!N$25,$E12,0)</f>
        <v>2.4599072000000004</v>
      </c>
      <c r="L12" s="126">
        <f ca="1">OFFSET(IND!O$25,$E12,0)</f>
        <v>2.4599072000000004</v>
      </c>
      <c r="M12" s="126">
        <f ca="1">OFFSET(IND!P$25,$E12,0)</f>
        <v>2.4837743874735021</v>
      </c>
      <c r="N12" s="126">
        <f ca="1">OFFSET(IND!Q$25,$E12,0)</f>
        <v>2.4829066701263791</v>
      </c>
      <c r="O12" s="203">
        <f ca="1">OFFSET(IND!R$25,$E12,0)</f>
        <v>2.2781664787149047</v>
      </c>
      <c r="P12" s="126">
        <f ca="1">OFFSET(IND!S$25,$E12,0)</f>
        <v>2.3332659153390742</v>
      </c>
      <c r="Q12" s="126">
        <f ca="1">OFFSET(IND!T$25,$E12,0)</f>
        <v>2.3894249682434427</v>
      </c>
      <c r="R12" s="126">
        <f ca="1">OFFSET(IND!U$25,$E12,0)</f>
        <v>2.4484007192440949</v>
      </c>
      <c r="S12" s="126">
        <f ca="1">OFFSET(IND!V$25,$E12,0)</f>
        <v>2.5121394928647032</v>
      </c>
      <c r="T12" s="203">
        <f ca="1">OFFSET(IND!W$25,$E12,0)</f>
        <v>2.5772889432955499</v>
      </c>
      <c r="U12" s="126">
        <f ca="1">OFFSET(IND!X$25,$E12,0)</f>
        <v>2.6462102960576668</v>
      </c>
      <c r="V12" s="126">
        <f ca="1">OFFSET(IND!Y$25,$E12,0)</f>
        <v>2.7160426970609377</v>
      </c>
      <c r="W12" s="126">
        <f ca="1">OFFSET(IND!Z$25,$E12,0)</f>
        <v>2.7915335682549194</v>
      </c>
      <c r="X12" s="126">
        <f ca="1">OFFSET(IND!AA$25,$E12,0)</f>
        <v>2.8685806781043812</v>
      </c>
      <c r="Y12" s="205">
        <f ca="1">OFFSET(IND!AB$25,$E12,0)</f>
        <v>2.9360094360384887</v>
      </c>
      <c r="Z12" s="126">
        <f ca="1">OFFSET(IND!AC$25,$E12,0)</f>
        <v>3.0142053860745803</v>
      </c>
      <c r="AA12" s="126">
        <f ca="1">OFFSET(IND!AD$25,$E12,0)</f>
        <v>3.0960072325148125</v>
      </c>
      <c r="AB12" s="126">
        <f ca="1">OFFSET(IND!AE$25,$E12,0)</f>
        <v>3.1776399154704871</v>
      </c>
      <c r="AC12" s="126">
        <f ca="1">OFFSET(IND!AF$25,$E12,0)</f>
        <v>3.2578532958412851</v>
      </c>
      <c r="AD12" s="126">
        <f ca="1">OFFSET(IND!AG$25,$E12,0)</f>
        <v>3.3455150907649731</v>
      </c>
      <c r="AE12" s="126">
        <f ca="1">OFFSET(IND!AH$25,$E12,0)</f>
        <v>3.430851118621661</v>
      </c>
      <c r="AF12" s="126">
        <f ca="1">OFFSET(IND!AI$25,$E12,0)</f>
        <v>3.5196370466887488</v>
      </c>
      <c r="AG12" s="126">
        <f ca="1">OFFSET(IND!AJ$25,$E12,0)</f>
        <v>3.6069887483257013</v>
      </c>
      <c r="AH12" s="126">
        <f ca="1">OFFSET(IND!AK$25,$E12,0)</f>
        <v>3.6973923296951705</v>
      </c>
      <c r="AI12" s="126">
        <f ca="1">OFFSET(IND!AL$25,$E12,0)</f>
        <v>3.7932495491685554</v>
      </c>
      <c r="AJ12" s="126">
        <f ca="1">OFFSET(IND!AM$25,$E12,0)</f>
        <v>4.3313156770294006</v>
      </c>
      <c r="AK12" s="126">
        <f ca="1">OFFSET(IND!AN$25,$E12,0)</f>
        <v>4.9407321081543971</v>
      </c>
      <c r="AL12" s="126">
        <f ca="1">OFFSET(IND!AO$25,$E12,0)</f>
        <v>6.0763229499295592</v>
      </c>
      <c r="AM12" s="126">
        <f ca="1">OFFSET(IND!AP$25,$E12,0)</f>
        <v>7.2238055089153841</v>
      </c>
      <c r="AQ12" s="4"/>
    </row>
    <row r="13" spans="1:56">
      <c r="A13" s="35" t="s">
        <v>313</v>
      </c>
      <c r="B13">
        <v>3.389415996611</v>
      </c>
      <c r="E13" s="129">
        <f ca="1">MATCH(F13,IND!$D$26:$D$255,0)</f>
        <v>115</v>
      </c>
      <c r="F13" s="4" t="str">
        <f t="shared" si="0"/>
        <v>ICPF</v>
      </c>
      <c r="G13" s="126">
        <f ca="1">OFFSET(IND!J$25,$E13,0)</f>
        <v>1.7807252222387775</v>
      </c>
      <c r="H13" s="126">
        <f ca="1">OFFSET(IND!K$25,$E13,0)</f>
        <v>1.8303644945400359</v>
      </c>
      <c r="I13" s="126">
        <f ca="1">OFFSET(IND!L$25,$E13,0)</f>
        <v>1.861970615299549</v>
      </c>
      <c r="J13" s="126">
        <f ca="1">OFFSET(IND!M$25,$E13,0)</f>
        <v>2.5893760000000006</v>
      </c>
      <c r="K13" s="126">
        <f ca="1">OFFSET(IND!N$25,$E13,0)</f>
        <v>2.5893760000000006</v>
      </c>
      <c r="L13" s="126">
        <f ca="1">OFFSET(IND!O$25,$E13,0)</f>
        <v>2.5893760000000006</v>
      </c>
      <c r="M13" s="126">
        <f ca="1">OFFSET(IND!P$25,$E13,0)</f>
        <v>2.6144993552352656</v>
      </c>
      <c r="N13" s="126">
        <f ca="1">OFFSET(IND!Q$25,$E13,0)</f>
        <v>2.6135859685540836</v>
      </c>
      <c r="O13" s="203">
        <f ca="1">OFFSET(IND!R$25,$E13,0)</f>
        <v>2.3980699775946372</v>
      </c>
      <c r="P13" s="126">
        <f ca="1">OFFSET(IND!S$25,$E13,0)</f>
        <v>2.4560693845674475</v>
      </c>
      <c r="Q13" s="126">
        <f ca="1">OFFSET(IND!T$25,$E13,0)</f>
        <v>2.5151841770983618</v>
      </c>
      <c r="R13" s="126">
        <f ca="1">OFFSET(IND!U$25,$E13,0)</f>
        <v>2.577263914993785</v>
      </c>
      <c r="S13" s="126">
        <f ca="1">OFFSET(IND!V$25,$E13,0)</f>
        <v>2.6443573609102149</v>
      </c>
      <c r="T13" s="203">
        <f ca="1">OFFSET(IND!W$25,$E13,0)</f>
        <v>2.7129357297847907</v>
      </c>
      <c r="U13" s="126">
        <f ca="1">OFFSET(IND!X$25,$E13,0)</f>
        <v>2.7854845221659663</v>
      </c>
      <c r="V13" s="126">
        <f ca="1">OFFSET(IND!Y$25,$E13,0)</f>
        <v>2.8589923126957251</v>
      </c>
      <c r="W13" s="126">
        <f ca="1">OFFSET(IND!Z$25,$E13,0)</f>
        <v>2.9384563876367586</v>
      </c>
      <c r="X13" s="126">
        <f ca="1">OFFSET(IND!AA$25,$E13,0)</f>
        <v>3.0195586085309292</v>
      </c>
      <c r="Y13" s="205">
        <f ca="1">OFFSET(IND!AB$25,$E13,0)</f>
        <v>3.0905362484615688</v>
      </c>
      <c r="Z13" s="126">
        <f ca="1">OFFSET(IND!AC$25,$E13,0)</f>
        <v>3.1728477748153496</v>
      </c>
      <c r="AA13" s="126">
        <f ca="1">OFFSET(IND!AD$25,$E13,0)</f>
        <v>3.2589549815945413</v>
      </c>
      <c r="AB13" s="126">
        <f ca="1">OFFSET(IND!AE$25,$E13,0)</f>
        <v>3.3448841215478833</v>
      </c>
      <c r="AC13" s="126">
        <f ca="1">OFFSET(IND!AF$25,$E13,0)</f>
        <v>3.4293192587803025</v>
      </c>
      <c r="AD13" s="126">
        <f ca="1">OFFSET(IND!AG$25,$E13,0)</f>
        <v>3.521594832384185</v>
      </c>
      <c r="AE13" s="126">
        <f ca="1">OFFSET(IND!AH$25,$E13,0)</f>
        <v>3.611422230128067</v>
      </c>
      <c r="AF13" s="126">
        <f ca="1">OFFSET(IND!AI$25,$E13,0)</f>
        <v>3.7048811017776333</v>
      </c>
      <c r="AG13" s="126">
        <f ca="1">OFFSET(IND!AJ$25,$E13,0)</f>
        <v>3.7968302613954781</v>
      </c>
      <c r="AH13" s="126">
        <f ca="1">OFFSET(IND!AK$25,$E13,0)</f>
        <v>3.8919919259949194</v>
      </c>
      <c r="AI13" s="126">
        <f ca="1">OFFSET(IND!AL$25,$E13,0)</f>
        <v>3.9928942622826931</v>
      </c>
      <c r="AJ13" s="126">
        <f ca="1">OFFSET(IND!AM$25,$E13,0)</f>
        <v>4.5592796600309518</v>
      </c>
      <c r="AK13" s="126">
        <f ca="1">OFFSET(IND!AN$25,$E13,0)</f>
        <v>5.2007706401625278</v>
      </c>
      <c r="AL13" s="126">
        <f ca="1">OFFSET(IND!AO$25,$E13,0)</f>
        <v>6.3961294209784896</v>
      </c>
      <c r="AM13" s="126">
        <f ca="1">OFFSET(IND!AP$25,$E13,0)</f>
        <v>7.6040057988583065</v>
      </c>
      <c r="AQ13" s="4"/>
    </row>
    <row r="14" spans="1:56">
      <c r="A14" s="35" t="s">
        <v>314</v>
      </c>
      <c r="B14">
        <v>0.95327324904709998</v>
      </c>
      <c r="E14" s="129">
        <f ca="1">MATCH(F14,IND!$D$26:$D$255,0)</f>
        <v>113</v>
      </c>
      <c r="F14" s="4" t="str">
        <f t="shared" si="0"/>
        <v>ICPH</v>
      </c>
      <c r="G14" s="126">
        <f ca="1">OFFSET(IND!J$25,$E14,0)</f>
        <v>0.5008289687546561</v>
      </c>
      <c r="H14" s="126">
        <f ca="1">OFFSET(IND!K$25,$E14,0)</f>
        <v>0.51479001408938496</v>
      </c>
      <c r="I14" s="126">
        <f ca="1">OFFSET(IND!L$25,$E14,0)</f>
        <v>0.523679235552998</v>
      </c>
      <c r="J14" s="126">
        <f ca="1">OFFSET(IND!M$25,$E14,0)</f>
        <v>0.72826200000000008</v>
      </c>
      <c r="K14" s="126">
        <f ca="1">OFFSET(IND!N$25,$E14,0)</f>
        <v>0.72826200000000008</v>
      </c>
      <c r="L14" s="126">
        <f ca="1">OFFSET(IND!O$25,$E14,0)</f>
        <v>0.72826200000000008</v>
      </c>
      <c r="M14" s="126">
        <f ca="1">OFFSET(IND!P$25,$E14,0)</f>
        <v>0.73532794365991827</v>
      </c>
      <c r="N14" s="126">
        <f ca="1">OFFSET(IND!Q$25,$E14,0)</f>
        <v>0.7350710536558358</v>
      </c>
      <c r="O14" s="203">
        <f ca="1">OFFSET(IND!R$25,$E14,0)</f>
        <v>0.67445718119849152</v>
      </c>
      <c r="P14" s="126">
        <f ca="1">OFFSET(IND!S$25,$E14,0)</f>
        <v>0.69076951440959433</v>
      </c>
      <c r="Q14" s="126">
        <f ca="1">OFFSET(IND!T$25,$E14,0)</f>
        <v>0.70739554980891395</v>
      </c>
      <c r="R14" s="126">
        <f ca="1">OFFSET(IND!U$25,$E14,0)</f>
        <v>0.72485547609200174</v>
      </c>
      <c r="S14" s="126">
        <f ca="1">OFFSET(IND!V$25,$E14,0)</f>
        <v>0.74372550775599755</v>
      </c>
      <c r="T14" s="203">
        <f ca="1">OFFSET(IND!W$25,$E14,0)</f>
        <v>0.76301317400197188</v>
      </c>
      <c r="U14" s="126">
        <f ca="1">OFFSET(IND!X$25,$E14,0)</f>
        <v>0.78341752185917757</v>
      </c>
      <c r="V14" s="126">
        <f ca="1">OFFSET(IND!Y$25,$E14,0)</f>
        <v>0.80409158794567226</v>
      </c>
      <c r="W14" s="126">
        <f ca="1">OFFSET(IND!Z$25,$E14,0)</f>
        <v>0.82644085902283793</v>
      </c>
      <c r="X14" s="126">
        <f ca="1">OFFSET(IND!AA$25,$E14,0)</f>
        <v>0.84925085864932337</v>
      </c>
      <c r="Y14" s="205">
        <f ca="1">OFFSET(IND!AB$25,$E14,0)</f>
        <v>0.86921331987981565</v>
      </c>
      <c r="Z14" s="126">
        <f ca="1">OFFSET(IND!AC$25,$E14,0)</f>
        <v>0.89236343666681639</v>
      </c>
      <c r="AA14" s="126">
        <f ca="1">OFFSET(IND!AD$25,$E14,0)</f>
        <v>0.9165810885734641</v>
      </c>
      <c r="AB14" s="126">
        <f ca="1">OFFSET(IND!AE$25,$E14,0)</f>
        <v>0.94074865918534145</v>
      </c>
      <c r="AC14" s="126">
        <f ca="1">OFFSET(IND!AF$25,$E14,0)</f>
        <v>0.96449604153195934</v>
      </c>
      <c r="AD14" s="126">
        <f ca="1">OFFSET(IND!AG$25,$E14,0)</f>
        <v>0.99044854660805126</v>
      </c>
      <c r="AE14" s="126">
        <f ca="1">OFFSET(IND!AH$25,$E14,0)</f>
        <v>1.0157125022235181</v>
      </c>
      <c r="AF14" s="126">
        <f ca="1">OFFSET(IND!AI$25,$E14,0)</f>
        <v>1.0419978098749585</v>
      </c>
      <c r="AG14" s="126">
        <f ca="1">OFFSET(IND!AJ$25,$E14,0)</f>
        <v>1.0678585110174772</v>
      </c>
      <c r="AH14" s="126">
        <f ca="1">OFFSET(IND!AK$25,$E14,0)</f>
        <v>1.09462272918607</v>
      </c>
      <c r="AI14" s="126">
        <f ca="1">OFFSET(IND!AL$25,$E14,0)</f>
        <v>1.1230015112670062</v>
      </c>
      <c r="AJ14" s="126">
        <f ca="1">OFFSET(IND!AM$25,$E14,0)</f>
        <v>1.2822974043837039</v>
      </c>
      <c r="AK14" s="126">
        <f ca="1">OFFSET(IND!AN$25,$E14,0)</f>
        <v>1.4627167425457095</v>
      </c>
      <c r="AL14" s="126">
        <f ca="1">OFFSET(IND!AO$25,$E14,0)</f>
        <v>1.7989113996501982</v>
      </c>
      <c r="AM14" s="126">
        <f ca="1">OFFSET(IND!AP$25,$E14,0)</f>
        <v>2.1386266309288962</v>
      </c>
      <c r="AQ14" s="4"/>
    </row>
    <row r="15" spans="1:56">
      <c r="A15" s="35" t="s">
        <v>315</v>
      </c>
      <c r="B15">
        <v>1.059192498941</v>
      </c>
      <c r="E15" s="129">
        <f ca="1">MATCH(F15,IND!$D$26:$D$255,0)</f>
        <v>109</v>
      </c>
      <c r="F15" s="4" t="str">
        <f t="shared" si="0"/>
        <v>ICPK</v>
      </c>
      <c r="G15" s="126">
        <f ca="1">OFFSET(IND!J$25,$E15,0)</f>
        <v>0.55647663194961794</v>
      </c>
      <c r="H15" s="126">
        <f ca="1">OFFSET(IND!K$25,$E15,0)</f>
        <v>0.57198890454376117</v>
      </c>
      <c r="I15" s="126">
        <f ca="1">OFFSET(IND!L$25,$E15,0)</f>
        <v>0.58186581728110898</v>
      </c>
      <c r="J15" s="126">
        <f ca="1">OFFSET(IND!M$25,$E15,0)</f>
        <v>0.80918000000000012</v>
      </c>
      <c r="K15" s="126">
        <f ca="1">OFFSET(IND!N$25,$E15,0)</f>
        <v>0.80918000000000012</v>
      </c>
      <c r="L15" s="126">
        <f ca="1">OFFSET(IND!O$25,$E15,0)</f>
        <v>0.80918000000000012</v>
      </c>
      <c r="M15" s="126">
        <f ca="1">OFFSET(IND!P$25,$E15,0)</f>
        <v>0.81703104851102037</v>
      </c>
      <c r="N15" s="126">
        <f ca="1">OFFSET(IND!Q$25,$E15,0)</f>
        <v>0.81674561517315103</v>
      </c>
      <c r="O15" s="203">
        <f ca="1">OFFSET(IND!R$25,$E15,0)</f>
        <v>0.74939686799832395</v>
      </c>
      <c r="P15" s="126">
        <f ca="1">OFFSET(IND!S$25,$E15,0)</f>
        <v>0.76752168267732712</v>
      </c>
      <c r="Q15" s="126">
        <f ca="1">OFFSET(IND!T$25,$E15,0)</f>
        <v>0.78599505534323777</v>
      </c>
      <c r="R15" s="126">
        <f ca="1">OFFSET(IND!U$25,$E15,0)</f>
        <v>0.80539497343555755</v>
      </c>
      <c r="S15" s="126">
        <f ca="1">OFFSET(IND!V$25,$E15,0)</f>
        <v>0.82636167528444182</v>
      </c>
      <c r="T15" s="203">
        <f ca="1">OFFSET(IND!W$25,$E15,0)</f>
        <v>0.84779241555774665</v>
      </c>
      <c r="U15" s="126">
        <f ca="1">OFFSET(IND!X$25,$E15,0)</f>
        <v>0.87046391317686411</v>
      </c>
      <c r="V15" s="126">
        <f ca="1">OFFSET(IND!Y$25,$E15,0)</f>
        <v>0.89343509771741381</v>
      </c>
      <c r="W15" s="126">
        <f ca="1">OFFSET(IND!Z$25,$E15,0)</f>
        <v>0.91826762113648674</v>
      </c>
      <c r="X15" s="126">
        <f ca="1">OFFSET(IND!AA$25,$E15,0)</f>
        <v>0.943612065165915</v>
      </c>
      <c r="Y15" s="205">
        <f ca="1">OFFSET(IND!AB$25,$E15,0)</f>
        <v>0.96579257764423987</v>
      </c>
      <c r="Z15" s="126">
        <f ca="1">OFFSET(IND!AC$25,$E15,0)</f>
        <v>0.99151492962979637</v>
      </c>
      <c r="AA15" s="126">
        <f ca="1">OFFSET(IND!AD$25,$E15,0)</f>
        <v>1.0184234317482939</v>
      </c>
      <c r="AB15" s="126">
        <f ca="1">OFFSET(IND!AE$25,$E15,0)</f>
        <v>1.0452762879837132</v>
      </c>
      <c r="AC15" s="126">
        <f ca="1">OFFSET(IND!AF$25,$E15,0)</f>
        <v>1.0716622683688442</v>
      </c>
      <c r="AD15" s="126">
        <f ca="1">OFFSET(IND!AG$25,$E15,0)</f>
        <v>1.1004983851200574</v>
      </c>
      <c r="AE15" s="126">
        <f ca="1">OFFSET(IND!AH$25,$E15,0)</f>
        <v>1.1285694469150205</v>
      </c>
      <c r="AF15" s="126">
        <f ca="1">OFFSET(IND!AI$25,$E15,0)</f>
        <v>1.1577753443055099</v>
      </c>
      <c r="AG15" s="126">
        <f ca="1">OFFSET(IND!AJ$25,$E15,0)</f>
        <v>1.1865094566860863</v>
      </c>
      <c r="AH15" s="126">
        <f ca="1">OFFSET(IND!AK$25,$E15,0)</f>
        <v>1.2162474768734117</v>
      </c>
      <c r="AI15" s="126">
        <f ca="1">OFFSET(IND!AL$25,$E15,0)</f>
        <v>1.2477794569633409</v>
      </c>
      <c r="AJ15" s="126">
        <f ca="1">OFFSET(IND!AM$25,$E15,0)</f>
        <v>1.4247748937596716</v>
      </c>
      <c r="AK15" s="126">
        <f ca="1">OFFSET(IND!AN$25,$E15,0)</f>
        <v>1.625240825050789</v>
      </c>
      <c r="AL15" s="126">
        <f ca="1">OFFSET(IND!AO$25,$E15,0)</f>
        <v>1.9987904440557767</v>
      </c>
      <c r="AM15" s="126">
        <f ca="1">OFFSET(IND!AP$25,$E15,0)</f>
        <v>2.3762518121432192</v>
      </c>
      <c r="AQ15" s="4"/>
    </row>
    <row r="16" spans="1:56">
      <c r="A16" s="35" t="s">
        <v>316</v>
      </c>
      <c r="B16">
        <v>0.63551549936469998</v>
      </c>
      <c r="E16" s="129">
        <f ca="1">MATCH(F16,IND!$D$26:$D$255,0)</f>
        <v>111</v>
      </c>
      <c r="F16" s="4" t="str">
        <f t="shared" si="0"/>
        <v>ICPL</v>
      </c>
      <c r="G16" s="126">
        <f ca="1">OFFSET(IND!J$25,$E16,0)</f>
        <v>0.3338859791697707</v>
      </c>
      <c r="H16" s="126">
        <f ca="1">OFFSET(IND!K$25,$E16,0)</f>
        <v>0.34319334272625662</v>
      </c>
      <c r="I16" s="126">
        <f ca="1">OFFSET(IND!L$25,$E16,0)</f>
        <v>0.3491194903686653</v>
      </c>
      <c r="J16" s="126">
        <f ca="1">OFFSET(IND!M$25,$E16,0)</f>
        <v>0.48550800000000005</v>
      </c>
      <c r="K16" s="126">
        <f ca="1">OFFSET(IND!N$25,$E16,0)</f>
        <v>0.48550800000000005</v>
      </c>
      <c r="L16" s="126">
        <f ca="1">OFFSET(IND!O$25,$E16,0)</f>
        <v>0.48550800000000005</v>
      </c>
      <c r="M16" s="126">
        <f ca="1">OFFSET(IND!P$25,$E16,0)</f>
        <v>0.49021862910661218</v>
      </c>
      <c r="N16" s="126">
        <f ca="1">OFFSET(IND!Q$25,$E16,0)</f>
        <v>0.49004736910389057</v>
      </c>
      <c r="O16" s="203">
        <f ca="1">OFFSET(IND!R$25,$E16,0)</f>
        <v>0.44963812079899435</v>
      </c>
      <c r="P16" s="126">
        <f ca="1">OFFSET(IND!S$25,$E16,0)</f>
        <v>0.46051300960639624</v>
      </c>
      <c r="Q16" s="126">
        <f ca="1">OFFSET(IND!T$25,$E16,0)</f>
        <v>0.47159703320594265</v>
      </c>
      <c r="R16" s="126">
        <f ca="1">OFFSET(IND!U$25,$E16,0)</f>
        <v>0.48323698406133453</v>
      </c>
      <c r="S16" s="126">
        <f ca="1">OFFSET(IND!V$25,$E16,0)</f>
        <v>0.49581700517066513</v>
      </c>
      <c r="T16" s="203">
        <f ca="1">OFFSET(IND!W$25,$E16,0)</f>
        <v>0.50867544933464803</v>
      </c>
      <c r="U16" s="126">
        <f ca="1">OFFSET(IND!X$25,$E16,0)</f>
        <v>0.52227834790611849</v>
      </c>
      <c r="V16" s="126">
        <f ca="1">OFFSET(IND!Y$25,$E16,0)</f>
        <v>0.53606105863044828</v>
      </c>
      <c r="W16" s="126">
        <f ca="1">OFFSET(IND!Z$25,$E16,0)</f>
        <v>0.55096057268189202</v>
      </c>
      <c r="X16" s="126">
        <f ca="1">OFFSET(IND!AA$25,$E16,0)</f>
        <v>0.56616723909954902</v>
      </c>
      <c r="Y16" s="205">
        <f ca="1">OFFSET(IND!AB$25,$E16,0)</f>
        <v>0.57947554658654388</v>
      </c>
      <c r="Z16" s="126">
        <f ca="1">OFFSET(IND!AC$25,$E16,0)</f>
        <v>0.59490895777787778</v>
      </c>
      <c r="AA16" s="126">
        <f ca="1">OFFSET(IND!AD$25,$E16,0)</f>
        <v>0.61105405904897625</v>
      </c>
      <c r="AB16" s="126">
        <f ca="1">OFFSET(IND!AE$25,$E16,0)</f>
        <v>0.62716577279022778</v>
      </c>
      <c r="AC16" s="126">
        <f ca="1">OFFSET(IND!AF$25,$E16,0)</f>
        <v>0.64299736102130634</v>
      </c>
      <c r="AD16" s="126">
        <f ca="1">OFFSET(IND!AG$25,$E16,0)</f>
        <v>0.66029903107203425</v>
      </c>
      <c r="AE16" s="126">
        <f ca="1">OFFSET(IND!AH$25,$E16,0)</f>
        <v>0.67714166814901211</v>
      </c>
      <c r="AF16" s="126">
        <f ca="1">OFFSET(IND!AI$25,$E16,0)</f>
        <v>0.69466520658330577</v>
      </c>
      <c r="AG16" s="126">
        <f ca="1">OFFSET(IND!AJ$25,$E16,0)</f>
        <v>0.71190567401165161</v>
      </c>
      <c r="AH16" s="126">
        <f ca="1">OFFSET(IND!AK$25,$E16,0)</f>
        <v>0.72974848612404686</v>
      </c>
      <c r="AI16" s="126">
        <f ca="1">OFFSET(IND!AL$25,$E16,0)</f>
        <v>0.74866767417800439</v>
      </c>
      <c r="AJ16" s="126">
        <f ca="1">OFFSET(IND!AM$25,$E16,0)</f>
        <v>0.85486493625580284</v>
      </c>
      <c r="AK16" s="126">
        <f ca="1">OFFSET(IND!AN$25,$E16,0)</f>
        <v>0.97514449503047329</v>
      </c>
      <c r="AL16" s="126">
        <f ca="1">OFFSET(IND!AO$25,$E16,0)</f>
        <v>1.1992742664334659</v>
      </c>
      <c r="AM16" s="126">
        <f ca="1">OFFSET(IND!AP$25,$E16,0)</f>
        <v>1.4257510872859314</v>
      </c>
      <c r="AQ16" s="4"/>
    </row>
    <row r="17" spans="1:43">
      <c r="A17" s="35" t="s">
        <v>317</v>
      </c>
      <c r="B17">
        <v>8.4735399915289999</v>
      </c>
      <c r="E17" s="129">
        <f ca="1">MATCH(F17,IND!$D$26:$D$255,0)</f>
        <v>116</v>
      </c>
      <c r="F17" s="4" t="str">
        <f t="shared" si="0"/>
        <v>ICPO</v>
      </c>
      <c r="G17" s="126">
        <f ca="1">OFFSET(IND!J$25,$E17,0)</f>
        <v>4.4518130555969435</v>
      </c>
      <c r="H17" s="126">
        <f ca="1">OFFSET(IND!K$25,$E17,0)</f>
        <v>4.5759112363500893</v>
      </c>
      <c r="I17" s="126">
        <f ca="1">OFFSET(IND!L$25,$E17,0)</f>
        <v>4.6549265382488718</v>
      </c>
      <c r="J17" s="126">
        <f ca="1">OFFSET(IND!M$25,$E17,0)</f>
        <v>6.473440000000001</v>
      </c>
      <c r="K17" s="126">
        <f ca="1">OFFSET(IND!N$25,$E17,0)</f>
        <v>6.473440000000001</v>
      </c>
      <c r="L17" s="126">
        <f ca="1">OFFSET(IND!O$25,$E17,0)</f>
        <v>6.473440000000001</v>
      </c>
      <c r="M17" s="126">
        <f ca="1">OFFSET(IND!P$25,$E17,0)</f>
        <v>6.536248388088163</v>
      </c>
      <c r="N17" s="126">
        <f ca="1">OFFSET(IND!Q$25,$E17,0)</f>
        <v>6.5339649213852082</v>
      </c>
      <c r="O17" s="203">
        <f ca="1">OFFSET(IND!R$25,$E17,0)</f>
        <v>5.9951749439865916</v>
      </c>
      <c r="P17" s="126">
        <f ca="1">OFFSET(IND!S$25,$E17,0)</f>
        <v>6.140173461418617</v>
      </c>
      <c r="Q17" s="126">
        <f ca="1">OFFSET(IND!T$25,$E17,0)</f>
        <v>6.2879604427459022</v>
      </c>
      <c r="R17" s="126">
        <f ca="1">OFFSET(IND!U$25,$E17,0)</f>
        <v>6.4431597874844604</v>
      </c>
      <c r="S17" s="126">
        <f ca="1">OFFSET(IND!V$25,$E17,0)</f>
        <v>6.6108934022755346</v>
      </c>
      <c r="T17" s="203">
        <f ca="1">OFFSET(IND!W$25,$E17,0)</f>
        <v>6.7823393244619732</v>
      </c>
      <c r="U17" s="126">
        <f ca="1">OFFSET(IND!X$25,$E17,0)</f>
        <v>6.9637113054149129</v>
      </c>
      <c r="V17" s="126">
        <f ca="1">OFFSET(IND!Y$25,$E17,0)</f>
        <v>7.1474807817393105</v>
      </c>
      <c r="W17" s="126">
        <f ca="1">OFFSET(IND!Z$25,$E17,0)</f>
        <v>7.346140969091894</v>
      </c>
      <c r="X17" s="126">
        <f ca="1">OFFSET(IND!AA$25,$E17,0)</f>
        <v>7.54889652132732</v>
      </c>
      <c r="Y17" s="205">
        <f ca="1">OFFSET(IND!AB$25,$E17,0)</f>
        <v>7.726340621153919</v>
      </c>
      <c r="Z17" s="126">
        <f ca="1">OFFSET(IND!AC$25,$E17,0)</f>
        <v>7.932119437038371</v>
      </c>
      <c r="AA17" s="126">
        <f ca="1">OFFSET(IND!AD$25,$E17,0)</f>
        <v>8.1473874539863509</v>
      </c>
      <c r="AB17" s="126">
        <f ca="1">OFFSET(IND!AE$25,$E17,0)</f>
        <v>8.3622103038697055</v>
      </c>
      <c r="AC17" s="126">
        <f ca="1">OFFSET(IND!AF$25,$E17,0)</f>
        <v>8.5732981469507532</v>
      </c>
      <c r="AD17" s="126">
        <f ca="1">OFFSET(IND!AG$25,$E17,0)</f>
        <v>8.803987080960459</v>
      </c>
      <c r="AE17" s="126">
        <f ca="1">OFFSET(IND!AH$25,$E17,0)</f>
        <v>9.0285555753201638</v>
      </c>
      <c r="AF17" s="126">
        <f ca="1">OFFSET(IND!AI$25,$E17,0)</f>
        <v>9.262202754444079</v>
      </c>
      <c r="AG17" s="126">
        <f ca="1">OFFSET(IND!AJ$25,$E17,0)</f>
        <v>9.4920756534886905</v>
      </c>
      <c r="AH17" s="126">
        <f ca="1">OFFSET(IND!AK$25,$E17,0)</f>
        <v>9.7299798149872938</v>
      </c>
      <c r="AI17" s="126">
        <f ca="1">OFFSET(IND!AL$25,$E17,0)</f>
        <v>9.9822356557067273</v>
      </c>
      <c r="AJ17" s="126">
        <f ca="1">OFFSET(IND!AM$25,$E17,0)</f>
        <v>11.398199150077373</v>
      </c>
      <c r="AK17" s="126">
        <f ca="1">OFFSET(IND!AN$25,$E17,0)</f>
        <v>13.001926600406312</v>
      </c>
      <c r="AL17" s="126">
        <f ca="1">OFFSET(IND!AO$25,$E17,0)</f>
        <v>15.990323552446213</v>
      </c>
      <c r="AM17" s="126">
        <f ca="1">OFFSET(IND!AP$25,$E17,0)</f>
        <v>19.010014497145754</v>
      </c>
      <c r="AQ17" s="4"/>
    </row>
    <row r="18" spans="1:43">
      <c r="A18" s="35" t="s">
        <v>318</v>
      </c>
      <c r="B18">
        <v>14.828694985169999</v>
      </c>
      <c r="E18" s="129">
        <f ca="1">MATCH(F18,IND!$D$26:$D$255,0)</f>
        <v>114</v>
      </c>
      <c r="F18" s="4" t="str">
        <f t="shared" si="0"/>
        <v>ICPP</v>
      </c>
      <c r="G18" s="126">
        <f ca="1">OFFSET(IND!J$25,$E18,0)</f>
        <v>7.7906728472946494</v>
      </c>
      <c r="H18" s="126">
        <f ca="1">OFFSET(IND!K$25,$E18,0)</f>
        <v>8.007844663612655</v>
      </c>
      <c r="I18" s="126">
        <f ca="1">OFFSET(IND!L$25,$E18,0)</f>
        <v>8.1461214419355255</v>
      </c>
      <c r="J18" s="126">
        <f ca="1">OFFSET(IND!M$25,$E18,0)</f>
        <v>11.328520000000001</v>
      </c>
      <c r="K18" s="126">
        <f ca="1">OFFSET(IND!N$25,$E18,0)</f>
        <v>11.328520000000001</v>
      </c>
      <c r="L18" s="126">
        <f ca="1">OFFSET(IND!O$25,$E18,0)</f>
        <v>11.328520000000001</v>
      </c>
      <c r="M18" s="126">
        <f ca="1">OFFSET(IND!P$25,$E18,0)</f>
        <v>11.438434679154284</v>
      </c>
      <c r="N18" s="126">
        <f ca="1">OFFSET(IND!Q$25,$E18,0)</f>
        <v>11.434438612424113</v>
      </c>
      <c r="O18" s="203">
        <f ca="1">OFFSET(IND!R$25,$E18,0)</f>
        <v>10.491556151976535</v>
      </c>
      <c r="P18" s="126">
        <f ca="1">OFFSET(IND!S$25,$E18,0)</f>
        <v>10.745303557482579</v>
      </c>
      <c r="Q18" s="126">
        <f ca="1">OFFSET(IND!T$25,$E18,0)</f>
        <v>11.003930774805328</v>
      </c>
      <c r="R18" s="126">
        <f ca="1">OFFSET(IND!U$25,$E18,0)</f>
        <v>11.275529628097804</v>
      </c>
      <c r="S18" s="126">
        <f ca="1">OFFSET(IND!V$25,$E18,0)</f>
        <v>11.569063453982183</v>
      </c>
      <c r="T18" s="203">
        <f ca="1">OFFSET(IND!W$25,$E18,0)</f>
        <v>11.869093817808452</v>
      </c>
      <c r="U18" s="126">
        <f ca="1">OFFSET(IND!X$25,$E18,0)</f>
        <v>12.186494784476094</v>
      </c>
      <c r="V18" s="126">
        <f ca="1">OFFSET(IND!Y$25,$E18,0)</f>
        <v>12.50809136804379</v>
      </c>
      <c r="W18" s="126">
        <f ca="1">OFFSET(IND!Z$25,$E18,0)</f>
        <v>12.85574669591081</v>
      </c>
      <c r="X18" s="126">
        <f ca="1">OFFSET(IND!AA$25,$E18,0)</f>
        <v>13.210568912322806</v>
      </c>
      <c r="Y18" s="205">
        <f ca="1">OFFSET(IND!AB$25,$E18,0)</f>
        <v>13.521096087019354</v>
      </c>
      <c r="Z18" s="126">
        <f ca="1">OFFSET(IND!AC$25,$E18,0)</f>
        <v>13.881209014817143</v>
      </c>
      <c r="AA18" s="126">
        <f ca="1">OFFSET(IND!AD$25,$E18,0)</f>
        <v>14.257928044476106</v>
      </c>
      <c r="AB18" s="126">
        <f ca="1">OFFSET(IND!AE$25,$E18,0)</f>
        <v>14.633868031771977</v>
      </c>
      <c r="AC18" s="126">
        <f ca="1">OFFSET(IND!AF$25,$E18,0)</f>
        <v>15.003271757163811</v>
      </c>
      <c r="AD18" s="126">
        <f ca="1">OFFSET(IND!AG$25,$E18,0)</f>
        <v>15.406977391680796</v>
      </c>
      <c r="AE18" s="126">
        <f ca="1">OFFSET(IND!AH$25,$E18,0)</f>
        <v>15.799972256810278</v>
      </c>
      <c r="AF18" s="126">
        <f ca="1">OFFSET(IND!AI$25,$E18,0)</f>
        <v>16.208854820277129</v>
      </c>
      <c r="AG18" s="126">
        <f ca="1">OFFSET(IND!AJ$25,$E18,0)</f>
        <v>16.6111323936052</v>
      </c>
      <c r="AH18" s="126">
        <f ca="1">OFFSET(IND!AK$25,$E18,0)</f>
        <v>17.027464676227755</v>
      </c>
      <c r="AI18" s="126">
        <f ca="1">OFFSET(IND!AL$25,$E18,0)</f>
        <v>17.468912397486765</v>
      </c>
      <c r="AJ18" s="126">
        <f ca="1">OFFSET(IND!AM$25,$E18,0)</f>
        <v>19.946848512635395</v>
      </c>
      <c r="AK18" s="126">
        <f ca="1">OFFSET(IND!AN$25,$E18,0)</f>
        <v>22.753371550711037</v>
      </c>
      <c r="AL18" s="126">
        <f ca="1">OFFSET(IND!AO$25,$E18,0)</f>
        <v>27.983066216780863</v>
      </c>
      <c r="AM18" s="126">
        <f ca="1">OFFSET(IND!AP$25,$E18,0)</f>
        <v>33.267525370005053</v>
      </c>
      <c r="AQ18" s="4"/>
    </row>
    <row r="19" spans="1:43">
      <c r="A19" s="35" t="s">
        <v>319</v>
      </c>
      <c r="B19">
        <v>32.941303389589997</v>
      </c>
      <c r="E19" s="129">
        <f ca="1">MATCH(F19,IND!$D$26:$D$255,0)</f>
        <v>119</v>
      </c>
      <c r="F19" s="4" t="str">
        <f t="shared" si="0"/>
        <v>ICPS</v>
      </c>
      <c r="G19" s="126">
        <f ca="1">OFFSET(IND!J$25,$E19,0)</f>
        <v>27.288197120140854</v>
      </c>
      <c r="H19" s="126">
        <f ca="1">OFFSET(IND!K$25,$E19,0)</f>
        <v>28.048879470534075</v>
      </c>
      <c r="I19" s="126">
        <f ca="1">OFFSET(IND!L$25,$E19,0)</f>
        <v>28.533218122403252</v>
      </c>
      <c r="J19" s="126">
        <f ca="1">OFFSET(IND!M$25,$E19,0)</f>
        <v>16.650368400000001</v>
      </c>
      <c r="K19" s="126">
        <f ca="1">OFFSET(IND!N$25,$E19,0)</f>
        <v>16.650368400000001</v>
      </c>
      <c r="L19" s="126">
        <f ca="1">OFFSET(IND!O$25,$E19,0)</f>
        <v>16.650368400000001</v>
      </c>
      <c r="M19" s="126">
        <f ca="1">OFFSET(IND!P$25,$E19,0)</f>
        <v>16.811918178831359</v>
      </c>
      <c r="N19" s="126">
        <f ca="1">OFFSET(IND!Q$25,$E19,0)</f>
        <v>16.806044862351506</v>
      </c>
      <c r="O19" s="203">
        <f ca="1">OFFSET(IND!R$25,$E19,0)</f>
        <v>15.420220383571346</v>
      </c>
      <c r="P19" s="126">
        <f ca="1">OFFSET(IND!S$25,$E19,0)</f>
        <v>15.793171817846945</v>
      </c>
      <c r="Q19" s="126">
        <f ca="1">OFFSET(IND!T$25,$E19,0)</f>
        <v>16.173295474484409</v>
      </c>
      <c r="R19" s="126">
        <f ca="1">OFFSET(IND!U$25,$E19,0)</f>
        <v>16.572484509268943</v>
      </c>
      <c r="S19" s="126">
        <f ca="1">OFFSET(IND!V$25,$E19,0)</f>
        <v>17.003913004680204</v>
      </c>
      <c r="T19" s="203">
        <f ca="1">OFFSET(IND!W$25,$E19,0)</f>
        <v>17.444889945083133</v>
      </c>
      <c r="U19" s="126">
        <f ca="1">OFFSET(IND!X$25,$E19,0)</f>
        <v>17.911397752416516</v>
      </c>
      <c r="V19" s="126">
        <f ca="1">OFFSET(IND!Y$25,$E19,0)</f>
        <v>18.384072169955921</v>
      </c>
      <c r="W19" s="126">
        <f ca="1">OFFSET(IND!Z$25,$E19,0)</f>
        <v>18.895047062105</v>
      </c>
      <c r="X19" s="126">
        <f ca="1">OFFSET(IND!AA$25,$E19,0)</f>
        <v>19.416555663384273</v>
      </c>
      <c r="Y19" s="205">
        <f ca="1">OFFSET(IND!AB$25,$E19,0)</f>
        <v>19.87296054742108</v>
      </c>
      <c r="Z19" s="126">
        <f ca="1">OFFSET(IND!AC$25,$E19,0)</f>
        <v>20.402245300719464</v>
      </c>
      <c r="AA19" s="126">
        <f ca="1">OFFSET(IND!AD$25,$E19,0)</f>
        <v>20.955937276998117</v>
      </c>
      <c r="AB19" s="126">
        <f ca="1">OFFSET(IND!AE$25,$E19,0)</f>
        <v>21.508484236774642</v>
      </c>
      <c r="AC19" s="126">
        <f ca="1">OFFSET(IND!AF$25,$E19,0)</f>
        <v>22.051424366297869</v>
      </c>
      <c r="AD19" s="126">
        <f ca="1">OFFSET(IND!AG$25,$E19,0)</f>
        <v>22.64478056285872</v>
      </c>
      <c r="AE19" s="126">
        <f ca="1">OFFSET(IND!AH$25,$E19,0)</f>
        <v>23.222394345039817</v>
      </c>
      <c r="AF19" s="126">
        <f ca="1">OFFSET(IND!AI$25,$E19,0)</f>
        <v>23.823359459111156</v>
      </c>
      <c r="AG19" s="126">
        <f ca="1">OFFSET(IND!AJ$25,$E19,0)</f>
        <v>24.414616727930948</v>
      </c>
      <c r="AH19" s="126">
        <f ca="1">OFFSET(IND!AK$25,$E19,0)</f>
        <v>25.02653124831653</v>
      </c>
      <c r="AI19" s="126">
        <f ca="1">OFFSET(IND!AL$25,$E19,0)</f>
        <v>25.675359796820924</v>
      </c>
      <c r="AJ19" s="126">
        <f ca="1">OFFSET(IND!AM$25,$E19,0)</f>
        <v>29.317366801168316</v>
      </c>
      <c r="AK19" s="126">
        <f ca="1">OFFSET(IND!AN$25,$E19,0)</f>
        <v>33.442322444716339</v>
      </c>
      <c r="AL19" s="126">
        <f ca="1">OFFSET(IND!AO$25,$E19,0)</f>
        <v>41.12879365274506</v>
      </c>
      <c r="AM19" s="126">
        <f ca="1">OFFSET(IND!AP$25,$E19,0)</f>
        <v>48.895756300640357</v>
      </c>
      <c r="AQ19" s="4"/>
    </row>
    <row r="20" spans="1:43">
      <c r="A20" s="35" t="s">
        <v>320</v>
      </c>
      <c r="B20">
        <v>39.685391397639997</v>
      </c>
      <c r="E20" s="129">
        <f ca="1">MATCH(F20,IND!$D$26:$D$255,0)</f>
        <v>126</v>
      </c>
      <c r="F20" s="4" t="str">
        <f t="shared" si="0"/>
        <v>ICPT</v>
      </c>
      <c r="G20" s="126">
        <f ca="1">OFFSET(IND!J$25,$E20,0)</f>
        <v>39.004000030517574</v>
      </c>
      <c r="H20" s="126">
        <f ca="1">OFFSET(IND!K$25,$E20,0)</f>
        <v>40.091270629133007</v>
      </c>
      <c r="I20" s="126">
        <f ca="1">OFFSET(IND!L$25,$E20,0)</f>
        <v>40.783553256274509</v>
      </c>
      <c r="J20" s="126">
        <f ca="1">OFFSET(IND!M$25,$E20,0)</f>
        <v>28.64</v>
      </c>
      <c r="K20" s="126">
        <f ca="1">OFFSET(IND!N$25,$E20,0)</f>
        <v>28.64</v>
      </c>
      <c r="L20" s="126">
        <f ca="1">OFFSET(IND!O$25,$E20,0)</f>
        <v>28.64</v>
      </c>
      <c r="M20" s="126">
        <f ca="1">OFFSET(IND!P$25,$E20,0)</f>
        <v>28.917878876585704</v>
      </c>
      <c r="N20" s="126">
        <f ca="1">OFFSET(IND!Q$25,$E20,0)</f>
        <v>28.907776290267975</v>
      </c>
      <c r="O20" s="203">
        <f ca="1">OFFSET(IND!R$25,$E20,0)</f>
        <v>26.524044464114279</v>
      </c>
      <c r="P20" s="126">
        <f ca="1">OFFSET(IND!S$25,$E20,0)</f>
        <v>27.165551535973012</v>
      </c>
      <c r="Q20" s="126">
        <f ca="1">OFFSET(IND!T$25,$E20,0)</f>
        <v>27.819395418856526</v>
      </c>
      <c r="R20" s="126">
        <f ca="1">OFFSET(IND!U$25,$E20,0)</f>
        <v>28.506033316684004</v>
      </c>
      <c r="S20" s="126">
        <f ca="1">OFFSET(IND!V$25,$E20,0)</f>
        <v>29.248125732403679</v>
      </c>
      <c r="T20" s="203">
        <f ca="1">OFFSET(IND!W$25,$E20,0)</f>
        <v>30.006642257067476</v>
      </c>
      <c r="U20" s="126">
        <f ca="1">OFFSET(IND!X$25,$E20,0)</f>
        <v>30.809073967949509</v>
      </c>
      <c r="V20" s="126">
        <f ca="1">OFFSET(IND!Y$25,$E20,0)</f>
        <v>31.622112754426364</v>
      </c>
      <c r="W20" s="126">
        <f ca="1">OFFSET(IND!Z$25,$E20,0)</f>
        <v>32.501031500221181</v>
      </c>
      <c r="X20" s="126">
        <f ca="1">OFFSET(IND!AA$25,$E20,0)</f>
        <v>33.398069090130505</v>
      </c>
      <c r="Y20" s="205">
        <f ca="1">OFFSET(IND!AB$25,$E20,0)</f>
        <v>34.183122943882729</v>
      </c>
      <c r="Z20" s="126">
        <f ca="1">OFFSET(IND!AC$25,$E20,0)</f>
        <v>35.093536153386594</v>
      </c>
      <c r="AA20" s="126">
        <f ca="1">OFFSET(IND!AD$25,$E20,0)</f>
        <v>36.045931789306621</v>
      </c>
      <c r="AB20" s="126">
        <f ca="1">OFFSET(IND!AE$25,$E20,0)</f>
        <v>36.996357902881364</v>
      </c>
      <c r="AC20" s="126">
        <f ca="1">OFFSET(IND!AF$25,$E20,0)</f>
        <v>37.930259480070802</v>
      </c>
      <c r="AD20" s="126">
        <f ca="1">OFFSET(IND!AG$25,$E20,0)</f>
        <v>38.950880829776366</v>
      </c>
      <c r="AE20" s="126">
        <f ca="1">OFFSET(IND!AH$25,$E20,0)</f>
        <v>39.944423934904698</v>
      </c>
      <c r="AF20" s="126">
        <f ca="1">OFFSET(IND!AI$25,$E20,0)</f>
        <v>40.978133247126472</v>
      </c>
      <c r="AG20" s="126">
        <f ca="1">OFFSET(IND!AJ$25,$E20,0)</f>
        <v>41.995144268876523</v>
      </c>
      <c r="AH20" s="126">
        <f ca="1">OFFSET(IND!AK$25,$E20,0)</f>
        <v>43.047687458482045</v>
      </c>
      <c r="AI20" s="126">
        <f ca="1">OFFSET(IND!AL$25,$E20,0)</f>
        <v>44.163725805667553</v>
      </c>
      <c r="AJ20" s="126">
        <f ca="1">OFFSET(IND!AM$25,$E20,0)</f>
        <v>50.428276721220229</v>
      </c>
      <c r="AK20" s="126">
        <f ca="1">OFFSET(IND!AN$25,$E20,0)</f>
        <v>57.523538927623747</v>
      </c>
      <c r="AL20" s="126">
        <f ca="1">OFFSET(IND!AO$25,$E20,0)</f>
        <v>70.744900167771604</v>
      </c>
      <c r="AM20" s="126">
        <f ca="1">OFFSET(IND!AP$25,$E20,0)</f>
        <v>84.104713289727599</v>
      </c>
      <c r="AQ20" s="4"/>
    </row>
    <row r="21" spans="1:43">
      <c r="A21" s="35" t="s">
        <v>321</v>
      </c>
      <c r="B21">
        <v>5.3061366499999998E-2</v>
      </c>
      <c r="E21" s="129">
        <f ca="1">MATCH(F21,IND!$D$26:$D$255,0)</f>
        <v>169</v>
      </c>
      <c r="F21" s="4" t="str">
        <f t="shared" si="0"/>
        <v>IFBA</v>
      </c>
      <c r="G21" s="126">
        <f ca="1">OFFSET(IND!J$25,$E21,0)</f>
        <v>3.1931633262906718E-2</v>
      </c>
      <c r="H21" s="126">
        <f ca="1">OFFSET(IND!K$25,$E21,0)</f>
        <v>3.2606625828547196E-2</v>
      </c>
      <c r="I21" s="126">
        <f ca="1">OFFSET(IND!L$25,$E21,0)</f>
        <v>3.3064598441603005E-2</v>
      </c>
      <c r="J21" s="126">
        <f ca="1">OFFSET(IND!M$25,$E21,0)</f>
        <v>2.9904000000000003E-2</v>
      </c>
      <c r="K21" s="126">
        <f ca="1">OFFSET(IND!N$25,$E21,0)</f>
        <v>2.9904000000000003E-2</v>
      </c>
      <c r="L21" s="126">
        <f ca="1">OFFSET(IND!O$25,$E21,0)</f>
        <v>2.9904000000000003E-2</v>
      </c>
      <c r="M21" s="126">
        <f ca="1">OFFSET(IND!P$25,$E21,0)</f>
        <v>3.013241461029894E-2</v>
      </c>
      <c r="N21" s="126">
        <f ca="1">OFFSET(IND!Q$25,$E21,0)</f>
        <v>2.9935207893034936E-2</v>
      </c>
      <c r="O21" s="203">
        <f ca="1">OFFSET(IND!R$25,$E21,0)</f>
        <v>2.8310148211320406E-2</v>
      </c>
      <c r="P21" s="126">
        <f ca="1">OFFSET(IND!S$25,$E21,0)</f>
        <v>2.9038607761154328E-2</v>
      </c>
      <c r="Q21" s="126">
        <f ca="1">OFFSET(IND!T$25,$E21,0)</f>
        <v>2.9788916492236164E-2</v>
      </c>
      <c r="R21" s="126">
        <f ca="1">OFFSET(IND!U$25,$E21,0)</f>
        <v>3.0488705006034487E-2</v>
      </c>
      <c r="S21" s="126">
        <f ca="1">OFFSET(IND!V$25,$E21,0)</f>
        <v>3.1218290716813868E-2</v>
      </c>
      <c r="T21" s="203">
        <f ca="1">OFFSET(IND!W$25,$E21,0)</f>
        <v>3.196291085348079E-2</v>
      </c>
      <c r="U21" s="126">
        <f ca="1">OFFSET(IND!X$25,$E21,0)</f>
        <v>3.2719688955085813E-2</v>
      </c>
      <c r="V21" s="126">
        <f ca="1">OFFSET(IND!Y$25,$E21,0)</f>
        <v>3.3457176347321926E-2</v>
      </c>
      <c r="W21" s="126">
        <f ca="1">OFFSET(IND!Z$25,$E21,0)</f>
        <v>3.4232273920144315E-2</v>
      </c>
      <c r="X21" s="126">
        <f ca="1">OFFSET(IND!AA$25,$E21,0)</f>
        <v>3.4998661118042187E-2</v>
      </c>
      <c r="Y21" s="205">
        <f ca="1">OFFSET(IND!AB$25,$E21,0)</f>
        <v>3.5667964373032414E-2</v>
      </c>
      <c r="Z21" s="126">
        <f ca="1">OFFSET(IND!AC$25,$E21,0)</f>
        <v>3.6489210194155602E-2</v>
      </c>
      <c r="AA21" s="126">
        <f ca="1">OFFSET(IND!AD$25,$E21,0)</f>
        <v>3.7321192051682966E-2</v>
      </c>
      <c r="AB21" s="126">
        <f ca="1">OFFSET(IND!AE$25,$E21,0)</f>
        <v>3.8116428066666978E-2</v>
      </c>
      <c r="AC21" s="126">
        <f ca="1">OFFSET(IND!AF$25,$E21,0)</f>
        <v>3.8888226252749993E-2</v>
      </c>
      <c r="AD21" s="126">
        <f ca="1">OFFSET(IND!AG$25,$E21,0)</f>
        <v>3.9793095419821047E-2</v>
      </c>
      <c r="AE21" s="126">
        <f ca="1">OFFSET(IND!AH$25,$E21,0)</f>
        <v>4.0627713025561278E-2</v>
      </c>
      <c r="AF21" s="126">
        <f ca="1">OFFSET(IND!AI$25,$E21,0)</f>
        <v>4.1479900857584885E-2</v>
      </c>
      <c r="AG21" s="126">
        <f ca="1">OFFSET(IND!AJ$25,$E21,0)</f>
        <v>4.2290650404979507E-2</v>
      </c>
      <c r="AH21" s="126">
        <f ca="1">OFFSET(IND!AK$25,$E21,0)</f>
        <v>4.3120745370983052E-2</v>
      </c>
      <c r="AI21" s="126">
        <f ca="1">OFFSET(IND!AL$25,$E21,0)</f>
        <v>4.3990341973429763E-2</v>
      </c>
      <c r="AJ21" s="126">
        <f ca="1">OFFSET(IND!AM$25,$E21,0)</f>
        <v>4.8728127803314349E-2</v>
      </c>
      <c r="AK21" s="126">
        <f ca="1">OFFSET(IND!AN$25,$E21,0)</f>
        <v>5.3814242892878998E-2</v>
      </c>
      <c r="AL21" s="126">
        <f ca="1">OFFSET(IND!AO$25,$E21,0)</f>
        <v>6.3580088935714998E-2</v>
      </c>
      <c r="AM21" s="126">
        <f ca="1">OFFSET(IND!AP$25,$E21,0)</f>
        <v>7.3403989855164234E-2</v>
      </c>
      <c r="AQ21" s="4"/>
    </row>
    <row r="22" spans="1:43">
      <c r="A22" s="35" t="s">
        <v>322</v>
      </c>
      <c r="B22">
        <v>12.204114317089999</v>
      </c>
      <c r="E22" s="129">
        <f ca="1">MATCH(F22,IND!$D$26:$D$255,0)</f>
        <v>171</v>
      </c>
      <c r="F22" s="4" t="str">
        <f t="shared" si="0"/>
        <v>IFBC</v>
      </c>
      <c r="G22" s="126">
        <f ca="1">OFFSET(IND!J$25,$E22,0)</f>
        <v>7.3442756504685454</v>
      </c>
      <c r="H22" s="126">
        <f ca="1">OFFSET(IND!K$25,$E22,0)</f>
        <v>7.4995239405658563</v>
      </c>
      <c r="I22" s="126">
        <f ca="1">OFFSET(IND!L$25,$E22,0)</f>
        <v>7.6048576415686915</v>
      </c>
      <c r="J22" s="126">
        <f ca="1">OFFSET(IND!M$25,$E22,0)</f>
        <v>6.8779200000000005</v>
      </c>
      <c r="K22" s="126">
        <f ca="1">OFFSET(IND!N$25,$E22,0)</f>
        <v>6.8779200000000005</v>
      </c>
      <c r="L22" s="126">
        <f ca="1">OFFSET(IND!O$25,$E22,0)</f>
        <v>6.8779200000000005</v>
      </c>
      <c r="M22" s="126">
        <f ca="1">OFFSET(IND!P$25,$E22,0)</f>
        <v>6.9304553603687555</v>
      </c>
      <c r="N22" s="126">
        <f ca="1">OFFSET(IND!Q$25,$E22,0)</f>
        <v>6.8850978153980353</v>
      </c>
      <c r="O22" s="203">
        <f ca="1">OFFSET(IND!R$25,$E22,0)</f>
        <v>6.5113340886036939</v>
      </c>
      <c r="P22" s="126">
        <f ca="1">OFFSET(IND!S$25,$E22,0)</f>
        <v>6.6788797850654964</v>
      </c>
      <c r="Q22" s="126">
        <f ca="1">OFFSET(IND!T$25,$E22,0)</f>
        <v>6.8514507932143189</v>
      </c>
      <c r="R22" s="126">
        <f ca="1">OFFSET(IND!U$25,$E22,0)</f>
        <v>7.0124021513879331</v>
      </c>
      <c r="S22" s="126">
        <f ca="1">OFFSET(IND!V$25,$E22,0)</f>
        <v>7.1802068648671913</v>
      </c>
      <c r="T22" s="203">
        <f ca="1">OFFSET(IND!W$25,$E22,0)</f>
        <v>7.3514694963005827</v>
      </c>
      <c r="U22" s="126">
        <f ca="1">OFFSET(IND!X$25,$E22,0)</f>
        <v>7.5255284596697383</v>
      </c>
      <c r="V22" s="126">
        <f ca="1">OFFSET(IND!Y$25,$E22,0)</f>
        <v>7.6951505598840448</v>
      </c>
      <c r="W22" s="126">
        <f ca="1">OFFSET(IND!Z$25,$E22,0)</f>
        <v>7.8734230016331939</v>
      </c>
      <c r="X22" s="126">
        <f ca="1">OFFSET(IND!AA$25,$E22,0)</f>
        <v>8.0496920571497057</v>
      </c>
      <c r="Y22" s="205">
        <f ca="1">OFFSET(IND!AB$25,$E22,0)</f>
        <v>8.2036318057974587</v>
      </c>
      <c r="Z22" s="126">
        <f ca="1">OFFSET(IND!AC$25,$E22,0)</f>
        <v>8.3925183446557927</v>
      </c>
      <c r="AA22" s="126">
        <f ca="1">OFFSET(IND!AD$25,$E22,0)</f>
        <v>8.5838741718870857</v>
      </c>
      <c r="AB22" s="126">
        <f ca="1">OFFSET(IND!AE$25,$E22,0)</f>
        <v>8.7667784553334087</v>
      </c>
      <c r="AC22" s="126">
        <f ca="1">OFFSET(IND!AF$25,$E22,0)</f>
        <v>8.9442920381325024</v>
      </c>
      <c r="AD22" s="126">
        <f ca="1">OFFSET(IND!AG$25,$E22,0)</f>
        <v>9.1524119465588463</v>
      </c>
      <c r="AE22" s="126">
        <f ca="1">OFFSET(IND!AH$25,$E22,0)</f>
        <v>9.3443739958790992</v>
      </c>
      <c r="AF22" s="126">
        <f ca="1">OFFSET(IND!AI$25,$E22,0)</f>
        <v>9.5403771972445295</v>
      </c>
      <c r="AG22" s="126">
        <f ca="1">OFFSET(IND!AJ$25,$E22,0)</f>
        <v>9.7268495931452925</v>
      </c>
      <c r="AH22" s="126">
        <f ca="1">OFFSET(IND!AK$25,$E22,0)</f>
        <v>9.9177714353261077</v>
      </c>
      <c r="AI22" s="126">
        <f ca="1">OFFSET(IND!AL$25,$E22,0)</f>
        <v>10.11777865388885</v>
      </c>
      <c r="AJ22" s="126">
        <f ca="1">OFFSET(IND!AM$25,$E22,0)</f>
        <v>11.207469394762304</v>
      </c>
      <c r="AK22" s="126">
        <f ca="1">OFFSET(IND!AN$25,$E22,0)</f>
        <v>12.377275865362174</v>
      </c>
      <c r="AL22" s="126">
        <f ca="1">OFFSET(IND!AO$25,$E22,0)</f>
        <v>14.623420455214456</v>
      </c>
      <c r="AM22" s="126">
        <f ca="1">OFFSET(IND!AP$25,$E22,0)</f>
        <v>16.882917666687781</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0.52170601325675514</v>
      </c>
      <c r="I24" s="126">
        <f ca="1">OFFSET(IND!L$25,$E24,0)</f>
        <v>0.52903357506564808</v>
      </c>
      <c r="J24" s="126">
        <f ca="1">OFFSET(IND!M$25,$E24,0)</f>
        <v>0.47846400000000006</v>
      </c>
      <c r="K24" s="126">
        <f ca="1">OFFSET(IND!N$25,$E24,0)</f>
        <v>0.47846400000000006</v>
      </c>
      <c r="L24" s="126">
        <f ca="1">OFFSET(IND!O$25,$E24,0)</f>
        <v>0.47846400000000006</v>
      </c>
      <c r="M24" s="126">
        <f ca="1">OFFSET(IND!P$25,$E24,0)</f>
        <v>0.48211863376478303</v>
      </c>
      <c r="N24" s="126">
        <f ca="1">OFFSET(IND!Q$25,$E24,0)</f>
        <v>0.47896332628855898</v>
      </c>
      <c r="O24" s="203">
        <f ca="1">OFFSET(IND!R$25,$E24,0)</f>
        <v>0.45296237138112649</v>
      </c>
      <c r="P24" s="126">
        <f ca="1">OFFSET(IND!S$25,$E24,0)</f>
        <v>0.46461772417846925</v>
      </c>
      <c r="Q24" s="126">
        <f ca="1">OFFSET(IND!T$25,$E24,0)</f>
        <v>0.47662266387577862</v>
      </c>
      <c r="R24" s="126">
        <f ca="1">OFFSET(IND!U$25,$E24,0)</f>
        <v>0.48781928009655179</v>
      </c>
      <c r="S24" s="126">
        <f ca="1">OFFSET(IND!V$25,$E24,0)</f>
        <v>0.49949265146902189</v>
      </c>
      <c r="T24" s="203">
        <f ca="1">OFFSET(IND!W$25,$E24,0)</f>
        <v>0.51140657365569264</v>
      </c>
      <c r="U24" s="126">
        <f ca="1">OFFSET(IND!X$25,$E24,0)</f>
        <v>0.523515023281373</v>
      </c>
      <c r="V24" s="126">
        <f ca="1">OFFSET(IND!Y$25,$E24,0)</f>
        <v>0.53531482155715082</v>
      </c>
      <c r="W24" s="126">
        <f ca="1">OFFSET(IND!Z$25,$E24,0)</f>
        <v>0.54771638272230905</v>
      </c>
      <c r="X24" s="126">
        <f ca="1">OFFSET(IND!AA$25,$E24,0)</f>
        <v>0.559978577888675</v>
      </c>
      <c r="Y24" s="205">
        <f ca="1">OFFSET(IND!AB$25,$E24,0)</f>
        <v>0.57068742996851862</v>
      </c>
      <c r="Z24" s="126">
        <f ca="1">OFFSET(IND!AC$25,$E24,0)</f>
        <v>0.58382736310648964</v>
      </c>
      <c r="AA24" s="126">
        <f ca="1">OFFSET(IND!AD$25,$E24,0)</f>
        <v>0.59713907282692746</v>
      </c>
      <c r="AB24" s="126">
        <f ca="1">OFFSET(IND!AE$25,$E24,0)</f>
        <v>0.60986284906667165</v>
      </c>
      <c r="AC24" s="126">
        <f ca="1">OFFSET(IND!AF$25,$E24,0)</f>
        <v>0.62221162004399988</v>
      </c>
      <c r="AD24" s="126">
        <f ca="1">OFFSET(IND!AG$25,$E24,0)</f>
        <v>0.63668952671713674</v>
      </c>
      <c r="AE24" s="126">
        <f ca="1">OFFSET(IND!AH$25,$E24,0)</f>
        <v>0.65004340840898045</v>
      </c>
      <c r="AF24" s="126">
        <f ca="1">OFFSET(IND!AI$25,$E24,0)</f>
        <v>0.66367841372135816</v>
      </c>
      <c r="AG24" s="126">
        <f ca="1">OFFSET(IND!AJ$25,$E24,0)</f>
        <v>0.67665040647967212</v>
      </c>
      <c r="AH24" s="126">
        <f ca="1">OFFSET(IND!AK$25,$E24,0)</f>
        <v>0.68993192593572883</v>
      </c>
      <c r="AI24" s="126">
        <f ca="1">OFFSET(IND!AL$25,$E24,0)</f>
        <v>0.7038454715748762</v>
      </c>
      <c r="AJ24" s="126">
        <f ca="1">OFFSET(IND!AM$25,$E24,0)</f>
        <v>0.77965004485302958</v>
      </c>
      <c r="AK24" s="126">
        <f ca="1">OFFSET(IND!AN$25,$E24,0)</f>
        <v>0.86102788628606397</v>
      </c>
      <c r="AL24" s="126">
        <f ca="1">OFFSET(IND!AO$25,$E24,0)</f>
        <v>1.01728142297144</v>
      </c>
      <c r="AM24" s="126">
        <f ca="1">OFFSET(IND!AP$25,$E24,0)</f>
        <v>1.1744638376826277</v>
      </c>
      <c r="AQ24" s="4"/>
    </row>
    <row r="25" spans="1:43">
      <c r="A25" s="35" t="s">
        <v>325</v>
      </c>
      <c r="B25">
        <v>1.432656898094</v>
      </c>
      <c r="E25" s="129">
        <f ca="1">MATCH(F25,IND!$D$26:$D$255,0)</f>
        <v>172</v>
      </c>
      <c r="F25" s="4" t="str">
        <f t="shared" si="0"/>
        <v>IFBH</v>
      </c>
      <c r="G25" s="126">
        <f ca="1">OFFSET(IND!J$25,$E25,0)</f>
        <v>0.86215409809848131</v>
      </c>
      <c r="H25" s="126">
        <f ca="1">OFFSET(IND!K$25,$E25,0)</f>
        <v>0.88037889737077424</v>
      </c>
      <c r="I25" s="126">
        <f ca="1">OFFSET(IND!L$25,$E25,0)</f>
        <v>0.89274415792328099</v>
      </c>
      <c r="J25" s="126">
        <f ca="1">OFFSET(IND!M$25,$E25,0)</f>
        <v>0.8074079999999999</v>
      </c>
      <c r="K25" s="126">
        <f ca="1">OFFSET(IND!N$25,$E25,0)</f>
        <v>0.8074079999999999</v>
      </c>
      <c r="L25" s="126">
        <f ca="1">OFFSET(IND!O$25,$E25,0)</f>
        <v>0.8074079999999999</v>
      </c>
      <c r="M25" s="126">
        <f ca="1">OFFSET(IND!P$25,$E25,0)</f>
        <v>0.81357519447807114</v>
      </c>
      <c r="N25" s="126">
        <f ca="1">OFFSET(IND!Q$25,$E25,0)</f>
        <v>0.80825061311194302</v>
      </c>
      <c r="O25" s="203">
        <f ca="1">OFFSET(IND!R$25,$E25,0)</f>
        <v>0.76437400170565073</v>
      </c>
      <c r="P25" s="126">
        <f ca="1">OFFSET(IND!S$25,$E25,0)</f>
        <v>0.78404240955116666</v>
      </c>
      <c r="Q25" s="126">
        <f ca="1">OFFSET(IND!T$25,$E25,0)</f>
        <v>0.80430074529037621</v>
      </c>
      <c r="R25" s="126">
        <f ca="1">OFFSET(IND!U$25,$E25,0)</f>
        <v>0.82319503516293091</v>
      </c>
      <c r="S25" s="126">
        <f ca="1">OFFSET(IND!V$25,$E25,0)</f>
        <v>0.84289384935397427</v>
      </c>
      <c r="T25" s="203">
        <f ca="1">OFFSET(IND!W$25,$E25,0)</f>
        <v>0.86299859304398108</v>
      </c>
      <c r="U25" s="126">
        <f ca="1">OFFSET(IND!X$25,$E25,0)</f>
        <v>0.88343160178731672</v>
      </c>
      <c r="V25" s="126">
        <f ca="1">OFFSET(IND!Y$25,$E25,0)</f>
        <v>0.9033437613776919</v>
      </c>
      <c r="W25" s="126">
        <f ca="1">OFFSET(IND!Z$25,$E25,0)</f>
        <v>0.92427139584389639</v>
      </c>
      <c r="X25" s="126">
        <f ca="1">OFFSET(IND!AA$25,$E25,0)</f>
        <v>0.94496385018713902</v>
      </c>
      <c r="Y25" s="205">
        <f ca="1">OFFSET(IND!AB$25,$E25,0)</f>
        <v>0.96303503807187518</v>
      </c>
      <c r="Z25" s="126">
        <f ca="1">OFFSET(IND!AC$25,$E25,0)</f>
        <v>0.98520867524220124</v>
      </c>
      <c r="AA25" s="126">
        <f ca="1">OFFSET(IND!AD$25,$E25,0)</f>
        <v>1.00767218539544</v>
      </c>
      <c r="AB25" s="126">
        <f ca="1">OFFSET(IND!AE$25,$E25,0)</f>
        <v>1.0291435578000083</v>
      </c>
      <c r="AC25" s="126">
        <f ca="1">OFFSET(IND!AF$25,$E25,0)</f>
        <v>1.0499821088242498</v>
      </c>
      <c r="AD25" s="126">
        <f ca="1">OFFSET(IND!AG$25,$E25,0)</f>
        <v>1.0744135763351683</v>
      </c>
      <c r="AE25" s="126">
        <f ca="1">OFFSET(IND!AH$25,$E25,0)</f>
        <v>1.0969482516901545</v>
      </c>
      <c r="AF25" s="126">
        <f ca="1">OFFSET(IND!AI$25,$E25,0)</f>
        <v>1.1199573231547919</v>
      </c>
      <c r="AG25" s="126">
        <f ca="1">OFFSET(IND!AJ$25,$E25,0)</f>
        <v>1.1418475609344467</v>
      </c>
      <c r="AH25" s="126">
        <f ca="1">OFFSET(IND!AK$25,$E25,0)</f>
        <v>1.1642601250165425</v>
      </c>
      <c r="AI25" s="126">
        <f ca="1">OFFSET(IND!AL$25,$E25,0)</f>
        <v>1.1877392332826036</v>
      </c>
      <c r="AJ25" s="126">
        <f ca="1">OFFSET(IND!AM$25,$E25,0)</f>
        <v>1.3156594506894874</v>
      </c>
      <c r="AK25" s="126">
        <f ca="1">OFFSET(IND!AN$25,$E25,0)</f>
        <v>1.452984558107733</v>
      </c>
      <c r="AL25" s="126">
        <f ca="1">OFFSET(IND!AO$25,$E25,0)</f>
        <v>1.716662401264305</v>
      </c>
      <c r="AM25" s="126">
        <f ca="1">OFFSET(IND!AP$25,$E25,0)</f>
        <v>1.9819077260894342</v>
      </c>
      <c r="AQ25" s="4"/>
    </row>
    <row r="26" spans="1:43">
      <c r="A26" s="35" t="s">
        <v>326</v>
      </c>
      <c r="B26">
        <v>1.857147830862</v>
      </c>
      <c r="E26" s="129">
        <f ca="1">MATCH(F26,IND!$D$26:$D$255,0)</f>
        <v>168</v>
      </c>
      <c r="F26" s="4" t="str">
        <f t="shared" si="0"/>
        <v>IFBK</v>
      </c>
      <c r="G26" s="126">
        <f ca="1">OFFSET(IND!J$25,$E26,0)</f>
        <v>1.1176071642017353</v>
      </c>
      <c r="H26" s="126">
        <f ca="1">OFFSET(IND!K$25,$E26,0)</f>
        <v>1.1412319039991521</v>
      </c>
      <c r="I26" s="126">
        <f ca="1">OFFSET(IND!L$25,$E26,0)</f>
        <v>1.1572609454561054</v>
      </c>
      <c r="J26" s="126">
        <f ca="1">OFFSET(IND!M$25,$E26,0)</f>
        <v>1.04664</v>
      </c>
      <c r="K26" s="126">
        <f ca="1">OFFSET(IND!N$25,$E26,0)</f>
        <v>1.04664</v>
      </c>
      <c r="L26" s="126">
        <f ca="1">OFFSET(IND!O$25,$E26,0)</f>
        <v>1.04664</v>
      </c>
      <c r="M26" s="126">
        <f ca="1">OFFSET(IND!P$25,$E26,0)</f>
        <v>1.0546345113604627</v>
      </c>
      <c r="N26" s="126">
        <f ca="1">OFFSET(IND!Q$25,$E26,0)</f>
        <v>1.0477322762562227</v>
      </c>
      <c r="O26" s="203">
        <f ca="1">OFFSET(IND!R$25,$E26,0)</f>
        <v>0.99085518739621414</v>
      </c>
      <c r="P26" s="126">
        <f ca="1">OFFSET(IND!S$25,$E26,0)</f>
        <v>1.0163512716404015</v>
      </c>
      <c r="Q26" s="126">
        <f ca="1">OFFSET(IND!T$25,$E26,0)</f>
        <v>1.0426120772282657</v>
      </c>
      <c r="R26" s="126">
        <f ca="1">OFFSET(IND!U$25,$E26,0)</f>
        <v>1.067104675211207</v>
      </c>
      <c r="S26" s="126">
        <f ca="1">OFFSET(IND!V$25,$E26,0)</f>
        <v>1.0926401750884853</v>
      </c>
      <c r="T26" s="203">
        <f ca="1">OFFSET(IND!W$25,$E26,0)</f>
        <v>1.1187018798718276</v>
      </c>
      <c r="U26" s="126">
        <f ca="1">OFFSET(IND!X$25,$E26,0)</f>
        <v>1.1451891134280034</v>
      </c>
      <c r="V26" s="126">
        <f ca="1">OFFSET(IND!Y$25,$E26,0)</f>
        <v>1.1710011721562674</v>
      </c>
      <c r="W26" s="126">
        <f ca="1">OFFSET(IND!Z$25,$E26,0)</f>
        <v>1.198129587205051</v>
      </c>
      <c r="X26" s="126">
        <f ca="1">OFFSET(IND!AA$25,$E26,0)</f>
        <v>1.2249531391314767</v>
      </c>
      <c r="Y26" s="205">
        <f ca="1">OFFSET(IND!AB$25,$E26,0)</f>
        <v>1.2483787530561348</v>
      </c>
      <c r="Z26" s="126">
        <f ca="1">OFFSET(IND!AC$25,$E26,0)</f>
        <v>1.2771223567954464</v>
      </c>
      <c r="AA26" s="126">
        <f ca="1">OFFSET(IND!AD$25,$E26,0)</f>
        <v>1.306241721808904</v>
      </c>
      <c r="AB26" s="126">
        <f ca="1">OFFSET(IND!AE$25,$E26,0)</f>
        <v>1.3340749823333442</v>
      </c>
      <c r="AC26" s="126">
        <f ca="1">OFFSET(IND!AF$25,$E26,0)</f>
        <v>1.3610879188462499</v>
      </c>
      <c r="AD26" s="126">
        <f ca="1">OFFSET(IND!AG$25,$E26,0)</f>
        <v>1.3927583396937369</v>
      </c>
      <c r="AE26" s="126">
        <f ca="1">OFFSET(IND!AH$25,$E26,0)</f>
        <v>1.4219699558946448</v>
      </c>
      <c r="AF26" s="126">
        <f ca="1">OFFSET(IND!AI$25,$E26,0)</f>
        <v>1.4517965300154712</v>
      </c>
      <c r="AG26" s="126">
        <f ca="1">OFFSET(IND!AJ$25,$E26,0)</f>
        <v>1.480172764174283</v>
      </c>
      <c r="AH26" s="126">
        <f ca="1">OFFSET(IND!AK$25,$E26,0)</f>
        <v>1.509226087984407</v>
      </c>
      <c r="AI26" s="126">
        <f ca="1">OFFSET(IND!AL$25,$E26,0)</f>
        <v>1.5396619690700419</v>
      </c>
      <c r="AJ26" s="126">
        <f ca="1">OFFSET(IND!AM$25,$E26,0)</f>
        <v>1.7054844731160024</v>
      </c>
      <c r="AK26" s="126">
        <f ca="1">OFFSET(IND!AN$25,$E26,0)</f>
        <v>1.8834985012507652</v>
      </c>
      <c r="AL26" s="126">
        <f ca="1">OFFSET(IND!AO$25,$E26,0)</f>
        <v>2.2253031127500256</v>
      </c>
      <c r="AM26" s="126">
        <f ca="1">OFFSET(IND!AP$25,$E26,0)</f>
        <v>2.5691396449307486</v>
      </c>
      <c r="AQ26" s="4"/>
    </row>
    <row r="27" spans="1:43">
      <c r="A27" s="35" t="s">
        <v>327</v>
      </c>
      <c r="B27">
        <v>0.39796024947059999</v>
      </c>
      <c r="E27" s="129">
        <f ca="1">MATCH(F27,IND!$D$26:$D$255,0)</f>
        <v>170</v>
      </c>
      <c r="F27" s="4" t="str">
        <f t="shared" si="0"/>
        <v>IFBL</v>
      </c>
      <c r="G27" s="126">
        <f ca="1">OFFSET(IND!J$25,$E27,0)</f>
        <v>0.23948724947180039</v>
      </c>
      <c r="H27" s="126">
        <f ca="1">OFFSET(IND!K$25,$E27,0)</f>
        <v>0.24454969371410398</v>
      </c>
      <c r="I27" s="126">
        <f ca="1">OFFSET(IND!L$25,$E27,0)</f>
        <v>0.24798448831202252</v>
      </c>
      <c r="J27" s="126">
        <f ca="1">OFFSET(IND!M$25,$E27,0)</f>
        <v>0.22428000000000001</v>
      </c>
      <c r="K27" s="126">
        <f ca="1">OFFSET(IND!N$25,$E27,0)</f>
        <v>0.22428000000000001</v>
      </c>
      <c r="L27" s="126">
        <f ca="1">OFFSET(IND!O$25,$E27,0)</f>
        <v>0.22428000000000001</v>
      </c>
      <c r="M27" s="126">
        <f ca="1">OFFSET(IND!P$25,$E27,0)</f>
        <v>0.22599310957724203</v>
      </c>
      <c r="N27" s="126">
        <f ca="1">OFFSET(IND!Q$25,$E27,0)</f>
        <v>0.22451405919776202</v>
      </c>
      <c r="O27" s="203">
        <f ca="1">OFFSET(IND!R$25,$E27,0)</f>
        <v>0.21232611158490305</v>
      </c>
      <c r="P27" s="126">
        <f ca="1">OFFSET(IND!S$25,$E27,0)</f>
        <v>0.21778955820865747</v>
      </c>
      <c r="Q27" s="126">
        <f ca="1">OFFSET(IND!T$25,$E27,0)</f>
        <v>0.22341687369177124</v>
      </c>
      <c r="R27" s="126">
        <f ca="1">OFFSET(IND!U$25,$E27,0)</f>
        <v>0.22866528754525867</v>
      </c>
      <c r="S27" s="126">
        <f ca="1">OFFSET(IND!V$25,$E27,0)</f>
        <v>0.23413718037610404</v>
      </c>
      <c r="T27" s="203">
        <f ca="1">OFFSET(IND!W$25,$E27,0)</f>
        <v>0.23972183140110595</v>
      </c>
      <c r="U27" s="126">
        <f ca="1">OFFSET(IND!X$25,$E27,0)</f>
        <v>0.24539766716314362</v>
      </c>
      <c r="V27" s="126">
        <f ca="1">OFFSET(IND!Y$25,$E27,0)</f>
        <v>0.2509288226049145</v>
      </c>
      <c r="W27" s="126">
        <f ca="1">OFFSET(IND!Z$25,$E27,0)</f>
        <v>0.25674205440108244</v>
      </c>
      <c r="X27" s="126">
        <f ca="1">OFFSET(IND!AA$25,$E27,0)</f>
        <v>0.26248995838531652</v>
      </c>
      <c r="Y27" s="205">
        <f ca="1">OFFSET(IND!AB$25,$E27,0)</f>
        <v>0.26750973279774326</v>
      </c>
      <c r="Z27" s="126">
        <f ca="1">OFFSET(IND!AC$25,$E27,0)</f>
        <v>0.27366907645616717</v>
      </c>
      <c r="AA27" s="126">
        <f ca="1">OFFSET(IND!AD$25,$E27,0)</f>
        <v>0.27990894038762237</v>
      </c>
      <c r="AB27" s="126">
        <f ca="1">OFFSET(IND!AE$25,$E27,0)</f>
        <v>0.28587321050000247</v>
      </c>
      <c r="AC27" s="126">
        <f ca="1">OFFSET(IND!AF$25,$E27,0)</f>
        <v>0.2916616968956251</v>
      </c>
      <c r="AD27" s="126">
        <f ca="1">OFFSET(IND!AG$25,$E27,0)</f>
        <v>0.29844821564865803</v>
      </c>
      <c r="AE27" s="126">
        <f ca="1">OFFSET(IND!AH$25,$E27,0)</f>
        <v>0.30470784769170978</v>
      </c>
      <c r="AF27" s="126">
        <f ca="1">OFFSET(IND!AI$25,$E27,0)</f>
        <v>0.31109925643188685</v>
      </c>
      <c r="AG27" s="126">
        <f ca="1">OFFSET(IND!AJ$25,$E27,0)</f>
        <v>0.31717987803734654</v>
      </c>
      <c r="AH27" s="126">
        <f ca="1">OFFSET(IND!AK$25,$E27,0)</f>
        <v>0.32340559028237315</v>
      </c>
      <c r="AI27" s="126">
        <f ca="1">OFFSET(IND!AL$25,$E27,0)</f>
        <v>0.32992756480072344</v>
      </c>
      <c r="AJ27" s="126">
        <f ca="1">OFFSET(IND!AM$25,$E27,0)</f>
        <v>0.36546095852485783</v>
      </c>
      <c r="AK27" s="126">
        <f ca="1">OFFSET(IND!AN$25,$E27,0)</f>
        <v>0.40360682169659273</v>
      </c>
      <c r="AL27" s="126">
        <f ca="1">OFFSET(IND!AO$25,$E27,0)</f>
        <v>0.47685066701786277</v>
      </c>
      <c r="AM27" s="126">
        <f ca="1">OFFSET(IND!AP$25,$E27,0)</f>
        <v>0.55052992391373201</v>
      </c>
      <c r="AQ27" s="4"/>
    </row>
    <row r="28" spans="1:43">
      <c r="A28" s="35" t="s">
        <v>328</v>
      </c>
      <c r="B28">
        <v>4.45715479407</v>
      </c>
      <c r="E28" s="129">
        <f ca="1">MATCH(F28,IND!$D$26:$D$255,0)</f>
        <v>175</v>
      </c>
      <c r="F28" s="4" t="str">
        <f t="shared" si="0"/>
        <v>IFBO</v>
      </c>
      <c r="G28" s="126">
        <f ca="1">OFFSET(IND!J$25,$E28,0)</f>
        <v>2.6822571940841642</v>
      </c>
      <c r="H28" s="126">
        <f ca="1">OFFSET(IND!K$25,$E28,0)</f>
        <v>2.7389565695979647</v>
      </c>
      <c r="I28" s="126">
        <f ca="1">OFFSET(IND!L$25,$E28,0)</f>
        <v>2.7774262690946525</v>
      </c>
      <c r="J28" s="126">
        <f ca="1">OFFSET(IND!M$25,$E28,0)</f>
        <v>2.5119360000000004</v>
      </c>
      <c r="K28" s="126">
        <f ca="1">OFFSET(IND!N$25,$E28,0)</f>
        <v>2.5119360000000004</v>
      </c>
      <c r="L28" s="126">
        <f ca="1">OFFSET(IND!O$25,$E28,0)</f>
        <v>2.5119360000000004</v>
      </c>
      <c r="M28" s="126">
        <f ca="1">OFFSET(IND!P$25,$E28,0)</f>
        <v>2.531122827265111</v>
      </c>
      <c r="N28" s="126">
        <f ca="1">OFFSET(IND!Q$25,$E28,0)</f>
        <v>2.5145574630149348</v>
      </c>
      <c r="O28" s="203">
        <f ca="1">OFFSET(IND!R$25,$E28,0)</f>
        <v>2.3780524497509141</v>
      </c>
      <c r="P28" s="126">
        <f ca="1">OFFSET(IND!S$25,$E28,0)</f>
        <v>2.4392430519369639</v>
      </c>
      <c r="Q28" s="126">
        <f ca="1">OFFSET(IND!T$25,$E28,0)</f>
        <v>2.5022689853478379</v>
      </c>
      <c r="R28" s="126">
        <f ca="1">OFFSET(IND!U$25,$E28,0)</f>
        <v>2.5610512205068972</v>
      </c>
      <c r="S28" s="126">
        <f ca="1">OFFSET(IND!V$25,$E28,0)</f>
        <v>2.6223364202123651</v>
      </c>
      <c r="T28" s="203">
        <f ca="1">OFFSET(IND!W$25,$E28,0)</f>
        <v>2.6848845116923865</v>
      </c>
      <c r="U28" s="126">
        <f ca="1">OFFSET(IND!X$25,$E28,0)</f>
        <v>2.7484538722272087</v>
      </c>
      <c r="V28" s="126">
        <f ca="1">OFFSET(IND!Y$25,$E28,0)</f>
        <v>2.8104028131750427</v>
      </c>
      <c r="W28" s="126">
        <f ca="1">OFFSET(IND!Z$25,$E28,0)</f>
        <v>2.8755110092921234</v>
      </c>
      <c r="X28" s="126">
        <f ca="1">OFFSET(IND!AA$25,$E28,0)</f>
        <v>2.9398875339155448</v>
      </c>
      <c r="Y28" s="205">
        <f ca="1">OFFSET(IND!AB$25,$E28,0)</f>
        <v>2.9961090073347241</v>
      </c>
      <c r="Z28" s="126">
        <f ca="1">OFFSET(IND!AC$25,$E28,0)</f>
        <v>3.065093656309072</v>
      </c>
      <c r="AA28" s="126">
        <f ca="1">OFFSET(IND!AD$25,$E28,0)</f>
        <v>3.1349801323413704</v>
      </c>
      <c r="AB28" s="126">
        <f ca="1">OFFSET(IND!AE$25,$E28,0)</f>
        <v>3.2017799576000274</v>
      </c>
      <c r="AC28" s="126">
        <f ca="1">OFFSET(IND!AF$25,$E28,0)</f>
        <v>3.2666110052310011</v>
      </c>
      <c r="AD28" s="126">
        <f ca="1">OFFSET(IND!AG$25,$E28,0)</f>
        <v>3.3426200152649699</v>
      </c>
      <c r="AE28" s="126">
        <f ca="1">OFFSET(IND!AH$25,$E28,0)</f>
        <v>3.4127278941471491</v>
      </c>
      <c r="AF28" s="126">
        <f ca="1">OFFSET(IND!AI$25,$E28,0)</f>
        <v>3.4843116720371321</v>
      </c>
      <c r="AG28" s="126">
        <f ca="1">OFFSET(IND!AJ$25,$E28,0)</f>
        <v>3.5524146340182803</v>
      </c>
      <c r="AH28" s="126">
        <f ca="1">OFFSET(IND!AK$25,$E28,0)</f>
        <v>3.6221426111625781</v>
      </c>
      <c r="AI28" s="126">
        <f ca="1">OFFSET(IND!AL$25,$E28,0)</f>
        <v>3.6951887257681015</v>
      </c>
      <c r="AJ28" s="126">
        <f ca="1">OFFSET(IND!AM$25,$E28,0)</f>
        <v>4.0931627354784066</v>
      </c>
      <c r="AK28" s="126">
        <f ca="1">OFFSET(IND!AN$25,$E28,0)</f>
        <v>4.5203964030018371</v>
      </c>
      <c r="AL28" s="126">
        <f ca="1">OFFSET(IND!AO$25,$E28,0)</f>
        <v>5.3407274706000614</v>
      </c>
      <c r="AM28" s="126">
        <f ca="1">OFFSET(IND!AP$25,$E28,0)</f>
        <v>6.1659351478337969</v>
      </c>
      <c r="AQ28" s="4"/>
    </row>
    <row r="29" spans="1:43">
      <c r="A29" s="35" t="s">
        <v>329</v>
      </c>
      <c r="B29">
        <v>5.9428730587610001</v>
      </c>
      <c r="E29" s="129">
        <f ca="1">MATCH(F29,IND!$D$26:$D$255,0)</f>
        <v>173</v>
      </c>
      <c r="F29" s="4" t="str">
        <f t="shared" si="0"/>
        <v>IFBP</v>
      </c>
      <c r="G29" s="126">
        <f ca="1">OFFSET(IND!J$25,$E29,0)</f>
        <v>3.576342925445553</v>
      </c>
      <c r="H29" s="126">
        <f ca="1">OFFSET(IND!K$25,$E29,0)</f>
        <v>3.6519420927972868</v>
      </c>
      <c r="I29" s="126">
        <f ca="1">OFFSET(IND!L$25,$E29,0)</f>
        <v>3.703235025459537</v>
      </c>
      <c r="J29" s="126">
        <f ca="1">OFFSET(IND!M$25,$E29,0)</f>
        <v>3.3492480000000002</v>
      </c>
      <c r="K29" s="126">
        <f ca="1">OFFSET(IND!N$25,$E29,0)</f>
        <v>3.3492480000000002</v>
      </c>
      <c r="L29" s="126">
        <f ca="1">OFFSET(IND!O$25,$E29,0)</f>
        <v>3.3492480000000002</v>
      </c>
      <c r="M29" s="126">
        <f ca="1">OFFSET(IND!P$25,$E29,0)</f>
        <v>3.3748304363534811</v>
      </c>
      <c r="N29" s="126">
        <f ca="1">OFFSET(IND!Q$25,$E29,0)</f>
        <v>3.3527432840199127</v>
      </c>
      <c r="O29" s="203">
        <f ca="1">OFFSET(IND!R$25,$E29,0)</f>
        <v>3.1707365996678853</v>
      </c>
      <c r="P29" s="126">
        <f ca="1">OFFSET(IND!S$25,$E29,0)</f>
        <v>3.2523240692492847</v>
      </c>
      <c r="Q29" s="126">
        <f ca="1">OFFSET(IND!T$25,$E29,0)</f>
        <v>3.3363586471304503</v>
      </c>
      <c r="R29" s="126">
        <f ca="1">OFFSET(IND!U$25,$E29,0)</f>
        <v>3.4147349606758626</v>
      </c>
      <c r="S29" s="126">
        <f ca="1">OFFSET(IND!V$25,$E29,0)</f>
        <v>3.4964485602831532</v>
      </c>
      <c r="T29" s="203">
        <f ca="1">OFFSET(IND!W$25,$E29,0)</f>
        <v>3.5798460155898484</v>
      </c>
      <c r="U29" s="126">
        <f ca="1">OFFSET(IND!X$25,$E29,0)</f>
        <v>3.664605162969611</v>
      </c>
      <c r="V29" s="126">
        <f ca="1">OFFSET(IND!Y$25,$E29,0)</f>
        <v>3.7472037509000562</v>
      </c>
      <c r="W29" s="126">
        <f ca="1">OFFSET(IND!Z$25,$E29,0)</f>
        <v>3.8340146790561636</v>
      </c>
      <c r="X29" s="126">
        <f ca="1">OFFSET(IND!AA$25,$E29,0)</f>
        <v>3.9198500452207257</v>
      </c>
      <c r="Y29" s="205">
        <f ca="1">OFFSET(IND!AB$25,$E29,0)</f>
        <v>3.9948120097796314</v>
      </c>
      <c r="Z29" s="126">
        <f ca="1">OFFSET(IND!AC$25,$E29,0)</f>
        <v>4.0867915417454288</v>
      </c>
      <c r="AA29" s="126">
        <f ca="1">OFFSET(IND!AD$25,$E29,0)</f>
        <v>4.1799735097884936</v>
      </c>
      <c r="AB29" s="126">
        <f ca="1">OFFSET(IND!AE$25,$E29,0)</f>
        <v>4.2690399434667023</v>
      </c>
      <c r="AC29" s="126">
        <f ca="1">OFFSET(IND!AF$25,$E29,0)</f>
        <v>4.3554813403080006</v>
      </c>
      <c r="AD29" s="126">
        <f ca="1">OFFSET(IND!AG$25,$E29,0)</f>
        <v>4.4568266870199587</v>
      </c>
      <c r="AE29" s="126">
        <f ca="1">OFFSET(IND!AH$25,$E29,0)</f>
        <v>4.5503038588628639</v>
      </c>
      <c r="AF29" s="126">
        <f ca="1">OFFSET(IND!AI$25,$E29,0)</f>
        <v>4.6457488960495086</v>
      </c>
      <c r="AG29" s="126">
        <f ca="1">OFFSET(IND!AJ$25,$E29,0)</f>
        <v>4.7365528453577062</v>
      </c>
      <c r="AH29" s="126">
        <f ca="1">OFFSET(IND!AK$25,$E29,0)</f>
        <v>4.8295234815501029</v>
      </c>
      <c r="AI29" s="126">
        <f ca="1">OFFSET(IND!AL$25,$E29,0)</f>
        <v>4.9269183010241342</v>
      </c>
      <c r="AJ29" s="126">
        <f ca="1">OFFSET(IND!AM$25,$E29,0)</f>
        <v>5.4575503139712076</v>
      </c>
      <c r="AK29" s="126">
        <f ca="1">OFFSET(IND!AN$25,$E29,0)</f>
        <v>6.0271952040024486</v>
      </c>
      <c r="AL29" s="126">
        <f ca="1">OFFSET(IND!AO$25,$E29,0)</f>
        <v>7.1209699608000809</v>
      </c>
      <c r="AM29" s="126">
        <f ca="1">OFFSET(IND!AP$25,$E29,0)</f>
        <v>8.2212468637783953</v>
      </c>
      <c r="AQ29" s="4"/>
    </row>
    <row r="30" spans="1:43">
      <c r="A30" s="35" t="s">
        <v>330</v>
      </c>
      <c r="B30">
        <v>28.205650466129999</v>
      </c>
      <c r="E30" s="129">
        <f ca="1">MATCH(F30,IND!$D$26:$D$255,0)</f>
        <v>178</v>
      </c>
      <c r="F30" s="4" t="str">
        <f t="shared" si="0"/>
        <v>IFBS</v>
      </c>
      <c r="G30" s="126">
        <f ca="1">OFFSET(IND!J$25,$E30,0)</f>
        <v>20.421862032418336</v>
      </c>
      <c r="H30" s="126">
        <f ca="1">OFFSET(IND!K$25,$E30,0)</f>
        <v>20.853553231390947</v>
      </c>
      <c r="I30" s="126">
        <f ca="1">OFFSET(IND!L$25,$E30,0)</f>
        <v>21.146449414979408</v>
      </c>
      <c r="J30" s="126">
        <f ca="1">OFFSET(IND!M$25,$E30,0)</f>
        <v>6.8922304000000008</v>
      </c>
      <c r="K30" s="126">
        <f ca="1">OFFSET(IND!N$25,$E30,0)</f>
        <v>6.8922304000000008</v>
      </c>
      <c r="L30" s="126">
        <f ca="1">OFFSET(IND!O$25,$E30,0)</f>
        <v>6.8922304000000008</v>
      </c>
      <c r="M30" s="126">
        <f ca="1">OFFSET(IND!P$25,$E30,0)</f>
        <v>6.944875066964503</v>
      </c>
      <c r="N30" s="126">
        <f ca="1">OFFSET(IND!Q$25,$E30,0)</f>
        <v>6.8994231497691052</v>
      </c>
      <c r="O30" s="203">
        <f ca="1">OFFSET(IND!R$25,$E30,0)</f>
        <v>6.5248817593154129</v>
      </c>
      <c r="P30" s="126">
        <f ca="1">OFFSET(IND!S$25,$E30,0)</f>
        <v>6.6927760562166867</v>
      </c>
      <c r="Q30" s="126">
        <f ca="1">OFFSET(IND!T$25,$E30,0)</f>
        <v>6.8657061206143473</v>
      </c>
      <c r="R30" s="126">
        <f ca="1">OFFSET(IND!U$25,$E30,0)</f>
        <v>7.0269923588557734</v>
      </c>
      <c r="S30" s="126">
        <f ca="1">OFFSET(IND!V$25,$E30,0)</f>
        <v>7.1951462116928271</v>
      </c>
      <c r="T30" s="203">
        <f ca="1">OFFSET(IND!W$25,$E30,0)</f>
        <v>7.3667651771284843</v>
      </c>
      <c r="U30" s="126">
        <f ca="1">OFFSET(IND!X$25,$E30,0)</f>
        <v>7.5411862926293018</v>
      </c>
      <c r="V30" s="126">
        <f ca="1">OFFSET(IND!Y$25,$E30,0)</f>
        <v>7.7111613135089998</v>
      </c>
      <c r="W30" s="126">
        <f ca="1">OFFSET(IND!Z$25,$E30,0)</f>
        <v>7.8898046740752346</v>
      </c>
      <c r="X30" s="126">
        <f ca="1">OFFSET(IND!AA$25,$E30,0)</f>
        <v>8.0664404801052818</v>
      </c>
      <c r="Y30" s="205">
        <f ca="1">OFFSET(IND!AB$25,$E30,0)</f>
        <v>8.2207005202625378</v>
      </c>
      <c r="Z30" s="126">
        <f ca="1">OFFSET(IND!AC$25,$E30,0)</f>
        <v>8.4099800619365013</v>
      </c>
      <c r="AA30" s="126">
        <f ca="1">OFFSET(IND!AD$25,$E30,0)</f>
        <v>8.6017340296564893</v>
      </c>
      <c r="AB30" s="126">
        <f ca="1">OFFSET(IND!AE$25,$E30,0)</f>
        <v>8.7850188690641815</v>
      </c>
      <c r="AC30" s="126">
        <f ca="1">OFFSET(IND!AF$25,$E30,0)</f>
        <v>8.9629017917764013</v>
      </c>
      <c r="AD30" s="126">
        <f ca="1">OFFSET(IND!AG$25,$E30,0)</f>
        <v>9.1714547205253929</v>
      </c>
      <c r="AE30" s="126">
        <f ca="1">OFFSET(IND!AH$25,$E30,0)</f>
        <v>9.363816171657616</v>
      </c>
      <c r="AF30" s="126">
        <f ca="1">OFFSET(IND!AI$25,$E30,0)</f>
        <v>9.5602271829732661</v>
      </c>
      <c r="AG30" s="126">
        <f ca="1">OFFSET(IND!AJ$25,$E30,0)</f>
        <v>9.747087558753746</v>
      </c>
      <c r="AH30" s="126">
        <f ca="1">OFFSET(IND!AK$25,$E30,0)</f>
        <v>9.9384066384613643</v>
      </c>
      <c r="AI30" s="126">
        <f ca="1">OFFSET(IND!AL$25,$E30,0)</f>
        <v>10.138829997848735</v>
      </c>
      <c r="AJ30" s="126">
        <f ca="1">OFFSET(IND!AM$25,$E30,0)</f>
        <v>11.230787980908518</v>
      </c>
      <c r="AK30" s="126">
        <f ca="1">OFFSET(IND!AN$25,$E30,0)</f>
        <v>12.403028384807536</v>
      </c>
      <c r="AL30" s="126">
        <f ca="1">OFFSET(IND!AO$25,$E30,0)</f>
        <v>14.653846368293157</v>
      </c>
      <c r="AM30" s="126">
        <f ca="1">OFFSET(IND!AP$25,$E30,0)</f>
        <v>16.918044755251959</v>
      </c>
      <c r="AQ30" s="4"/>
    </row>
    <row r="31" spans="1:43">
      <c r="A31" s="35" t="s">
        <v>331</v>
      </c>
      <c r="B31">
        <v>1.0975498905550001</v>
      </c>
      <c r="E31" s="129">
        <f ca="1">MATCH(F31,IND!$D$26:$D$255,0)</f>
        <v>47</v>
      </c>
      <c r="F31" s="4" t="str">
        <f t="shared" si="0"/>
        <v>IMIA</v>
      </c>
      <c r="G31" s="126">
        <f ca="1">OFFSET(IND!J$25,$E31,0)</f>
        <v>0.99318058118269725</v>
      </c>
      <c r="H31" s="126">
        <f ca="1">OFFSET(IND!K$25,$E31,0)</f>
        <v>1.0241381887537084</v>
      </c>
      <c r="I31" s="126">
        <f ca="1">OFFSET(IND!L$25,$E31,0)</f>
        <v>1.0337378249229388</v>
      </c>
      <c r="J31" s="126">
        <f ca="1">OFFSET(IND!M$25,$E31,0)</f>
        <v>1.0228235984706235</v>
      </c>
      <c r="K31" s="126">
        <f ca="1">OFFSET(IND!N$25,$E31,0)</f>
        <v>1.0228235984706235</v>
      </c>
      <c r="L31" s="126">
        <f ca="1">OFFSET(IND!O$25,$E31,0)</f>
        <v>1.0228235984706235</v>
      </c>
      <c r="M31" s="126">
        <f ca="1">OFFSET(IND!P$25,$E31,0)</f>
        <v>1.0186132988360075</v>
      </c>
      <c r="N31" s="126">
        <f ca="1">OFFSET(IND!Q$25,$E31,0)</f>
        <v>1.0086358993839752</v>
      </c>
      <c r="O31" s="203">
        <f ca="1">OFFSET(IND!R$25,$E31,0)</f>
        <v>0.92721100149676072</v>
      </c>
      <c r="P31" s="126">
        <f ca="1">OFFSET(IND!S$25,$E31,0)</f>
        <v>0.94493823333285987</v>
      </c>
      <c r="Q31" s="126">
        <f ca="1">OFFSET(IND!T$25,$E31,0)</f>
        <v>0.96239943256344629</v>
      </c>
      <c r="R31" s="126">
        <f ca="1">OFFSET(IND!U$25,$E31,0)</f>
        <v>0.98141539119320054</v>
      </c>
      <c r="S31" s="126">
        <f ca="1">OFFSET(IND!V$25,$E31,0)</f>
        <v>1.0024219183790473</v>
      </c>
      <c r="T31" s="203">
        <f ca="1">OFFSET(IND!W$25,$E31,0)</f>
        <v>1.0234251337292481</v>
      </c>
      <c r="U31" s="126">
        <f ca="1">OFFSET(IND!X$25,$E31,0)</f>
        <v>1.0467307284939675</v>
      </c>
      <c r="V31" s="126">
        <f ca="1">OFFSET(IND!Y$25,$E31,0)</f>
        <v>1.0702494834767549</v>
      </c>
      <c r="W31" s="126">
        <f ca="1">OFFSET(IND!Z$25,$E31,0)</f>
        <v>1.0960750741624625</v>
      </c>
      <c r="X31" s="126">
        <f ca="1">OFFSET(IND!AA$25,$E31,0)</f>
        <v>1.1257117388222724</v>
      </c>
      <c r="Y31" s="205">
        <f ca="1">OFFSET(IND!AB$25,$E31,0)</f>
        <v>1.1524566870052377</v>
      </c>
      <c r="Z31" s="126">
        <f ca="1">OFFSET(IND!AC$25,$E31,0)</f>
        <v>1.1808287908472856</v>
      </c>
      <c r="AA31" s="126">
        <f ca="1">OFFSET(IND!AD$25,$E31,0)</f>
        <v>1.2123640859891089</v>
      </c>
      <c r="AB31" s="126">
        <f ca="1">OFFSET(IND!AE$25,$E31,0)</f>
        <v>1.2441897134649966</v>
      </c>
      <c r="AC31" s="126">
        <f ca="1">OFFSET(IND!AF$25,$E31,0)</f>
        <v>1.2764920367613022</v>
      </c>
      <c r="AD31" s="126">
        <f ca="1">OFFSET(IND!AG$25,$E31,0)</f>
        <v>1.3161893338675621</v>
      </c>
      <c r="AE31" s="126">
        <f ca="1">OFFSET(IND!AH$25,$E31,0)</f>
        <v>1.3520572663639792</v>
      </c>
      <c r="AF31" s="126">
        <f ca="1">OFFSET(IND!AI$25,$E31,0)</f>
        <v>1.3884422427880656</v>
      </c>
      <c r="AG31" s="126">
        <f ca="1">OFFSET(IND!AJ$25,$E31,0)</f>
        <v>1.423660481997828</v>
      </c>
      <c r="AH31" s="126">
        <f ca="1">OFFSET(IND!AK$25,$E31,0)</f>
        <v>1.4596820217578246</v>
      </c>
      <c r="AI31" s="126">
        <f ca="1">OFFSET(IND!AL$25,$E31,0)</f>
        <v>1.4974547165898986</v>
      </c>
      <c r="AJ31" s="126">
        <f ca="1">OFFSET(IND!AM$25,$E31,0)</f>
        <v>1.6942715364642442</v>
      </c>
      <c r="AK31" s="126">
        <f ca="1">OFFSET(IND!AN$25,$E31,0)</f>
        <v>1.9075443006058668</v>
      </c>
      <c r="AL31" s="126">
        <f ca="1">OFFSET(IND!AO$25,$E31,0)</f>
        <v>2.3148912272439466</v>
      </c>
      <c r="AM31" s="126">
        <f ca="1">OFFSET(IND!AP$25,$E31,0)</f>
        <v>2.7249808112599232</v>
      </c>
      <c r="AQ31" s="4"/>
    </row>
    <row r="32" spans="1:43">
      <c r="A32" s="35" t="s">
        <v>332</v>
      </c>
      <c r="B32">
        <v>19.17682172608</v>
      </c>
      <c r="E32" s="129">
        <f ca="1">MATCH(F32,IND!$D$26:$D$255,0)</f>
        <v>49</v>
      </c>
      <c r="F32" s="4" t="str">
        <f t="shared" si="0"/>
        <v>IMIC</v>
      </c>
      <c r="G32" s="126">
        <f ca="1">OFFSET(IND!J$25,$E32,0)</f>
        <v>17.35324025908308</v>
      </c>
      <c r="H32" s="126">
        <f ca="1">OFFSET(IND!K$25,$E32,0)</f>
        <v>17.894143708268967</v>
      </c>
      <c r="I32" s="126">
        <f ca="1">OFFSET(IND!L$25,$E32,0)</f>
        <v>18.061872312714762</v>
      </c>
      <c r="J32" s="126">
        <f ca="1">OFFSET(IND!M$25,$E32,0)</f>
        <v>17.871174671764589</v>
      </c>
      <c r="K32" s="126">
        <f ca="1">OFFSET(IND!N$25,$E32,0)</f>
        <v>17.871174671764589</v>
      </c>
      <c r="L32" s="126">
        <f ca="1">OFFSET(IND!O$25,$E32,0)</f>
        <v>17.871174671764589</v>
      </c>
      <c r="M32" s="126">
        <f ca="1">OFFSET(IND!P$25,$E32,0)</f>
        <v>17.797610666883202</v>
      </c>
      <c r="N32" s="126">
        <f ca="1">OFFSET(IND!Q$25,$E32,0)</f>
        <v>17.623281634346359</v>
      </c>
      <c r="O32" s="203">
        <f ca="1">OFFSET(IND!R$25,$E32,0)</f>
        <v>16.20059391483262</v>
      </c>
      <c r="P32" s="126">
        <f ca="1">OFFSET(IND!S$25,$E32,0)</f>
        <v>16.510331055297016</v>
      </c>
      <c r="Q32" s="126">
        <f ca="1">OFFSET(IND!T$25,$E32,0)</f>
        <v>16.815419969841898</v>
      </c>
      <c r="R32" s="126">
        <f ca="1">OFFSET(IND!U$25,$E32,0)</f>
        <v>17.147674249789613</v>
      </c>
      <c r="S32" s="126">
        <f ca="1">OFFSET(IND!V$25,$E32,0)</f>
        <v>17.514708523487219</v>
      </c>
      <c r="T32" s="203">
        <f ca="1">OFFSET(IND!W$25,$E32,0)</f>
        <v>17.881684931494789</v>
      </c>
      <c r="U32" s="126">
        <f ca="1">OFFSET(IND!X$25,$E32,0)</f>
        <v>18.288889414743348</v>
      </c>
      <c r="V32" s="126">
        <f ca="1">OFFSET(IND!Y$25,$E32,0)</f>
        <v>18.699818316841707</v>
      </c>
      <c r="W32" s="126">
        <f ca="1">OFFSET(IND!Z$25,$E32,0)</f>
        <v>19.15105315619806</v>
      </c>
      <c r="X32" s="126">
        <f ca="1">OFFSET(IND!AA$25,$E32,0)</f>
        <v>19.668876573272051</v>
      </c>
      <c r="Y32" s="205">
        <f ca="1">OFFSET(IND!AB$25,$E32,0)</f>
        <v>20.136174787040037</v>
      </c>
      <c r="Z32" s="126">
        <f ca="1">OFFSET(IND!AC$25,$E32,0)</f>
        <v>20.631903302030146</v>
      </c>
      <c r="AA32" s="126">
        <f ca="1">OFFSET(IND!AD$25,$E32,0)</f>
        <v>21.182900334800856</v>
      </c>
      <c r="AB32" s="126">
        <f ca="1">OFFSET(IND!AE$25,$E32,0)</f>
        <v>21.738970167869372</v>
      </c>
      <c r="AC32" s="126">
        <f ca="1">OFFSET(IND!AF$25,$E32,0)</f>
        <v>22.303369017089572</v>
      </c>
      <c r="AD32" s="126">
        <f ca="1">OFFSET(IND!AG$25,$E32,0)</f>
        <v>22.996975746190948</v>
      </c>
      <c r="AE32" s="126">
        <f ca="1">OFFSET(IND!AH$25,$E32,0)</f>
        <v>23.623674316420448</v>
      </c>
      <c r="AF32" s="126">
        <f ca="1">OFFSET(IND!AI$25,$E32,0)</f>
        <v>24.259406880740592</v>
      </c>
      <c r="AG32" s="126">
        <f ca="1">OFFSET(IND!AJ$25,$E32,0)</f>
        <v>24.874753755305033</v>
      </c>
      <c r="AH32" s="126">
        <f ca="1">OFFSET(IND!AK$25,$E32,0)</f>
        <v>25.504136211829671</v>
      </c>
      <c r="AI32" s="126">
        <f ca="1">OFFSET(IND!AL$25,$E32,0)</f>
        <v>26.16411553590531</v>
      </c>
      <c r="AJ32" s="126">
        <f ca="1">OFFSET(IND!AM$25,$E32,0)</f>
        <v>29.602976128851125</v>
      </c>
      <c r="AK32" s="126">
        <f ca="1">OFFSET(IND!AN$25,$E32,0)</f>
        <v>33.329361427747273</v>
      </c>
      <c r="AL32" s="126">
        <f ca="1">OFFSET(IND!AO$25,$E32,0)</f>
        <v>40.446686535264021</v>
      </c>
      <c r="AM32" s="126">
        <f ca="1">OFFSET(IND!AP$25,$E32,0)</f>
        <v>47.611932427106133</v>
      </c>
      <c r="AQ32" s="4"/>
    </row>
    <row r="33" spans="1:43">
      <c r="A33" s="35" t="s">
        <v>333</v>
      </c>
      <c r="B33">
        <v>0.20646280210080001</v>
      </c>
      <c r="E33" s="129">
        <f ca="1">MATCH(F33,IND!$D$26:$D$255,0)</f>
        <v>54</v>
      </c>
      <c r="F33" s="4" t="str">
        <f t="shared" si="0"/>
        <v>IMIE</v>
      </c>
      <c r="G33" s="126">
        <f ca="1">OFFSET(IND!J$25,$E33,0)</f>
        <v>0.18682963530638833</v>
      </c>
      <c r="H33" s="126">
        <f ca="1">OFFSET(IND!K$25,$E33,0)</f>
        <v>0.19265314680271947</v>
      </c>
      <c r="I33" s="126">
        <f ca="1">OFFSET(IND!L$25,$E33,0)</f>
        <v>0.19445895790953308</v>
      </c>
      <c r="J33" s="126">
        <f ca="1">OFFSET(IND!M$25,$E33,0)</f>
        <v>0.19240585599999999</v>
      </c>
      <c r="K33" s="126">
        <f ca="1">OFFSET(IND!N$25,$E33,0)</f>
        <v>0.19240585599999999</v>
      </c>
      <c r="L33" s="126">
        <f ca="1">OFFSET(IND!O$25,$E33,0)</f>
        <v>0.19240585599999999</v>
      </c>
      <c r="M33" s="126">
        <f ca="1">OFFSET(IND!P$25,$E33,0)</f>
        <v>0.19161384620825675</v>
      </c>
      <c r="N33" s="126">
        <f ca="1">OFFSET(IND!Q$25,$E33,0)</f>
        <v>0.18973697312369686</v>
      </c>
      <c r="O33" s="203">
        <f ca="1">OFFSET(IND!R$25,$E33,0)</f>
        <v>0.17441993585438903</v>
      </c>
      <c r="P33" s="126">
        <f ca="1">OFFSET(IND!S$25,$E33,0)</f>
        <v>0.17775464891833781</v>
      </c>
      <c r="Q33" s="126">
        <f ca="1">OFFSET(IND!T$25,$E33,0)</f>
        <v>0.18103931793631023</v>
      </c>
      <c r="R33" s="126">
        <f ca="1">OFFSET(IND!U$25,$E33,0)</f>
        <v>0.18461645655854111</v>
      </c>
      <c r="S33" s="126">
        <f ca="1">OFFSET(IND!V$25,$E33,0)</f>
        <v>0.18856804591453913</v>
      </c>
      <c r="T33" s="203">
        <f ca="1">OFFSET(IND!W$25,$E33,0)</f>
        <v>0.19251901227301019</v>
      </c>
      <c r="U33" s="126">
        <f ca="1">OFFSET(IND!X$25,$E33,0)</f>
        <v>0.1969030848706701</v>
      </c>
      <c r="V33" s="126">
        <f ca="1">OFFSET(IND!Y$25,$E33,0)</f>
        <v>0.20132725555981304</v>
      </c>
      <c r="W33" s="126">
        <f ca="1">OFFSET(IND!Z$25,$E33,0)</f>
        <v>0.20618537077148696</v>
      </c>
      <c r="X33" s="126">
        <f ca="1">OFFSET(IND!AA$25,$E33,0)</f>
        <v>0.21176039645664124</v>
      </c>
      <c r="Y33" s="205">
        <f ca="1">OFFSET(IND!AB$25,$E33,0)</f>
        <v>0.21679145426222321</v>
      </c>
      <c r="Z33" s="126">
        <f ca="1">OFFSET(IND!AC$25,$E33,0)</f>
        <v>0.22212860031009757</v>
      </c>
      <c r="AA33" s="126">
        <f ca="1">OFFSET(IND!AD$25,$E33,0)</f>
        <v>0.22806078203238839</v>
      </c>
      <c r="AB33" s="126">
        <f ca="1">OFFSET(IND!AE$25,$E33,0)</f>
        <v>0.2340475788821984</v>
      </c>
      <c r="AC33" s="126">
        <f ca="1">OFFSET(IND!AF$25,$E33,0)</f>
        <v>0.24012404815207797</v>
      </c>
      <c r="AD33" s="126">
        <f ca="1">OFFSET(IND!AG$25,$E33,0)</f>
        <v>0.24759160408453493</v>
      </c>
      <c r="AE33" s="126">
        <f ca="1">OFFSET(IND!AH$25,$E33,0)</f>
        <v>0.25433880884715709</v>
      </c>
      <c r="AF33" s="126">
        <f ca="1">OFFSET(IND!AI$25,$E33,0)</f>
        <v>0.26118327601127411</v>
      </c>
      <c r="AG33" s="126">
        <f ca="1">OFFSET(IND!AJ$25,$E33,0)</f>
        <v>0.26780826537610614</v>
      </c>
      <c r="AH33" s="126">
        <f ca="1">OFFSET(IND!AK$25,$E33,0)</f>
        <v>0.27458436557786464</v>
      </c>
      <c r="AI33" s="126">
        <f ca="1">OFFSET(IND!AL$25,$E33,0)</f>
        <v>0.28168987985565308</v>
      </c>
      <c r="AJ33" s="126">
        <f ca="1">OFFSET(IND!AM$25,$E33,0)</f>
        <v>0.31871357461567273</v>
      </c>
      <c r="AK33" s="126">
        <f ca="1">OFFSET(IND!AN$25,$E33,0)</f>
        <v>0.35883283741671917</v>
      </c>
      <c r="AL33" s="126">
        <f ca="1">OFFSET(IND!AO$25,$E33,0)</f>
        <v>0.4354598669709458</v>
      </c>
      <c r="AM33" s="126">
        <f ca="1">OFFSET(IND!AP$25,$E33,0)</f>
        <v>0.51260282453201356</v>
      </c>
      <c r="AQ33" s="4"/>
    </row>
    <row r="34" spans="1:43">
      <c r="A34" s="35" t="s">
        <v>334</v>
      </c>
      <c r="B34">
        <v>6.5077475668130003</v>
      </c>
      <c r="E34" s="129">
        <f ca="1">MATCH(F34,IND!$D$26:$D$255,0)</f>
        <v>52</v>
      </c>
      <c r="F34" s="4" t="str">
        <f t="shared" si="0"/>
        <v>IMIF</v>
      </c>
      <c r="G34" s="126">
        <f ca="1">OFFSET(IND!J$25,$E34,0)</f>
        <v>5.8889063414920679</v>
      </c>
      <c r="H34" s="126">
        <f ca="1">OFFSET(IND!K$25,$E34,0)</f>
        <v>6.0724645533584907</v>
      </c>
      <c r="I34" s="126">
        <f ca="1">OFFSET(IND!L$25,$E34,0)</f>
        <v>6.1293840696922457</v>
      </c>
      <c r="J34" s="126">
        <f ca="1">OFFSET(IND!M$25,$E34,0)</f>
        <v>6.0646698992933636</v>
      </c>
      <c r="K34" s="126">
        <f ca="1">OFFSET(IND!N$25,$E34,0)</f>
        <v>6.0646698992933636</v>
      </c>
      <c r="L34" s="126">
        <f ca="1">OFFSET(IND!O$25,$E34,0)</f>
        <v>6.0646698992933636</v>
      </c>
      <c r="M34" s="126">
        <f ca="1">OFFSET(IND!P$25,$E34,0)</f>
        <v>6.0397055970429641</v>
      </c>
      <c r="N34" s="126">
        <f ca="1">OFFSET(IND!Q$25,$E34,0)</f>
        <v>5.9805461933877853</v>
      </c>
      <c r="O34" s="203">
        <f ca="1">OFFSET(IND!R$25,$E34,0)</f>
        <v>5.4977502078356313</v>
      </c>
      <c r="P34" s="126">
        <f ca="1">OFFSET(IND!S$25,$E34,0)</f>
        <v>5.6028610103972261</v>
      </c>
      <c r="Q34" s="126">
        <f ca="1">OFFSET(IND!T$25,$E34,0)</f>
        <v>5.7063944149233281</v>
      </c>
      <c r="R34" s="126">
        <f ca="1">OFFSET(IND!U$25,$E34,0)</f>
        <v>5.8191465181017437</v>
      </c>
      <c r="S34" s="126">
        <f ca="1">OFFSET(IND!V$25,$E34,0)</f>
        <v>5.943701381035277</v>
      </c>
      <c r="T34" s="203">
        <f ca="1">OFFSET(IND!W$25,$E34,0)</f>
        <v>6.068236606965927</v>
      </c>
      <c r="U34" s="126">
        <f ca="1">OFFSET(IND!X$25,$E34,0)</f>
        <v>6.2064234255591453</v>
      </c>
      <c r="V34" s="126">
        <f ca="1">OFFSET(IND!Y$25,$E34,0)</f>
        <v>6.3458741437731545</v>
      </c>
      <c r="W34" s="126">
        <f ca="1">OFFSET(IND!Z$25,$E34,0)</f>
        <v>6.4990028775032656</v>
      </c>
      <c r="X34" s="126">
        <f ca="1">OFFSET(IND!AA$25,$E34,0)</f>
        <v>6.6747287684062044</v>
      </c>
      <c r="Y34" s="205">
        <f ca="1">OFFSET(IND!AB$25,$E34,0)</f>
        <v>6.8333086862394641</v>
      </c>
      <c r="Z34" s="126">
        <f ca="1">OFFSET(IND!AC$25,$E34,0)</f>
        <v>7.0015365648372763</v>
      </c>
      <c r="AA34" s="126">
        <f ca="1">OFFSET(IND!AD$25,$E34,0)</f>
        <v>7.1885200833031355</v>
      </c>
      <c r="AB34" s="126">
        <f ca="1">OFFSET(IND!AE$25,$E34,0)</f>
        <v>7.3772250811813036</v>
      </c>
      <c r="AC34" s="126">
        <f ca="1">OFFSET(IND!AF$25,$E34,0)</f>
        <v>7.5687565711325231</v>
      </c>
      <c r="AD34" s="126">
        <f ca="1">OFFSET(IND!AG$25,$E34,0)</f>
        <v>7.804135382497086</v>
      </c>
      <c r="AE34" s="126">
        <f ca="1">OFFSET(IND!AH$25,$E34,0)</f>
        <v>8.016808585272388</v>
      </c>
      <c r="AF34" s="126">
        <f ca="1">OFFSET(IND!AI$25,$E34,0)</f>
        <v>8.2325475178073848</v>
      </c>
      <c r="AG34" s="126">
        <f ca="1">OFFSET(IND!AJ$25,$E34,0)</f>
        <v>8.4413684675399931</v>
      </c>
      <c r="AH34" s="126">
        <f ca="1">OFFSET(IND!AK$25,$E34,0)</f>
        <v>8.6549524601613008</v>
      </c>
      <c r="AI34" s="126">
        <f ca="1">OFFSET(IND!AL$25,$E34,0)</f>
        <v>8.8789196483507435</v>
      </c>
      <c r="AJ34" s="126">
        <f ca="1">OFFSET(IND!AM$25,$E34,0)</f>
        <v>10.04591368813567</v>
      </c>
      <c r="AK34" s="126">
        <f ca="1">OFFSET(IND!AN$25,$E34,0)</f>
        <v>11.310480632976198</v>
      </c>
      <c r="AL34" s="126">
        <f ca="1">OFFSET(IND!AO$25,$E34,0)</f>
        <v>13.725779466758997</v>
      </c>
      <c r="AM34" s="126">
        <f ca="1">OFFSET(IND!AP$25,$E34,0)</f>
        <v>16.157340451384503</v>
      </c>
      <c r="AQ34" s="4"/>
    </row>
    <row r="35" spans="1:43">
      <c r="A35" s="35" t="s">
        <v>335</v>
      </c>
      <c r="B35">
        <v>8.5041886448849997</v>
      </c>
      <c r="E35" s="129">
        <f ca="1">MATCH(F35,IND!$D$26:$D$255,0)</f>
        <v>50</v>
      </c>
      <c r="F35" s="4" t="str">
        <f t="shared" si="0"/>
        <v>IMIH</v>
      </c>
      <c r="G35" s="126">
        <f ca="1">OFFSET(IND!J$25,$E35,0)</f>
        <v>7.6954998524370488</v>
      </c>
      <c r="H35" s="126">
        <f ca="1">OFFSET(IND!K$25,$E35,0)</f>
        <v>7.9353698911875314</v>
      </c>
      <c r="I35" s="126">
        <f ca="1">OFFSET(IND!L$25,$E35,0)</f>
        <v>8.0097511267084585</v>
      </c>
      <c r="J35" s="126">
        <f ca="1">OFFSET(IND!M$25,$E35,0)</f>
        <v>7.9251840000000016</v>
      </c>
      <c r="K35" s="126">
        <f ca="1">OFFSET(IND!N$25,$E35,0)</f>
        <v>7.9251840000000016</v>
      </c>
      <c r="L35" s="126">
        <f ca="1">OFFSET(IND!O$25,$E35,0)</f>
        <v>7.9251840000000016</v>
      </c>
      <c r="M35" s="126">
        <f ca="1">OFFSET(IND!P$25,$E35,0)</f>
        <v>7.8925611710494792</v>
      </c>
      <c r="N35" s="126">
        <f ca="1">OFFSET(IND!Q$25,$E35,0)</f>
        <v>7.81525289754358</v>
      </c>
      <c r="O35" s="203">
        <f ca="1">OFFSET(IND!R$25,$E35,0)</f>
        <v>7.1843451839336456</v>
      </c>
      <c r="P35" s="126">
        <f ca="1">OFFSET(IND!S$25,$E35,0)</f>
        <v>7.321701786110026</v>
      </c>
      <c r="Q35" s="126">
        <f ca="1">OFFSET(IND!T$25,$E35,0)</f>
        <v>7.4569970774681584</v>
      </c>
      <c r="R35" s="126">
        <f ca="1">OFFSET(IND!U$25,$E35,0)</f>
        <v>7.6043391717476911</v>
      </c>
      <c r="S35" s="126">
        <f ca="1">OFFSET(IND!V$25,$E35,0)</f>
        <v>7.7671048660450923</v>
      </c>
      <c r="T35" s="203">
        <f ca="1">OFFSET(IND!W$25,$E35,0)</f>
        <v>7.9298448991171266</v>
      </c>
      <c r="U35" s="126">
        <f ca="1">OFFSET(IND!X$25,$E35,0)</f>
        <v>8.1104245484486555</v>
      </c>
      <c r="V35" s="126">
        <f ca="1">OFFSET(IND!Y$25,$E35,0)</f>
        <v>8.2926558354156423</v>
      </c>
      <c r="W35" s="126">
        <f ca="1">OFFSET(IND!Z$25,$E35,0)</f>
        <v>8.4927612674754371</v>
      </c>
      <c r="X35" s="126">
        <f ca="1">OFFSET(IND!AA$25,$E35,0)</f>
        <v>8.7223961927220675</v>
      </c>
      <c r="Y35" s="205">
        <f ca="1">OFFSET(IND!AB$25,$E35,0)</f>
        <v>8.9296251183524458</v>
      </c>
      <c r="Z35" s="126">
        <f ca="1">OFFSET(IND!AC$25,$E35,0)</f>
        <v>9.1494617976699253</v>
      </c>
      <c r="AA35" s="126">
        <f ca="1">OFFSET(IND!AD$25,$E35,0)</f>
        <v>9.3938079555674872</v>
      </c>
      <c r="AB35" s="126">
        <f ca="1">OFFSET(IND!AE$25,$E35,0)</f>
        <v>9.6404037068182422</v>
      </c>
      <c r="AC35" s="126">
        <f ca="1">OFFSET(IND!AF$25,$E35,0)</f>
        <v>9.8906930588956623</v>
      </c>
      <c r="AD35" s="126">
        <f ca="1">OFFSET(IND!AG$25,$E35,0)</f>
        <v>10.198281175106704</v>
      </c>
      <c r="AE35" s="126">
        <f ca="1">OFFSET(IND!AH$25,$E35,0)</f>
        <v>10.476198076084277</v>
      </c>
      <c r="AF35" s="126">
        <f ca="1">OFFSET(IND!AI$25,$E35,0)</f>
        <v>10.758121208702368</v>
      </c>
      <c r="AG35" s="126">
        <f ca="1">OFFSET(IND!AJ$25,$E35,0)</f>
        <v>11.031004065835036</v>
      </c>
      <c r="AH35" s="126">
        <f ca="1">OFFSET(IND!AK$25,$E35,0)</f>
        <v>11.310111167966966</v>
      </c>
      <c r="AI35" s="126">
        <f ca="1">OFFSET(IND!AL$25,$E35,0)</f>
        <v>11.60278681327633</v>
      </c>
      <c r="AJ35" s="126">
        <f ca="1">OFFSET(IND!AM$25,$E35,0)</f>
        <v>13.127790258769132</v>
      </c>
      <c r="AK35" s="126">
        <f ca="1">OFFSET(IND!AN$25,$E35,0)</f>
        <v>14.780299939361434</v>
      </c>
      <c r="AL35" s="126">
        <f ca="1">OFFSET(IND!AO$25,$E35,0)</f>
        <v>17.936562026263218</v>
      </c>
      <c r="AM35" s="126">
        <f ca="1">OFFSET(IND!AP$25,$E35,0)</f>
        <v>21.114075152348388</v>
      </c>
      <c r="AQ35" s="4"/>
    </row>
    <row r="36" spans="1:43">
      <c r="A36" s="35" t="s">
        <v>336</v>
      </c>
      <c r="B36">
        <v>2.3622746235790002</v>
      </c>
      <c r="E36" s="129">
        <f ca="1">MATCH(F36,IND!$D$26:$D$255,0)</f>
        <v>46</v>
      </c>
      <c r="F36" s="4" t="str">
        <f t="shared" si="0"/>
        <v>IMIK</v>
      </c>
      <c r="G36" s="126">
        <f ca="1">OFFSET(IND!J$25,$E36,0)</f>
        <v>2.1376388478991801</v>
      </c>
      <c r="H36" s="126">
        <f ca="1">OFFSET(IND!K$25,$E36,0)</f>
        <v>2.2042694142187584</v>
      </c>
      <c r="I36" s="126">
        <f ca="1">OFFSET(IND!L$25,$E36,0)</f>
        <v>2.224930868530127</v>
      </c>
      <c r="J36" s="126">
        <f ca="1">OFFSET(IND!M$25,$E36,0)</f>
        <v>2.2014400000000003</v>
      </c>
      <c r="K36" s="126">
        <f ca="1">OFFSET(IND!N$25,$E36,0)</f>
        <v>2.2014400000000003</v>
      </c>
      <c r="L36" s="126">
        <f ca="1">OFFSET(IND!O$25,$E36,0)</f>
        <v>2.2014400000000003</v>
      </c>
      <c r="M36" s="126">
        <f ca="1">OFFSET(IND!P$25,$E36,0)</f>
        <v>2.1923781030692995</v>
      </c>
      <c r="N36" s="126">
        <f ca="1">OFFSET(IND!Q$25,$E36,0)</f>
        <v>2.1709035826509941</v>
      </c>
      <c r="O36" s="203">
        <f ca="1">OFFSET(IND!R$25,$E36,0)</f>
        <v>1.9956514399815681</v>
      </c>
      <c r="P36" s="126">
        <f ca="1">OFFSET(IND!S$25,$E36,0)</f>
        <v>2.0338060516972294</v>
      </c>
      <c r="Q36" s="126">
        <f ca="1">OFFSET(IND!T$25,$E36,0)</f>
        <v>2.0713880770744884</v>
      </c>
      <c r="R36" s="126">
        <f ca="1">OFFSET(IND!U$25,$E36,0)</f>
        <v>2.112316436596581</v>
      </c>
      <c r="S36" s="126">
        <f ca="1">OFFSET(IND!V$25,$E36,0)</f>
        <v>2.1575291294569703</v>
      </c>
      <c r="T36" s="203">
        <f ca="1">OFFSET(IND!W$25,$E36,0)</f>
        <v>2.2027346941992021</v>
      </c>
      <c r="U36" s="126">
        <f ca="1">OFFSET(IND!X$25,$E36,0)</f>
        <v>2.2528957079024048</v>
      </c>
      <c r="V36" s="126">
        <f ca="1">OFFSET(IND!Y$25,$E36,0)</f>
        <v>2.3035155098376787</v>
      </c>
      <c r="W36" s="126">
        <f ca="1">OFFSET(IND!Z$25,$E36,0)</f>
        <v>2.3591003520765108</v>
      </c>
      <c r="X36" s="126">
        <f ca="1">OFFSET(IND!AA$25,$E36,0)</f>
        <v>2.4228878313116859</v>
      </c>
      <c r="Y36" s="205">
        <f ca="1">OFFSET(IND!AB$25,$E36,0)</f>
        <v>2.480451421764569</v>
      </c>
      <c r="Z36" s="126">
        <f ca="1">OFFSET(IND!AC$25,$E36,0)</f>
        <v>2.5415171660194242</v>
      </c>
      <c r="AA36" s="126">
        <f ca="1">OFFSET(IND!AD$25,$E36,0)</f>
        <v>2.609391098768747</v>
      </c>
      <c r="AB36" s="126">
        <f ca="1">OFFSET(IND!AE$25,$E36,0)</f>
        <v>2.6778899185606235</v>
      </c>
      <c r="AC36" s="126">
        <f ca="1">OFFSET(IND!AF$25,$E36,0)</f>
        <v>2.7474147385821288</v>
      </c>
      <c r="AD36" s="126">
        <f ca="1">OFFSET(IND!AG$25,$E36,0)</f>
        <v>2.8328558819740848</v>
      </c>
      <c r="AE36" s="126">
        <f ca="1">OFFSET(IND!AH$25,$E36,0)</f>
        <v>2.910055021134522</v>
      </c>
      <c r="AF36" s="126">
        <f ca="1">OFFSET(IND!AI$25,$E36,0)</f>
        <v>2.9883670024173252</v>
      </c>
      <c r="AG36" s="126">
        <f ca="1">OFFSET(IND!AJ$25,$E36,0)</f>
        <v>3.0641677960652887</v>
      </c>
      <c r="AH36" s="126">
        <f ca="1">OFFSET(IND!AK$25,$E36,0)</f>
        <v>3.1416975466574915</v>
      </c>
      <c r="AI36" s="126">
        <f ca="1">OFFSET(IND!AL$25,$E36,0)</f>
        <v>3.2229963370212036</v>
      </c>
      <c r="AJ36" s="126">
        <f ca="1">OFFSET(IND!AM$25,$E36,0)</f>
        <v>3.6466084052136485</v>
      </c>
      <c r="AK36" s="126">
        <f ca="1">OFFSET(IND!AN$25,$E36,0)</f>
        <v>4.1056388720448442</v>
      </c>
      <c r="AL36" s="126">
        <f ca="1">OFFSET(IND!AO$25,$E36,0)</f>
        <v>4.9823783406286735</v>
      </c>
      <c r="AM36" s="126">
        <f ca="1">OFFSET(IND!AP$25,$E36,0)</f>
        <v>5.8650208756523323</v>
      </c>
      <c r="AQ36" s="4"/>
    </row>
    <row r="37" spans="1:43">
      <c r="A37" s="35" t="s">
        <v>337</v>
      </c>
      <c r="B37">
        <v>1.594535370916</v>
      </c>
      <c r="E37" s="129">
        <f ca="1">MATCH(F37,IND!$D$26:$D$255,0)</f>
        <v>48</v>
      </c>
      <c r="F37" s="4" t="str">
        <f t="shared" si="0"/>
        <v>IMIL</v>
      </c>
      <c r="G37" s="126">
        <f ca="1">OFFSET(IND!J$25,$E37,0)</f>
        <v>1.4429062223319464</v>
      </c>
      <c r="H37" s="126">
        <f ca="1">OFFSET(IND!K$25,$E37,0)</f>
        <v>1.4878818545976618</v>
      </c>
      <c r="I37" s="126">
        <f ca="1">OFFSET(IND!L$25,$E37,0)</f>
        <v>1.5018283362578355</v>
      </c>
      <c r="J37" s="126">
        <f ca="1">OFFSET(IND!M$25,$E37,0)</f>
        <v>1.4859720000000001</v>
      </c>
      <c r="K37" s="126">
        <f ca="1">OFFSET(IND!N$25,$E37,0)</f>
        <v>1.4859720000000001</v>
      </c>
      <c r="L37" s="126">
        <f ca="1">OFFSET(IND!O$25,$E37,0)</f>
        <v>1.4859720000000001</v>
      </c>
      <c r="M37" s="126">
        <f ca="1">OFFSET(IND!P$25,$E37,0)</f>
        <v>1.4798552195717771</v>
      </c>
      <c r="N37" s="126">
        <f ca="1">OFFSET(IND!Q$25,$E37,0)</f>
        <v>1.465359918289421</v>
      </c>
      <c r="O37" s="203">
        <f ca="1">OFFSET(IND!R$25,$E37,0)</f>
        <v>1.3470647219875584</v>
      </c>
      <c r="P37" s="126">
        <f ca="1">OFFSET(IND!S$25,$E37,0)</f>
        <v>1.3728190848956299</v>
      </c>
      <c r="Q37" s="126">
        <f ca="1">OFFSET(IND!T$25,$E37,0)</f>
        <v>1.3981869520252797</v>
      </c>
      <c r="R37" s="126">
        <f ca="1">OFFSET(IND!U$25,$E37,0)</f>
        <v>1.4258135947026922</v>
      </c>
      <c r="S37" s="126">
        <f ca="1">OFFSET(IND!V$25,$E37,0)</f>
        <v>1.4563321623834549</v>
      </c>
      <c r="T37" s="203">
        <f ca="1">OFFSET(IND!W$25,$E37,0)</f>
        <v>1.4868459185844614</v>
      </c>
      <c r="U37" s="126">
        <f ca="1">OFFSET(IND!X$25,$E37,0)</f>
        <v>1.5207046028341231</v>
      </c>
      <c r="V37" s="126">
        <f ca="1">OFFSET(IND!Y$25,$E37,0)</f>
        <v>1.554872969140433</v>
      </c>
      <c r="W37" s="126">
        <f ca="1">OFFSET(IND!Z$25,$E37,0)</f>
        <v>1.5923927376516447</v>
      </c>
      <c r="X37" s="126">
        <f ca="1">OFFSET(IND!AA$25,$E37,0)</f>
        <v>1.6354492861353878</v>
      </c>
      <c r="Y37" s="205">
        <f ca="1">OFFSET(IND!AB$25,$E37,0)</f>
        <v>1.6743047096910837</v>
      </c>
      <c r="Z37" s="126">
        <f ca="1">OFFSET(IND!AC$25,$E37,0)</f>
        <v>1.715524087063111</v>
      </c>
      <c r="AA37" s="126">
        <f ca="1">OFFSET(IND!AD$25,$E37,0)</f>
        <v>1.761338991668904</v>
      </c>
      <c r="AB37" s="126">
        <f ca="1">OFFSET(IND!AE$25,$E37,0)</f>
        <v>1.8075756950284207</v>
      </c>
      <c r="AC37" s="126">
        <f ca="1">OFFSET(IND!AF$25,$E37,0)</f>
        <v>1.854504948542937</v>
      </c>
      <c r="AD37" s="126">
        <f ca="1">OFFSET(IND!AG$25,$E37,0)</f>
        <v>1.9121777203325072</v>
      </c>
      <c r="AE37" s="126">
        <f ca="1">OFFSET(IND!AH$25,$E37,0)</f>
        <v>1.9642871392658021</v>
      </c>
      <c r="AF37" s="126">
        <f ca="1">OFFSET(IND!AI$25,$E37,0)</f>
        <v>2.0171477266316944</v>
      </c>
      <c r="AG37" s="126">
        <f ca="1">OFFSET(IND!AJ$25,$E37,0)</f>
        <v>2.0683132623440699</v>
      </c>
      <c r="AH37" s="126">
        <f ca="1">OFFSET(IND!AK$25,$E37,0)</f>
        <v>2.1206458439938065</v>
      </c>
      <c r="AI37" s="126">
        <f ca="1">OFFSET(IND!AL$25,$E37,0)</f>
        <v>2.1755225274893122</v>
      </c>
      <c r="AJ37" s="126">
        <f ca="1">OFFSET(IND!AM$25,$E37,0)</f>
        <v>2.4614606735192126</v>
      </c>
      <c r="AK37" s="126">
        <f ca="1">OFFSET(IND!AN$25,$E37,0)</f>
        <v>2.7713062386302694</v>
      </c>
      <c r="AL37" s="126">
        <f ca="1">OFFSET(IND!AO$25,$E37,0)</f>
        <v>3.3631053799243538</v>
      </c>
      <c r="AM37" s="126">
        <f ca="1">OFFSET(IND!AP$25,$E37,0)</f>
        <v>3.9588890910653234</v>
      </c>
      <c r="AQ37" s="4"/>
    </row>
    <row r="38" spans="1:43">
      <c r="A38" s="35" t="s">
        <v>338</v>
      </c>
      <c r="B38">
        <v>31.93143244434</v>
      </c>
      <c r="E38" s="129">
        <f ca="1">MATCH(F38,IND!$D$26:$D$255,0)</f>
        <v>53</v>
      </c>
      <c r="F38" s="4" t="str">
        <f t="shared" si="0"/>
        <v>IMIO</v>
      </c>
      <c r="G38" s="126">
        <f ca="1">OFFSET(IND!J$25,$E38,0)</f>
        <v>28.894976807848312</v>
      </c>
      <c r="H38" s="126">
        <f ca="1">OFFSET(IND!K$25,$E38,0)</f>
        <v>29.795638147526969</v>
      </c>
      <c r="I38" s="126">
        <f ca="1">OFFSET(IND!L$25,$E38,0)</f>
        <v>30.07492397905559</v>
      </c>
      <c r="J38" s="126">
        <f ca="1">OFFSET(IND!M$25,$E38,0)</f>
        <v>29.757392277177463</v>
      </c>
      <c r="K38" s="126">
        <f ca="1">OFFSET(IND!N$25,$E38,0)</f>
        <v>29.757392277177463</v>
      </c>
      <c r="L38" s="126">
        <f ca="1">OFFSET(IND!O$25,$E38,0)</f>
        <v>29.757392277177463</v>
      </c>
      <c r="M38" s="126">
        <f ca="1">OFFSET(IND!P$25,$E38,0)</f>
        <v>29.634900443767417</v>
      </c>
      <c r="N38" s="126">
        <f ca="1">OFFSET(IND!Q$25,$E38,0)</f>
        <v>29.344624202738014</v>
      </c>
      <c r="O38" s="203">
        <f ca="1">OFFSET(IND!R$25,$E38,0)</f>
        <v>26.975698973419938</v>
      </c>
      <c r="P38" s="126">
        <f ca="1">OFFSET(IND!S$25,$E38,0)</f>
        <v>27.49144400758227</v>
      </c>
      <c r="Q38" s="126">
        <f ca="1">OFFSET(IND!T$25,$E38,0)</f>
        <v>27.99944925493034</v>
      </c>
      <c r="R38" s="126">
        <f ca="1">OFFSET(IND!U$25,$E38,0)</f>
        <v>28.552687703200682</v>
      </c>
      <c r="S38" s="126">
        <f ca="1">OFFSET(IND!V$25,$E38,0)</f>
        <v>29.163838512377467</v>
      </c>
      <c r="T38" s="203">
        <f ca="1">OFFSET(IND!W$25,$E38,0)</f>
        <v>29.774892969072148</v>
      </c>
      <c r="U38" s="126">
        <f ca="1">OFFSET(IND!X$25,$E38,0)</f>
        <v>30.452931417445519</v>
      </c>
      <c r="V38" s="126">
        <f ca="1">OFFSET(IND!Y$25,$E38,0)</f>
        <v>31.137171416346682</v>
      </c>
      <c r="W38" s="126">
        <f ca="1">OFFSET(IND!Z$25,$E38,0)</f>
        <v>31.888525055403822</v>
      </c>
      <c r="X38" s="126">
        <f ca="1">OFFSET(IND!AA$25,$E38,0)</f>
        <v>32.750755705329965</v>
      </c>
      <c r="Y38" s="205">
        <f ca="1">OFFSET(IND!AB$25,$E38,0)</f>
        <v>33.528856558403056</v>
      </c>
      <c r="Z38" s="126">
        <f ca="1">OFFSET(IND!AC$25,$E38,0)</f>
        <v>34.354296864061865</v>
      </c>
      <c r="AA38" s="126">
        <f ca="1">OFFSET(IND!AD$25,$E38,0)</f>
        <v>35.271765085869575</v>
      </c>
      <c r="AB38" s="126">
        <f ca="1">OFFSET(IND!AE$25,$E38,0)</f>
        <v>36.197680055648704</v>
      </c>
      <c r="AC38" s="126">
        <f ca="1">OFFSET(IND!AF$25,$E38,0)</f>
        <v>37.13746371651618</v>
      </c>
      <c r="AD38" s="126">
        <f ca="1">OFFSET(IND!AG$25,$E38,0)</f>
        <v>38.29239213633457</v>
      </c>
      <c r="AE38" s="126">
        <f ca="1">OFFSET(IND!AH$25,$E38,0)</f>
        <v>39.33591140892775</v>
      </c>
      <c r="AF38" s="126">
        <f ca="1">OFFSET(IND!AI$25,$E38,0)</f>
        <v>40.394473235293837</v>
      </c>
      <c r="AG38" s="126">
        <f ca="1">OFFSET(IND!AJ$25,$E38,0)</f>
        <v>41.419090736340351</v>
      </c>
      <c r="AH38" s="126">
        <f ca="1">OFFSET(IND!AK$25,$E38,0)</f>
        <v>42.467078962921093</v>
      </c>
      <c r="AI38" s="126">
        <f ca="1">OFFSET(IND!AL$25,$E38,0)</f>
        <v>43.566014203723931</v>
      </c>
      <c r="AJ38" s="126">
        <f ca="1">OFFSET(IND!AM$25,$E38,0)</f>
        <v>49.292080090847371</v>
      </c>
      <c r="AK38" s="126">
        <f ca="1">OFFSET(IND!AN$25,$E38,0)</f>
        <v>55.496904963963047</v>
      </c>
      <c r="AL38" s="126">
        <f ca="1">OFFSET(IND!AO$25,$E38,0)</f>
        <v>67.348002559869855</v>
      </c>
      <c r="AM38" s="126">
        <f ca="1">OFFSET(IND!AP$25,$E38,0)</f>
        <v>79.278893320109219</v>
      </c>
      <c r="AQ38" s="4"/>
    </row>
    <row r="39" spans="1:43">
      <c r="A39" s="35" t="s">
        <v>339</v>
      </c>
      <c r="B39">
        <v>16.901755910559999</v>
      </c>
      <c r="E39" s="129">
        <f ca="1">MATCH(F39,IND!$D$26:$D$255,0)</f>
        <v>51</v>
      </c>
      <c r="F39" s="4" t="str">
        <f t="shared" si="0"/>
        <v>IMIP</v>
      </c>
      <c r="G39" s="126">
        <f ca="1">OFFSET(IND!J$25,$E39,0)</f>
        <v>15.294517272248457</v>
      </c>
      <c r="H39" s="126">
        <f ca="1">OFFSET(IND!K$25,$E39,0)</f>
        <v>15.771249975921025</v>
      </c>
      <c r="I39" s="126">
        <f ca="1">OFFSET(IND!L$25,$E39,0)</f>
        <v>15.919079891224801</v>
      </c>
      <c r="J39" s="126">
        <f ca="1">OFFSET(IND!M$25,$E39,0)</f>
        <v>15.751005899293361</v>
      </c>
      <c r="K39" s="126">
        <f ca="1">OFFSET(IND!N$25,$E39,0)</f>
        <v>15.751005899293361</v>
      </c>
      <c r="L39" s="126">
        <f ca="1">OFFSET(IND!O$25,$E39,0)</f>
        <v>15.751005899293361</v>
      </c>
      <c r="M39" s="126">
        <f ca="1">OFFSET(IND!P$25,$E39,0)</f>
        <v>15.686169250547879</v>
      </c>
      <c r="N39" s="126">
        <f ca="1">OFFSET(IND!Q$25,$E39,0)</f>
        <v>15.532521957052156</v>
      </c>
      <c r="O39" s="203">
        <f ca="1">OFFSET(IND!R$25,$E39,0)</f>
        <v>14.278616543754527</v>
      </c>
      <c r="P39" s="126">
        <f ca="1">OFFSET(IND!S$25,$E39,0)</f>
        <v>14.551607637865031</v>
      </c>
      <c r="Q39" s="126">
        <f ca="1">OFFSET(IND!T$25,$E39,0)</f>
        <v>14.820501954051071</v>
      </c>
      <c r="R39" s="126">
        <f ca="1">OFFSET(IND!U$25,$E39,0)</f>
        <v>15.113338839126694</v>
      </c>
      <c r="S39" s="126">
        <f ca="1">OFFSET(IND!V$25,$E39,0)</f>
        <v>15.436829550645941</v>
      </c>
      <c r="T39" s="203">
        <f ca="1">OFFSET(IND!W$25,$E39,0)</f>
        <v>15.760269261442412</v>
      </c>
      <c r="U39" s="126">
        <f ca="1">OFFSET(IND!X$25,$E39,0)</f>
        <v>16.119164540329724</v>
      </c>
      <c r="V39" s="126">
        <f ca="1">OFFSET(IND!Y$25,$E39,0)</f>
        <v>16.481342387058938</v>
      </c>
      <c r="W39" s="126">
        <f ca="1">OFFSET(IND!Z$25,$E39,0)</f>
        <v>16.879044426639908</v>
      </c>
      <c r="X39" s="126">
        <f ca="1">OFFSET(IND!AA$25,$E39,0)</f>
        <v>17.335435226177616</v>
      </c>
      <c r="Y39" s="205">
        <f ca="1">OFFSET(IND!AB$25,$E39,0)</f>
        <v>17.74729494200356</v>
      </c>
      <c r="Z39" s="126">
        <f ca="1">OFFSET(IND!AC$25,$E39,0)</f>
        <v>18.184212095322735</v>
      </c>
      <c r="AA39" s="126">
        <f ca="1">OFFSET(IND!AD$25,$E39,0)</f>
        <v>18.669840917885615</v>
      </c>
      <c r="AB39" s="126">
        <f ca="1">OFFSET(IND!AE$25,$E39,0)</f>
        <v>19.159940722848042</v>
      </c>
      <c r="AC39" s="126">
        <f ca="1">OFFSET(IND!AF$25,$E39,0)</f>
        <v>19.657381420893884</v>
      </c>
      <c r="AD39" s="126">
        <f ca="1">OFFSET(IND!AG$25,$E39,0)</f>
        <v>20.268701263183054</v>
      </c>
      <c r="AE39" s="126">
        <f ca="1">OFFSET(IND!AH$25,$E39,0)</f>
        <v>20.821050678264278</v>
      </c>
      <c r="AF39" s="126">
        <f ca="1">OFFSET(IND!AI$25,$E39,0)</f>
        <v>21.381362328443608</v>
      </c>
      <c r="AG39" s="126">
        <f ca="1">OFFSET(IND!AJ$25,$E39,0)</f>
        <v>21.923706770227255</v>
      </c>
      <c r="AH39" s="126">
        <f ca="1">OFFSET(IND!AK$25,$E39,0)</f>
        <v>22.478421665454256</v>
      </c>
      <c r="AI39" s="126">
        <f ca="1">OFFSET(IND!AL$25,$E39,0)</f>
        <v>23.060103531244032</v>
      </c>
      <c r="AJ39" s="126">
        <f ca="1">OFFSET(IND!AM$25,$E39,0)</f>
        <v>26.090990671075716</v>
      </c>
      <c r="AK39" s="126">
        <f ca="1">OFFSET(IND!AN$25,$E39,0)</f>
        <v>29.375291669973503</v>
      </c>
      <c r="AL39" s="126">
        <f ca="1">OFFSET(IND!AO$25,$E39,0)</f>
        <v>35.648244165525149</v>
      </c>
      <c r="AM39" s="126">
        <f ca="1">OFFSET(IND!AP$25,$E39,0)</f>
        <v>41.963432304254752</v>
      </c>
      <c r="AQ39" s="4"/>
    </row>
    <row r="40" spans="1:43">
      <c r="A40" s="35" t="s">
        <v>340</v>
      </c>
      <c r="B40">
        <v>28.149155918999998</v>
      </c>
      <c r="E40" s="129">
        <f ca="1">MATCH(F40,IND!$D$26:$D$255,0)</f>
        <v>63</v>
      </c>
      <c r="F40" s="4" t="str">
        <f t="shared" si="0"/>
        <v>IMIR</v>
      </c>
      <c r="G40" s="126">
        <f ca="1">OFFSET(IND!J$25,$E40,0)</f>
        <v>51.488523217763458</v>
      </c>
      <c r="H40" s="126">
        <f ca="1">OFFSET(IND!K$25,$E40,0)</f>
        <v>53.093429240279825</v>
      </c>
      <c r="I40" s="126">
        <f ca="1">OFFSET(IND!L$25,$E40,0)</f>
        <v>53.591094115274572</v>
      </c>
      <c r="J40" s="126">
        <f ca="1">OFFSET(IND!M$25,$E40,0)</f>
        <v>46.045999999999999</v>
      </c>
      <c r="K40" s="126">
        <f ca="1">OFFSET(IND!N$25,$E40,0)</f>
        <v>46.045999999999999</v>
      </c>
      <c r="L40" s="126">
        <f ca="1">OFFSET(IND!O$25,$E40,0)</f>
        <v>46.045999999999999</v>
      </c>
      <c r="M40" s="126">
        <f ca="1">OFFSET(IND!P$25,$E40,0)</f>
        <v>45.856458560727958</v>
      </c>
      <c r="N40" s="126">
        <f ca="1">OFFSET(IND!Q$25,$E40,0)</f>
        <v>45.407290849056828</v>
      </c>
      <c r="O40" s="203">
        <f ca="1">OFFSET(IND!R$25,$E40,0)</f>
        <v>41.741662823148154</v>
      </c>
      <c r="P40" s="126">
        <f ca="1">OFFSET(IND!S$25,$E40,0)</f>
        <v>42.539716483960774</v>
      </c>
      <c r="Q40" s="126">
        <f ca="1">OFFSET(IND!T$25,$E40,0)</f>
        <v>43.325793751804213</v>
      </c>
      <c r="R40" s="126">
        <f ca="1">OFFSET(IND!U$25,$E40,0)</f>
        <v>44.181863979725151</v>
      </c>
      <c r="S40" s="126">
        <f ca="1">OFFSET(IND!V$25,$E40,0)</f>
        <v>45.127546649000479</v>
      </c>
      <c r="T40" s="203">
        <f ca="1">OFFSET(IND!W$25,$E40,0)</f>
        <v>46.073080224351528</v>
      </c>
      <c r="U40" s="126">
        <f ca="1">OFFSET(IND!X$25,$E40,0)</f>
        <v>47.122263503013528</v>
      </c>
      <c r="V40" s="126">
        <f ca="1">OFFSET(IND!Y$25,$E40,0)</f>
        <v>48.181042938252112</v>
      </c>
      <c r="W40" s="126">
        <f ca="1">OFFSET(IND!Z$25,$E40,0)</f>
        <v>49.343672692290042</v>
      </c>
      <c r="X40" s="126">
        <f ca="1">OFFSET(IND!AA$25,$E40,0)</f>
        <v>50.677871339022573</v>
      </c>
      <c r="Y40" s="205">
        <f ca="1">OFFSET(IND!AB$25,$E40,0)</f>
        <v>51.881889202781501</v>
      </c>
      <c r="Z40" s="126">
        <f ca="1">OFFSET(IND!AC$25,$E40,0)</f>
        <v>53.159159198765522</v>
      </c>
      <c r="AA40" s="126">
        <f ca="1">OFFSET(IND!AD$25,$E40,0)</f>
        <v>54.578831371241414</v>
      </c>
      <c r="AB40" s="126">
        <f ca="1">OFFSET(IND!AE$25,$E40,0)</f>
        <v>56.011573874392418</v>
      </c>
      <c r="AC40" s="126">
        <f ca="1">OFFSET(IND!AF$25,$E40,0)</f>
        <v>57.465776515713664</v>
      </c>
      <c r="AD40" s="126">
        <f ca="1">OFFSET(IND!AG$25,$E40,0)</f>
        <v>59.252889899964885</v>
      </c>
      <c r="AE40" s="126">
        <f ca="1">OFFSET(IND!AH$25,$E40,0)</f>
        <v>60.867610974253296</v>
      </c>
      <c r="AF40" s="126">
        <f ca="1">OFFSET(IND!AI$25,$E40,0)</f>
        <v>62.505608598602791</v>
      </c>
      <c r="AG40" s="126">
        <f ca="1">OFFSET(IND!AJ$25,$E40,0)</f>
        <v>64.091081445609348</v>
      </c>
      <c r="AH40" s="126">
        <f ca="1">OFFSET(IND!AK$25,$E40,0)</f>
        <v>65.712717690870889</v>
      </c>
      <c r="AI40" s="126">
        <f ca="1">OFFSET(IND!AL$25,$E40,0)</f>
        <v>67.413188337850812</v>
      </c>
      <c r="AJ40" s="126">
        <f ca="1">OFFSET(IND!AM$25,$E40,0)</f>
        <v>76.27358938988462</v>
      </c>
      <c r="AK40" s="126">
        <f ca="1">OFFSET(IND!AN$25,$E40,0)</f>
        <v>85.874812623635805</v>
      </c>
      <c r="AL40" s="126">
        <f ca="1">OFFSET(IND!AO$25,$E40,0)</f>
        <v>104.21296654580082</v>
      </c>
      <c r="AM40" s="126">
        <f ca="1">OFFSET(IND!AP$25,$E40,0)</f>
        <v>122.6745908315862</v>
      </c>
      <c r="AQ40" s="4"/>
    </row>
    <row r="41" spans="1:43">
      <c r="A41" s="35" t="s">
        <v>341</v>
      </c>
      <c r="B41">
        <v>5.2585839407999997E-2</v>
      </c>
      <c r="E41" s="129">
        <f ca="1">MATCH(F41,IND!$D$26:$D$255,0)</f>
        <v>56</v>
      </c>
      <c r="F41" s="4" t="str">
        <f t="shared" si="0"/>
        <v>IMIS</v>
      </c>
      <c r="G41" s="126">
        <f ca="1">OFFSET(IND!J$25,$E41,0)</f>
        <v>20.275122960000004</v>
      </c>
      <c r="H41" s="126">
        <f ca="1">OFFSET(IND!K$25,$E41,0)</f>
        <v>20.907101989737214</v>
      </c>
      <c r="I41" s="126">
        <f ca="1">OFFSET(IND!L$25,$E41,0)</f>
        <v>21.103072196354255</v>
      </c>
      <c r="J41" s="126">
        <f ca="1">OFFSET(IND!M$25,$E41,0)</f>
        <v>0.90805719120000006</v>
      </c>
      <c r="K41" s="126">
        <f ca="1">OFFSET(IND!N$25,$E41,0)</f>
        <v>0.90805719120000006</v>
      </c>
      <c r="L41" s="126">
        <f ca="1">OFFSET(IND!O$25,$E41,0)</f>
        <v>0.90805719120000006</v>
      </c>
      <c r="M41" s="126">
        <f ca="1">OFFSET(IND!P$25,$E41,0)</f>
        <v>0.9043193102339796</v>
      </c>
      <c r="N41" s="126">
        <f ca="1">OFFSET(IND!Q$25,$E41,0)</f>
        <v>0.89546142962246467</v>
      </c>
      <c r="O41" s="203">
        <f ca="1">OFFSET(IND!R$25,$E41,0)</f>
        <v>0.82317285104472426</v>
      </c>
      <c r="P41" s="126">
        <f ca="1">OFFSET(IND!S$25,$E41,0)</f>
        <v>0.83891099041979234</v>
      </c>
      <c r="Q41" s="126">
        <f ca="1">OFFSET(IND!T$25,$E41,0)</f>
        <v>0.85441294750410113</v>
      </c>
      <c r="R41" s="126">
        <f ca="1">OFFSET(IND!U$25,$E41,0)</f>
        <v>0.87129521147134759</v>
      </c>
      <c r="S41" s="126">
        <f ca="1">OFFSET(IND!V$25,$E41,0)</f>
        <v>0.88994469130518061</v>
      </c>
      <c r="T41" s="203">
        <f ca="1">OFFSET(IND!W$25,$E41,0)</f>
        <v>0.90859123090945815</v>
      </c>
      <c r="U41" s="126">
        <f ca="1">OFFSET(IND!X$25,$E41,0)</f>
        <v>0.92928181035340163</v>
      </c>
      <c r="V41" s="126">
        <f ca="1">OFFSET(IND!Y$25,$E41,0)</f>
        <v>0.95016163227198458</v>
      </c>
      <c r="W41" s="126">
        <f ca="1">OFFSET(IND!Z$25,$E41,0)</f>
        <v>0.97308945029868033</v>
      </c>
      <c r="X41" s="126">
        <f ca="1">OFFSET(IND!AA$25,$E41,0)</f>
        <v>0.99940071893558224</v>
      </c>
      <c r="Y41" s="205">
        <f ca="1">OFFSET(IND!AB$25,$E41,0)</f>
        <v>1.0231447375152538</v>
      </c>
      <c r="Z41" s="126">
        <f ca="1">OFFSET(IND!AC$25,$E41,0)</f>
        <v>1.0483333359810767</v>
      </c>
      <c r="AA41" s="126">
        <f ca="1">OFFSET(IND!AD$25,$E41,0)</f>
        <v>1.0763301983657194</v>
      </c>
      <c r="AB41" s="126">
        <f ca="1">OFFSET(IND!AE$25,$E41,0)</f>
        <v>1.1045848162070988</v>
      </c>
      <c r="AC41" s="126">
        <f ca="1">OFFSET(IND!AF$25,$E41,0)</f>
        <v>1.1332626419881393</v>
      </c>
      <c r="AD41" s="126">
        <f ca="1">OFFSET(IND!AG$25,$E41,0)</f>
        <v>1.1685056850333351</v>
      </c>
      <c r="AE41" s="126">
        <f ca="1">OFFSET(IND!AH$25,$E41,0)</f>
        <v>1.2003490391420477</v>
      </c>
      <c r="AF41" s="126">
        <f ca="1">OFFSET(IND!AI$25,$E41,0)</f>
        <v>1.2326514220191505</v>
      </c>
      <c r="AG41" s="126">
        <f ca="1">OFFSET(IND!AJ$25,$E41,0)</f>
        <v>1.2639179819847641</v>
      </c>
      <c r="AH41" s="126">
        <f ca="1">OFFSET(IND!AK$25,$E41,0)</f>
        <v>1.2958977077811482</v>
      </c>
      <c r="AI41" s="126">
        <f ca="1">OFFSET(IND!AL$25,$E41,0)</f>
        <v>1.329432099463697</v>
      </c>
      <c r="AJ41" s="126">
        <f ca="1">OFFSET(IND!AM$25,$E41,0)</f>
        <v>1.5041649946601385</v>
      </c>
      <c r="AK41" s="126">
        <f ca="1">OFFSET(IND!AN$25,$E41,0)</f>
        <v>1.6935073870878039</v>
      </c>
      <c r="AL41" s="126">
        <f ca="1">OFFSET(IND!AO$25,$E41,0)</f>
        <v>2.0551477585066986</v>
      </c>
      <c r="AM41" s="126">
        <f ca="1">OFFSET(IND!AP$25,$E41,0)</f>
        <v>2.4192230461308131</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38.403248163919542</v>
      </c>
      <c r="I44" s="126">
        <f ca="1">OFFSET(IND!L$25,$E44,0)</f>
        <v>35.080885461016649</v>
      </c>
      <c r="J44" s="126">
        <f ca="1">OFFSET(IND!M$25,$E44,0)</f>
        <v>11.427588</v>
      </c>
      <c r="K44" s="126">
        <f ca="1">OFFSET(IND!N$25,$E44,0)</f>
        <v>11.427588</v>
      </c>
      <c r="L44" s="126">
        <f ca="1">OFFSET(IND!O$25,$E44,0)</f>
        <v>11.427588</v>
      </c>
      <c r="M44" s="126">
        <f ca="1">OFFSET(IND!P$25,$E44,0)</f>
        <v>11.152606015128017</v>
      </c>
      <c r="N44" s="126">
        <f ca="1">OFFSET(IND!Q$25,$E44,0)</f>
        <v>10.675817100990713</v>
      </c>
      <c r="O44" s="203">
        <f ca="1">OFFSET(IND!R$25,$E44,0)</f>
        <v>8.7102818301988805</v>
      </c>
      <c r="P44" s="126">
        <f ca="1">OFFSET(IND!S$25,$E44,0)</f>
        <v>8.9076760586912656</v>
      </c>
      <c r="Q44" s="126">
        <f ca="1">OFFSET(IND!T$25,$E44,0)</f>
        <v>8.9863510185187696</v>
      </c>
      <c r="R44" s="126">
        <f ca="1">OFFSET(IND!U$25,$E44,0)</f>
        <v>9.0937503073455552</v>
      </c>
      <c r="S44" s="126">
        <f ca="1">OFFSET(IND!V$25,$E44,0)</f>
        <v>9.2640751023924732</v>
      </c>
      <c r="T44" s="203">
        <f ca="1">OFFSET(IND!W$25,$E44,0)</f>
        <v>9.495016412119039</v>
      </c>
      <c r="U44" s="126">
        <f ca="1">OFFSET(IND!X$25,$E44,0)</f>
        <v>9.7189694156822686</v>
      </c>
      <c r="V44" s="126">
        <f ca="1">OFFSET(IND!Y$25,$E44,0)</f>
        <v>9.9544337565775916</v>
      </c>
      <c r="W44" s="126">
        <f ca="1">OFFSET(IND!Z$25,$E44,0)</f>
        <v>10.221345783374771</v>
      </c>
      <c r="X44" s="126">
        <f ca="1">OFFSET(IND!AA$25,$E44,0)</f>
        <v>10.608817226897777</v>
      </c>
      <c r="Y44" s="205">
        <f ca="1">OFFSET(IND!AB$25,$E44,0)</f>
        <v>10.950926404510213</v>
      </c>
      <c r="Z44" s="126">
        <f ca="1">OFFSET(IND!AC$25,$E44,0)</f>
        <v>11.422242832406099</v>
      </c>
      <c r="AA44" s="126">
        <f ca="1">OFFSET(IND!AD$25,$E44,0)</f>
        <v>11.976084952405957</v>
      </c>
      <c r="AB44" s="126">
        <f ca="1">OFFSET(IND!AE$25,$E44,0)</f>
        <v>12.533219306073383</v>
      </c>
      <c r="AC44" s="126">
        <f ca="1">OFFSET(IND!AF$25,$E44,0)</f>
        <v>13.130424639479125</v>
      </c>
      <c r="AD44" s="126">
        <f ca="1">OFFSET(IND!AG$25,$E44,0)</f>
        <v>13.885519403514914</v>
      </c>
      <c r="AE44" s="126">
        <f ca="1">OFFSET(IND!AH$25,$E44,0)</f>
        <v>14.565154465370306</v>
      </c>
      <c r="AF44" s="126">
        <f ca="1">OFFSET(IND!AI$25,$E44,0)</f>
        <v>15.252370202732797</v>
      </c>
      <c r="AG44" s="126">
        <f ca="1">OFFSET(IND!AJ$25,$E44,0)</f>
        <v>15.915967808111269</v>
      </c>
      <c r="AH44" s="126">
        <f ca="1">OFFSET(IND!AK$25,$E44,0)</f>
        <v>16.586842158169407</v>
      </c>
      <c r="AI44" s="126">
        <f ca="1">OFFSET(IND!AL$25,$E44,0)</f>
        <v>17.278381903094612</v>
      </c>
      <c r="AJ44" s="126">
        <f ca="1">OFFSET(IND!AM$25,$E44,0)</f>
        <v>20.587953560679896</v>
      </c>
      <c r="AK44" s="126">
        <f ca="1">OFFSET(IND!AN$25,$E44,0)</f>
        <v>23.543367999873073</v>
      </c>
      <c r="AL44" s="126">
        <f ca="1">OFFSET(IND!AO$25,$E44,0)</f>
        <v>29.86738029971675</v>
      </c>
      <c r="AM44" s="126">
        <f ca="1">OFFSET(IND!AP$25,$E44,0)</f>
        <v>36.132366396495343</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0.50530589689367811</v>
      </c>
      <c r="I46" s="126">
        <f ca="1">OFFSET(IND!L$25,$E46,0)</f>
        <v>0.46159059817127168</v>
      </c>
      <c r="J46" s="126">
        <f ca="1">OFFSET(IND!M$25,$E46,0)</f>
        <v>0.15036300000000002</v>
      </c>
      <c r="K46" s="126">
        <f ca="1">OFFSET(IND!N$25,$E46,0)</f>
        <v>0.15036300000000002</v>
      </c>
      <c r="L46" s="126">
        <f ca="1">OFFSET(IND!O$25,$E46,0)</f>
        <v>0.15036300000000002</v>
      </c>
      <c r="M46" s="126">
        <f ca="1">OFFSET(IND!P$25,$E46,0)</f>
        <v>0.14674481598852657</v>
      </c>
      <c r="N46" s="126">
        <f ca="1">OFFSET(IND!Q$25,$E46,0)</f>
        <v>0.14047127764461467</v>
      </c>
      <c r="O46" s="203">
        <f ca="1">OFFSET(IND!R$25,$E46,0)</f>
        <v>0.11460897144998529</v>
      </c>
      <c r="P46" s="126">
        <f ca="1">OFFSET(IND!S$25,$E46,0)</f>
        <v>0.11720626393014826</v>
      </c>
      <c r="Q46" s="126">
        <f ca="1">OFFSET(IND!T$25,$E46,0)</f>
        <v>0.11824146076998385</v>
      </c>
      <c r="R46" s="126">
        <f ca="1">OFFSET(IND!U$25,$E46,0)</f>
        <v>0.11965460930717839</v>
      </c>
      <c r="S46" s="126">
        <f ca="1">OFFSET(IND!V$25,$E46,0)</f>
        <v>0.12189572503147994</v>
      </c>
      <c r="T46" s="203">
        <f ca="1">OFFSET(IND!W$25,$E46,0)</f>
        <v>0.12493442647525055</v>
      </c>
      <c r="U46" s="126">
        <f ca="1">OFFSET(IND!X$25,$E46,0)</f>
        <v>0.12788117652213513</v>
      </c>
      <c r="V46" s="126">
        <f ca="1">OFFSET(IND!Y$25,$E46,0)</f>
        <v>0.13097939153391569</v>
      </c>
      <c r="W46" s="126">
        <f ca="1">OFFSET(IND!Z$25,$E46,0)</f>
        <v>0.13449139188651016</v>
      </c>
      <c r="X46" s="126">
        <f ca="1">OFFSET(IND!AA$25,$E46,0)</f>
        <v>0.13958970035391816</v>
      </c>
      <c r="Y46" s="205">
        <f ca="1">OFFSET(IND!AB$25,$E46,0)</f>
        <v>0.1440911369014502</v>
      </c>
      <c r="Z46" s="126">
        <f ca="1">OFFSET(IND!AC$25,$E46,0)</f>
        <v>0.15029266884744868</v>
      </c>
      <c r="AA46" s="126">
        <f ca="1">OFFSET(IND!AD$25,$E46,0)</f>
        <v>0.1575800651632363</v>
      </c>
      <c r="AB46" s="126">
        <f ca="1">OFFSET(IND!AE$25,$E46,0)</f>
        <v>0.16491078034307086</v>
      </c>
      <c r="AC46" s="126">
        <f ca="1">OFFSET(IND!AF$25,$E46,0)</f>
        <v>0.17276874525630431</v>
      </c>
      <c r="AD46" s="126">
        <f ca="1">OFFSET(IND!AG$25,$E46,0)</f>
        <v>0.18270420267782786</v>
      </c>
      <c r="AE46" s="126">
        <f ca="1">OFFSET(IND!AH$25,$E46,0)</f>
        <v>0.19164676928118829</v>
      </c>
      <c r="AF46" s="126">
        <f ca="1">OFFSET(IND!AI$25,$E46,0)</f>
        <v>0.20068908161490528</v>
      </c>
      <c r="AG46" s="126">
        <f ca="1">OFFSET(IND!AJ$25,$E46,0)</f>
        <v>0.20942062905409572</v>
      </c>
      <c r="AH46" s="126">
        <f ca="1">OFFSET(IND!AK$25,$E46,0)</f>
        <v>0.21824792313380806</v>
      </c>
      <c r="AI46" s="126">
        <f ca="1">OFFSET(IND!AL$25,$E46,0)</f>
        <v>0.22734713030387654</v>
      </c>
      <c r="AJ46" s="126">
        <f ca="1">OFFSET(IND!AM$25,$E46,0)</f>
        <v>0.27089412579841976</v>
      </c>
      <c r="AK46" s="126">
        <f ca="1">OFFSET(IND!AN$25,$E46,0)</f>
        <v>0.30978115789306687</v>
      </c>
      <c r="AL46" s="126">
        <f ca="1">OFFSET(IND!AO$25,$E46,0)</f>
        <v>0.39299184604890475</v>
      </c>
      <c r="AM46" s="126">
        <f ca="1">OFFSET(IND!AP$25,$E46,0)</f>
        <v>0.4754258736380968</v>
      </c>
      <c r="AQ46" s="4"/>
    </row>
    <row r="47" spans="1:43">
      <c r="A47" s="35" t="s">
        <v>347</v>
      </c>
      <c r="B47">
        <v>0.80432667377019995</v>
      </c>
      <c r="E47" s="129">
        <f ca="1">MATCH(F47,IND!$D$26:$D$255,0)</f>
        <v>130</v>
      </c>
      <c r="F47" s="4" t="str">
        <f t="shared" si="0"/>
        <v>INFK</v>
      </c>
      <c r="G47" s="126">
        <f ca="1">OFFSET(IND!J$25,$E47,0)</f>
        <v>0.66789588210349726</v>
      </c>
      <c r="H47" s="126">
        <f ca="1">OFFSET(IND!K$25,$E47,0)</f>
        <v>0.56145099654853126</v>
      </c>
      <c r="I47" s="126">
        <f ca="1">OFFSET(IND!L$25,$E47,0)</f>
        <v>0.51287844241252412</v>
      </c>
      <c r="J47" s="126">
        <f ca="1">OFFSET(IND!M$25,$E47,0)</f>
        <v>0.16707000000000002</v>
      </c>
      <c r="K47" s="126">
        <f ca="1">OFFSET(IND!N$25,$E47,0)</f>
        <v>0.16707000000000002</v>
      </c>
      <c r="L47" s="126">
        <f ca="1">OFFSET(IND!O$25,$E47,0)</f>
        <v>0.16707000000000002</v>
      </c>
      <c r="M47" s="126">
        <f ca="1">OFFSET(IND!P$25,$E47,0)</f>
        <v>0.1630497955428073</v>
      </c>
      <c r="N47" s="126">
        <f ca="1">OFFSET(IND!Q$25,$E47,0)</f>
        <v>0.15607919738290518</v>
      </c>
      <c r="O47" s="203">
        <f ca="1">OFFSET(IND!R$25,$E47,0)</f>
        <v>0.12734330161109475</v>
      </c>
      <c r="P47" s="126">
        <f ca="1">OFFSET(IND!S$25,$E47,0)</f>
        <v>0.13022918214460916</v>
      </c>
      <c r="Q47" s="126">
        <f ca="1">OFFSET(IND!T$25,$E47,0)</f>
        <v>0.13137940085553759</v>
      </c>
      <c r="R47" s="126">
        <f ca="1">OFFSET(IND!U$25,$E47,0)</f>
        <v>0.13294956589686485</v>
      </c>
      <c r="S47" s="126">
        <f ca="1">OFFSET(IND!V$25,$E47,0)</f>
        <v>0.13543969447942214</v>
      </c>
      <c r="T47" s="203">
        <f ca="1">OFFSET(IND!W$25,$E47,0)</f>
        <v>0.13881602941694504</v>
      </c>
      <c r="U47" s="126">
        <f ca="1">OFFSET(IND!X$25,$E47,0)</f>
        <v>0.1420901961357057</v>
      </c>
      <c r="V47" s="126">
        <f ca="1">OFFSET(IND!Y$25,$E47,0)</f>
        <v>0.14553265725990633</v>
      </c>
      <c r="W47" s="126">
        <f ca="1">OFFSET(IND!Z$25,$E47,0)</f>
        <v>0.14943487987390019</v>
      </c>
      <c r="X47" s="126">
        <f ca="1">OFFSET(IND!AA$25,$E47,0)</f>
        <v>0.15509966705990907</v>
      </c>
      <c r="Y47" s="205">
        <f ca="1">OFFSET(IND!AB$25,$E47,0)</f>
        <v>0.16010126322383356</v>
      </c>
      <c r="Z47" s="126">
        <f ca="1">OFFSET(IND!AC$25,$E47,0)</f>
        <v>0.16699185427494298</v>
      </c>
      <c r="AA47" s="126">
        <f ca="1">OFFSET(IND!AD$25,$E47,0)</f>
        <v>0.17508896129248477</v>
      </c>
      <c r="AB47" s="126">
        <f ca="1">OFFSET(IND!AE$25,$E47,0)</f>
        <v>0.18323420038118982</v>
      </c>
      <c r="AC47" s="126">
        <f ca="1">OFFSET(IND!AF$25,$E47,0)</f>
        <v>0.19196527250700476</v>
      </c>
      <c r="AD47" s="126">
        <f ca="1">OFFSET(IND!AG$25,$E47,0)</f>
        <v>0.20300466964203093</v>
      </c>
      <c r="AE47" s="126">
        <f ca="1">OFFSET(IND!AH$25,$E47,0)</f>
        <v>0.21294085475687585</v>
      </c>
      <c r="AF47" s="126">
        <f ca="1">OFFSET(IND!AI$25,$E47,0)</f>
        <v>0.22298786846100585</v>
      </c>
      <c r="AG47" s="126">
        <f ca="1">OFFSET(IND!AJ$25,$E47,0)</f>
        <v>0.2326895878378841</v>
      </c>
      <c r="AH47" s="126">
        <f ca="1">OFFSET(IND!AK$25,$E47,0)</f>
        <v>0.24249769237089783</v>
      </c>
      <c r="AI47" s="126">
        <f ca="1">OFFSET(IND!AL$25,$E47,0)</f>
        <v>0.25260792255986281</v>
      </c>
      <c r="AJ47" s="126">
        <f ca="1">OFFSET(IND!AM$25,$E47,0)</f>
        <v>0.30099347310935526</v>
      </c>
      <c r="AK47" s="126">
        <f ca="1">OFFSET(IND!AN$25,$E47,0)</f>
        <v>0.34420128654785204</v>
      </c>
      <c r="AL47" s="126">
        <f ca="1">OFFSET(IND!AO$25,$E47,0)</f>
        <v>0.43665760672100523</v>
      </c>
      <c r="AM47" s="126">
        <f ca="1">OFFSET(IND!AP$25,$E47,0)</f>
        <v>0.5282509707089964</v>
      </c>
      <c r="AQ47" s="4"/>
    </row>
    <row r="48" spans="1:43">
      <c r="A48" s="35" t="s">
        <v>348</v>
      </c>
      <c r="B48">
        <v>0.241298002131</v>
      </c>
      <c r="E48" s="129">
        <f ca="1">MATCH(F48,IND!$D$26:$D$255,0)</f>
        <v>132</v>
      </c>
      <c r="F48" s="4" t="str">
        <f t="shared" si="0"/>
        <v>INFL</v>
      </c>
      <c r="G48" s="126">
        <f ca="1">OFFSET(IND!J$25,$E48,0)</f>
        <v>0.20036876463104916</v>
      </c>
      <c r="H48" s="126">
        <f ca="1">OFFSET(IND!K$25,$E48,0)</f>
        <v>0.16843529896455936</v>
      </c>
      <c r="I48" s="126">
        <f ca="1">OFFSET(IND!L$25,$E48,0)</f>
        <v>0.15386353272375722</v>
      </c>
      <c r="J48" s="126">
        <f ca="1">OFFSET(IND!M$25,$E48,0)</f>
        <v>5.0121000000000006E-2</v>
      </c>
      <c r="K48" s="126">
        <f ca="1">OFFSET(IND!N$25,$E48,0)</f>
        <v>5.0121000000000006E-2</v>
      </c>
      <c r="L48" s="126">
        <f ca="1">OFFSET(IND!O$25,$E48,0)</f>
        <v>5.0121000000000006E-2</v>
      </c>
      <c r="M48" s="126">
        <f ca="1">OFFSET(IND!P$25,$E48,0)</f>
        <v>4.8914938662842182E-2</v>
      </c>
      <c r="N48" s="126">
        <f ca="1">OFFSET(IND!Q$25,$E48,0)</f>
        <v>4.6823759214871551E-2</v>
      </c>
      <c r="O48" s="203">
        <f ca="1">OFFSET(IND!R$25,$E48,0)</f>
        <v>3.8202990483328425E-2</v>
      </c>
      <c r="P48" s="126">
        <f ca="1">OFFSET(IND!S$25,$E48,0)</f>
        <v>3.9068754643382747E-2</v>
      </c>
      <c r="Q48" s="126">
        <f ca="1">OFFSET(IND!T$25,$E48,0)</f>
        <v>3.9413820256661278E-2</v>
      </c>
      <c r="R48" s="126">
        <f ca="1">OFFSET(IND!U$25,$E48,0)</f>
        <v>3.9884869769059458E-2</v>
      </c>
      <c r="S48" s="126">
        <f ca="1">OFFSET(IND!V$25,$E48,0)</f>
        <v>4.0631908343826642E-2</v>
      </c>
      <c r="T48" s="203">
        <f ca="1">OFFSET(IND!W$25,$E48,0)</f>
        <v>4.1644808825083514E-2</v>
      </c>
      <c r="U48" s="126">
        <f ca="1">OFFSET(IND!X$25,$E48,0)</f>
        <v>4.2627058840711711E-2</v>
      </c>
      <c r="V48" s="126">
        <f ca="1">OFFSET(IND!Y$25,$E48,0)</f>
        <v>4.3659797177971894E-2</v>
      </c>
      <c r="W48" s="126">
        <f ca="1">OFFSET(IND!Z$25,$E48,0)</f>
        <v>4.4830463962170053E-2</v>
      </c>
      <c r="X48" s="126">
        <f ca="1">OFFSET(IND!AA$25,$E48,0)</f>
        <v>4.6529900117972714E-2</v>
      </c>
      <c r="Y48" s="205">
        <f ca="1">OFFSET(IND!AB$25,$E48,0)</f>
        <v>4.803037896715006E-2</v>
      </c>
      <c r="Z48" s="126">
        <f ca="1">OFFSET(IND!AC$25,$E48,0)</f>
        <v>5.0097556282482893E-2</v>
      </c>
      <c r="AA48" s="126">
        <f ca="1">OFFSET(IND!AD$25,$E48,0)</f>
        <v>5.2526688387745435E-2</v>
      </c>
      <c r="AB48" s="126">
        <f ca="1">OFFSET(IND!AE$25,$E48,0)</f>
        <v>5.4970260114356947E-2</v>
      </c>
      <c r="AC48" s="126">
        <f ca="1">OFFSET(IND!AF$25,$E48,0)</f>
        <v>5.7589581752101437E-2</v>
      </c>
      <c r="AD48" s="126">
        <f ca="1">OFFSET(IND!AG$25,$E48,0)</f>
        <v>6.0901400892609286E-2</v>
      </c>
      <c r="AE48" s="126">
        <f ca="1">OFFSET(IND!AH$25,$E48,0)</f>
        <v>6.3882256427062759E-2</v>
      </c>
      <c r="AF48" s="126">
        <f ca="1">OFFSET(IND!AI$25,$E48,0)</f>
        <v>6.6896360538301752E-2</v>
      </c>
      <c r="AG48" s="126">
        <f ca="1">OFFSET(IND!AJ$25,$E48,0)</f>
        <v>6.9806876351365232E-2</v>
      </c>
      <c r="AH48" s="126">
        <f ca="1">OFFSET(IND!AK$25,$E48,0)</f>
        <v>7.2749307711269348E-2</v>
      </c>
      <c r="AI48" s="126">
        <f ca="1">OFFSET(IND!AL$25,$E48,0)</f>
        <v>7.5782376767958848E-2</v>
      </c>
      <c r="AJ48" s="126">
        <f ca="1">OFFSET(IND!AM$25,$E48,0)</f>
        <v>9.0298041932806578E-2</v>
      </c>
      <c r="AK48" s="126">
        <f ca="1">OFFSET(IND!AN$25,$E48,0)</f>
        <v>0.10326038596435561</v>
      </c>
      <c r="AL48" s="126">
        <f ca="1">OFFSET(IND!AO$25,$E48,0)</f>
        <v>0.13099728201630156</v>
      </c>
      <c r="AM48" s="126">
        <f ca="1">OFFSET(IND!AP$25,$E48,0)</f>
        <v>0.1584752912126989</v>
      </c>
      <c r="AQ48" s="4"/>
    </row>
    <row r="49" spans="1:43">
      <c r="A49" s="35" t="s">
        <v>349</v>
      </c>
      <c r="B49">
        <v>4.5042293731129996</v>
      </c>
      <c r="E49" s="129">
        <f ca="1">MATCH(F49,IND!$D$26:$D$255,0)</f>
        <v>137</v>
      </c>
      <c r="F49" s="4" t="str">
        <f t="shared" si="0"/>
        <v>INFO</v>
      </c>
      <c r="G49" s="126">
        <f ca="1">OFFSET(IND!J$25,$E49,0)</f>
        <v>3.7402169397795855</v>
      </c>
      <c r="H49" s="126">
        <f ca="1">OFFSET(IND!K$25,$E49,0)</f>
        <v>3.1441255806717758</v>
      </c>
      <c r="I49" s="126">
        <f ca="1">OFFSET(IND!L$25,$E49,0)</f>
        <v>2.8721192775101358</v>
      </c>
      <c r="J49" s="126">
        <f ca="1">OFFSET(IND!M$25,$E49,0)</f>
        <v>0.9355920000000002</v>
      </c>
      <c r="K49" s="126">
        <f ca="1">OFFSET(IND!N$25,$E49,0)</f>
        <v>0.9355920000000002</v>
      </c>
      <c r="L49" s="126">
        <f ca="1">OFFSET(IND!O$25,$E49,0)</f>
        <v>0.9355920000000002</v>
      </c>
      <c r="M49" s="126">
        <f ca="1">OFFSET(IND!P$25,$E49,0)</f>
        <v>0.91307885503972086</v>
      </c>
      <c r="N49" s="126">
        <f ca="1">OFFSET(IND!Q$25,$E49,0)</f>
        <v>0.874043505344269</v>
      </c>
      <c r="O49" s="203">
        <f ca="1">OFFSET(IND!R$25,$E49,0)</f>
        <v>0.7131224890221306</v>
      </c>
      <c r="P49" s="126">
        <f ca="1">OFFSET(IND!S$25,$E49,0)</f>
        <v>0.72928342000981128</v>
      </c>
      <c r="Q49" s="126">
        <f ca="1">OFFSET(IND!T$25,$E49,0)</f>
        <v>0.73572464479101052</v>
      </c>
      <c r="R49" s="126">
        <f ca="1">OFFSET(IND!U$25,$E49,0)</f>
        <v>0.74451756902244326</v>
      </c>
      <c r="S49" s="126">
        <f ca="1">OFFSET(IND!V$25,$E49,0)</f>
        <v>0.75846228908476399</v>
      </c>
      <c r="T49" s="203">
        <f ca="1">OFFSET(IND!W$25,$E49,0)</f>
        <v>0.77736976473489217</v>
      </c>
      <c r="U49" s="126">
        <f ca="1">OFFSET(IND!X$25,$E49,0)</f>
        <v>0.79570509835995185</v>
      </c>
      <c r="V49" s="126">
        <f ca="1">OFFSET(IND!Y$25,$E49,0)</f>
        <v>0.81498288065547531</v>
      </c>
      <c r="W49" s="126">
        <f ca="1">OFFSET(IND!Z$25,$E49,0)</f>
        <v>0.83683532729384091</v>
      </c>
      <c r="X49" s="126">
        <f ca="1">OFFSET(IND!AA$25,$E49,0)</f>
        <v>0.86855813553549066</v>
      </c>
      <c r="Y49" s="205">
        <f ca="1">OFFSET(IND!AB$25,$E49,0)</f>
        <v>0.89656707405346781</v>
      </c>
      <c r="Z49" s="126">
        <f ca="1">OFFSET(IND!AC$25,$E49,0)</f>
        <v>0.93515438393968064</v>
      </c>
      <c r="AA49" s="126">
        <f ca="1">OFFSET(IND!AD$25,$E49,0)</f>
        <v>0.98049818323791471</v>
      </c>
      <c r="AB49" s="126">
        <f ca="1">OFFSET(IND!AE$25,$E49,0)</f>
        <v>1.0261115221346631</v>
      </c>
      <c r="AC49" s="126">
        <f ca="1">OFFSET(IND!AF$25,$E49,0)</f>
        <v>1.0750055260392268</v>
      </c>
      <c r="AD49" s="126">
        <f ca="1">OFFSET(IND!AG$25,$E49,0)</f>
        <v>1.1368261499953733</v>
      </c>
      <c r="AE49" s="126">
        <f ca="1">OFFSET(IND!AH$25,$E49,0)</f>
        <v>1.1924687866385049</v>
      </c>
      <c r="AF49" s="126">
        <f ca="1">OFFSET(IND!AI$25,$E49,0)</f>
        <v>1.2487320633816328</v>
      </c>
      <c r="AG49" s="126">
        <f ca="1">OFFSET(IND!AJ$25,$E49,0)</f>
        <v>1.3030616918921509</v>
      </c>
      <c r="AH49" s="126">
        <f ca="1">OFFSET(IND!AK$25,$E49,0)</f>
        <v>1.3579870772770277</v>
      </c>
      <c r="AI49" s="126">
        <f ca="1">OFFSET(IND!AL$25,$E49,0)</f>
        <v>1.4146043663352317</v>
      </c>
      <c r="AJ49" s="126">
        <f ca="1">OFFSET(IND!AM$25,$E49,0)</f>
        <v>1.6855634494123894</v>
      </c>
      <c r="AK49" s="126">
        <f ca="1">OFFSET(IND!AN$25,$E49,0)</f>
        <v>1.9275272046679712</v>
      </c>
      <c r="AL49" s="126">
        <f ca="1">OFFSET(IND!AO$25,$E49,0)</f>
        <v>2.4452825976376289</v>
      </c>
      <c r="AM49" s="126">
        <f ca="1">OFFSET(IND!AP$25,$E49,0)</f>
        <v>2.9582054359703793</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2.0913582629560201</v>
      </c>
      <c r="I51" s="126">
        <f ca="1">OFFSET(IND!L$25,$E51,0)</f>
        <v>1.9104295388648938</v>
      </c>
      <c r="J51" s="126">
        <f ca="1">OFFSET(IND!M$25,$E51,0)</f>
        <v>0.65368000000000004</v>
      </c>
      <c r="K51" s="126">
        <f ca="1">OFFSET(IND!N$25,$E51,0)</f>
        <v>0.65368000000000004</v>
      </c>
      <c r="L51" s="126">
        <f ca="1">OFFSET(IND!O$25,$E51,0)</f>
        <v>0.65368000000000004</v>
      </c>
      <c r="M51" s="126">
        <f ca="1">OFFSET(IND!P$25,$E51,0)</f>
        <v>0.63795050188796465</v>
      </c>
      <c r="N51" s="126">
        <f ca="1">OFFSET(IND!Q$25,$E51,0)</f>
        <v>0.61067725950354612</v>
      </c>
      <c r="O51" s="203">
        <f ca="1">OFFSET(IND!R$25,$E51,0)</f>
        <v>0.49824486381241645</v>
      </c>
      <c r="P51" s="126">
        <f ca="1">OFFSET(IND!S$25,$E51,0)</f>
        <v>0.50953619311838216</v>
      </c>
      <c r="Q51" s="126">
        <f ca="1">OFFSET(IND!T$25,$E51,0)</f>
        <v>0.5140365520515221</v>
      </c>
      <c r="R51" s="126">
        <f ca="1">OFFSET(IND!U$25,$E51,0)</f>
        <v>0.52017999781805591</v>
      </c>
      <c r="S51" s="126">
        <f ca="1">OFFSET(IND!V$25,$E51,0)</f>
        <v>0.52992290349738813</v>
      </c>
      <c r="T51" s="203">
        <f ca="1">OFFSET(IND!W$25,$E51,0)</f>
        <v>0.54313319033500096</v>
      </c>
      <c r="U51" s="126">
        <f ca="1">OFFSET(IND!X$25,$E51,0)</f>
        <v>0.55594373262697117</v>
      </c>
      <c r="V51" s="126">
        <f ca="1">OFFSET(IND!Y$25,$E51,0)</f>
        <v>0.56941274554172228</v>
      </c>
      <c r="W51" s="126">
        <f ca="1">OFFSET(IND!Z$25,$E51,0)</f>
        <v>0.5846806265396004</v>
      </c>
      <c r="X51" s="126">
        <f ca="1">OFFSET(IND!AA$25,$E51,0)</f>
        <v>0.60684473791656979</v>
      </c>
      <c r="Y51" s="205">
        <f ca="1">OFFSET(IND!AB$25,$E51,0)</f>
        <v>0.62641404048695448</v>
      </c>
      <c r="Z51" s="126">
        <f ca="1">OFFSET(IND!AC$25,$E51,0)</f>
        <v>0.65337424613901185</v>
      </c>
      <c r="AA51" s="126">
        <f ca="1">OFFSET(IND!AD$25,$E51,0)</f>
        <v>0.68505508001239857</v>
      </c>
      <c r="AB51" s="126">
        <f ca="1">OFFSET(IND!AE$25,$E51,0)</f>
        <v>0.71692423597998534</v>
      </c>
      <c r="AC51" s="126">
        <f ca="1">OFFSET(IND!AF$25,$E51,0)</f>
        <v>0.75108552901405923</v>
      </c>
      <c r="AD51" s="126">
        <f ca="1">OFFSET(IND!AG$25,$E51,0)</f>
        <v>0.79427840097924685</v>
      </c>
      <c r="AE51" s="126">
        <f ca="1">OFFSET(IND!AH$25,$E51,0)</f>
        <v>0.83315483292915904</v>
      </c>
      <c r="AF51" s="126">
        <f ca="1">OFFSET(IND!AI$25,$E51,0)</f>
        <v>0.8724648940898444</v>
      </c>
      <c r="AG51" s="126">
        <f ca="1">OFFSET(IND!AJ$25,$E51,0)</f>
        <v>0.91042395270167042</v>
      </c>
      <c r="AH51" s="126">
        <f ca="1">OFFSET(IND!AK$25,$E51,0)</f>
        <v>0.94879925509671681</v>
      </c>
      <c r="AI51" s="126">
        <f ca="1">OFFSET(IND!AL$25,$E51,0)</f>
        <v>0.98835665780170656</v>
      </c>
      <c r="AJ51" s="126">
        <f ca="1">OFFSET(IND!AM$25,$E51,0)</f>
        <v>1.1776705183583129</v>
      </c>
      <c r="AK51" s="126">
        <f ca="1">OFFSET(IND!AN$25,$E51,0)</f>
        <v>1.3467259052528875</v>
      </c>
      <c r="AL51" s="126">
        <f ca="1">OFFSET(IND!AO$25,$E51,0)</f>
        <v>1.7084715649810658</v>
      </c>
      <c r="AM51" s="126">
        <f ca="1">OFFSET(IND!AP$25,$E51,0)</f>
        <v>2.0668408124322544</v>
      </c>
      <c r="AQ51" s="4"/>
    </row>
    <row r="52" spans="1:43">
      <c r="A52" s="35" t="s">
        <v>352</v>
      </c>
      <c r="B52">
        <v>0.24189876324029999</v>
      </c>
      <c r="E52" s="129">
        <f ca="1">MATCH(F52,IND!$D$26:$D$255,0)</f>
        <v>209</v>
      </c>
      <c r="F52" s="4" t="str">
        <f t="shared" si="0"/>
        <v>IOTA</v>
      </c>
      <c r="G52" s="126">
        <f ca="1">OFFSET(IND!J$25,$E52,0)</f>
        <v>0.22789646617646991</v>
      </c>
      <c r="H52" s="126">
        <f ca="1">OFFSET(IND!K$25,$E52,0)</f>
        <v>0.23431735112426863</v>
      </c>
      <c r="I52" s="126">
        <f ca="1">OFFSET(IND!L$25,$E52,0)</f>
        <v>0.23833298914188855</v>
      </c>
      <c r="J52" s="126">
        <f ca="1">OFFSET(IND!M$25,$E52,0)</f>
        <v>0.12355272</v>
      </c>
      <c r="K52" s="126">
        <f ca="1">OFFSET(IND!N$25,$E52,0)</f>
        <v>0.12355272</v>
      </c>
      <c r="L52" s="126">
        <f ca="1">OFFSET(IND!O$25,$E52,0)</f>
        <v>0.12355272</v>
      </c>
      <c r="M52" s="126">
        <f ca="1">OFFSET(IND!P$25,$E52,0)</f>
        <v>0.12483122775032962</v>
      </c>
      <c r="N52" s="126">
        <f ca="1">OFFSET(IND!Q$25,$E52,0)</f>
        <v>0.12506260353757756</v>
      </c>
      <c r="O52" s="203">
        <f ca="1">OFFSET(IND!R$25,$E52,0)</f>
        <v>0.11302422164926781</v>
      </c>
      <c r="P52" s="126">
        <f ca="1">OFFSET(IND!S$25,$E52,0)</f>
        <v>0.11598758213777126</v>
      </c>
      <c r="Q52" s="126">
        <f ca="1">OFFSET(IND!T$25,$E52,0)</f>
        <v>0.11900069979663289</v>
      </c>
      <c r="R52" s="126">
        <f ca="1">OFFSET(IND!U$25,$E52,0)</f>
        <v>0.12222067751049058</v>
      </c>
      <c r="S52" s="126">
        <f ca="1">OFFSET(IND!V$25,$E52,0)</f>
        <v>0.12564938651545401</v>
      </c>
      <c r="T52" s="203">
        <f ca="1">OFFSET(IND!W$25,$E52,0)</f>
        <v>0.12906168660184439</v>
      </c>
      <c r="U52" s="126">
        <f ca="1">OFFSET(IND!X$25,$E52,0)</f>
        <v>0.13282787958459755</v>
      </c>
      <c r="V52" s="126">
        <f ca="1">OFFSET(IND!Y$25,$E52,0)</f>
        <v>0.13665928795876456</v>
      </c>
      <c r="W52" s="126">
        <f ca="1">OFFSET(IND!Z$25,$E52,0)</f>
        <v>0.14071117346401701</v>
      </c>
      <c r="X52" s="126">
        <f ca="1">OFFSET(IND!AA$25,$E52,0)</f>
        <v>0.14477882617648813</v>
      </c>
      <c r="Y52" s="205">
        <f ca="1">OFFSET(IND!AB$25,$E52,0)</f>
        <v>0.14819579594284998</v>
      </c>
      <c r="Z52" s="126">
        <f ca="1">OFFSET(IND!AC$25,$E52,0)</f>
        <v>0.15247383775502732</v>
      </c>
      <c r="AA52" s="126">
        <f ca="1">OFFSET(IND!AD$25,$E52,0)</f>
        <v>0.15686912504571085</v>
      </c>
      <c r="AB52" s="126">
        <f ca="1">OFFSET(IND!AE$25,$E52,0)</f>
        <v>0.16131320566015442</v>
      </c>
      <c r="AC52" s="126">
        <f ca="1">OFFSET(IND!AF$25,$E52,0)</f>
        <v>0.16563525947759233</v>
      </c>
      <c r="AD52" s="126">
        <f ca="1">OFFSET(IND!AG$25,$E52,0)</f>
        <v>0.17027661750796505</v>
      </c>
      <c r="AE52" s="126">
        <f ca="1">OFFSET(IND!AH$25,$E52,0)</f>
        <v>0.17500086717518587</v>
      </c>
      <c r="AF52" s="126">
        <f ca="1">OFFSET(IND!AI$25,$E52,0)</f>
        <v>0.17989157111327173</v>
      </c>
      <c r="AG52" s="126">
        <f ca="1">OFFSET(IND!AJ$25,$E52,0)</f>
        <v>0.18470891865426012</v>
      </c>
      <c r="AH52" s="126">
        <f ca="1">OFFSET(IND!AK$25,$E52,0)</f>
        <v>0.1896919408163002</v>
      </c>
      <c r="AI52" s="126">
        <f ca="1">OFFSET(IND!AL$25,$E52,0)</f>
        <v>0.1949711725867718</v>
      </c>
      <c r="AJ52" s="126">
        <f ca="1">OFFSET(IND!AM$25,$E52,0)</f>
        <v>0.22492215835420701</v>
      </c>
      <c r="AK52" s="126">
        <f ca="1">OFFSET(IND!AN$25,$E52,0)</f>
        <v>0.25876989156967184</v>
      </c>
      <c r="AL52" s="126">
        <f ca="1">OFFSET(IND!AO$25,$E52,0)</f>
        <v>0.321919152644567</v>
      </c>
      <c r="AM52" s="126">
        <f ca="1">OFFSET(IND!AP$25,$E52,0)</f>
        <v>0.38571787162746701</v>
      </c>
      <c r="AQ52" s="4"/>
    </row>
    <row r="53" spans="1:43">
      <c r="A53" s="35" t="s">
        <v>353</v>
      </c>
      <c r="B53">
        <v>4.5502640185010002</v>
      </c>
      <c r="E53" s="129">
        <f ca="1">MATCH(F53,IND!$D$26:$D$255,0)</f>
        <v>211</v>
      </c>
      <c r="F53" s="4" t="str">
        <f t="shared" si="0"/>
        <v>IOTC</v>
      </c>
      <c r="G53" s="126">
        <f ca="1">OFFSET(IND!J$25,$E53,0)</f>
        <v>4.2868722274366169</v>
      </c>
      <c r="H53" s="126">
        <f ca="1">OFFSET(IND!K$25,$E53,0)</f>
        <v>4.4076530092543127</v>
      </c>
      <c r="I53" s="126">
        <f ca="1">OFFSET(IND!L$25,$E53,0)</f>
        <v>4.4831896219187826</v>
      </c>
      <c r="J53" s="126">
        <f ca="1">OFFSET(IND!M$25,$E53,0)</f>
        <v>2.3241024000000006</v>
      </c>
      <c r="K53" s="126">
        <f ca="1">OFFSET(IND!N$25,$E53,0)</f>
        <v>2.3241024000000006</v>
      </c>
      <c r="L53" s="126">
        <f ca="1">OFFSET(IND!O$25,$E53,0)</f>
        <v>2.3241024000000006</v>
      </c>
      <c r="M53" s="126">
        <f ca="1">OFFSET(IND!P$25,$E53,0)</f>
        <v>2.3481519144984242</v>
      </c>
      <c r="N53" s="126">
        <f ca="1">OFFSET(IND!Q$25,$E53,0)</f>
        <v>2.3525042348880105</v>
      </c>
      <c r="O53" s="203">
        <f ca="1">OFFSET(IND!R$25,$E53,0)</f>
        <v>2.1260548921399334</v>
      </c>
      <c r="P53" s="126">
        <f ca="1">OFFSET(IND!S$25,$E53,0)</f>
        <v>2.1817975194442618</v>
      </c>
      <c r="Q53" s="126">
        <f ca="1">OFFSET(IND!T$25,$E53,0)</f>
        <v>2.2384761096237633</v>
      </c>
      <c r="R53" s="126">
        <f ca="1">OFFSET(IND!U$25,$E53,0)</f>
        <v>2.299045864241251</v>
      </c>
      <c r="S53" s="126">
        <f ca="1">OFFSET(IND!V$25,$E53,0)</f>
        <v>2.3635419823950006</v>
      </c>
      <c r="T53" s="203">
        <f ca="1">OFFSET(IND!W$25,$E53,0)</f>
        <v>2.4277294387318586</v>
      </c>
      <c r="U53" s="126">
        <f ca="1">OFFSET(IND!X$25,$E53,0)</f>
        <v>2.4985738373827324</v>
      </c>
      <c r="V53" s="126">
        <f ca="1">OFFSET(IND!Y$25,$E53,0)</f>
        <v>2.5706449775225986</v>
      </c>
      <c r="W53" s="126">
        <f ca="1">OFFSET(IND!Z$25,$E53,0)</f>
        <v>2.6468634276488481</v>
      </c>
      <c r="X53" s="126">
        <f ca="1">OFFSET(IND!AA$25,$E53,0)</f>
        <v>2.7233784686080487</v>
      </c>
      <c r="Y53" s="205">
        <f ca="1">OFFSET(IND!AB$25,$E53,0)</f>
        <v>2.7876537644876458</v>
      </c>
      <c r="Z53" s="126">
        <f ca="1">OFFSET(IND!AC$25,$E53,0)</f>
        <v>2.8681263533791062</v>
      </c>
      <c r="AA53" s="126">
        <f ca="1">OFFSET(IND!AD$25,$E53,0)</f>
        <v>2.9508044015917809</v>
      </c>
      <c r="AB53" s="126">
        <f ca="1">OFFSET(IND!AE$25,$E53,0)</f>
        <v>3.0344002821342877</v>
      </c>
      <c r="AC53" s="126">
        <f ca="1">OFFSET(IND!AF$25,$E53,0)</f>
        <v>3.1157007638236962</v>
      </c>
      <c r="AD53" s="126">
        <f ca="1">OFFSET(IND!AG$25,$E53,0)</f>
        <v>3.2030075534892619</v>
      </c>
      <c r="AE53" s="126">
        <f ca="1">OFFSET(IND!AH$25,$E53,0)</f>
        <v>3.2918735856558308</v>
      </c>
      <c r="AF53" s="126">
        <f ca="1">OFFSET(IND!AI$25,$E53,0)</f>
        <v>3.3838707246924686</v>
      </c>
      <c r="AG53" s="126">
        <f ca="1">OFFSET(IND!AJ$25,$E53,0)</f>
        <v>3.4744879849328361</v>
      </c>
      <c r="AH53" s="126">
        <f ca="1">OFFSET(IND!AK$25,$E53,0)</f>
        <v>3.5682216863523641</v>
      </c>
      <c r="AI53" s="126">
        <f ca="1">OFFSET(IND!AL$25,$E53,0)</f>
        <v>3.6675272720805396</v>
      </c>
      <c r="AJ53" s="126">
        <f ca="1">OFFSET(IND!AM$25,$E53,0)</f>
        <v>4.2309236740736491</v>
      </c>
      <c r="AK53" s="126">
        <f ca="1">OFFSET(IND!AN$25,$E53,0)</f>
        <v>4.8676202842382947</v>
      </c>
      <c r="AL53" s="126">
        <f ca="1">OFFSET(IND!AO$25,$E53,0)</f>
        <v>6.0554965950341275</v>
      </c>
      <c r="AM53" s="126">
        <f ca="1">OFFSET(IND!AP$25,$E53,0)</f>
        <v>7.2555896071918813</v>
      </c>
      <c r="AQ53" s="4"/>
    </row>
    <row r="54" spans="1:43">
      <c r="A54" s="35" t="s">
        <v>354</v>
      </c>
      <c r="B54">
        <v>0.43799389606880001</v>
      </c>
      <c r="E54" s="129">
        <f ca="1">MATCH(F54,IND!$D$26:$D$255,0)</f>
        <v>216</v>
      </c>
      <c r="F54" s="4" t="str">
        <f t="shared" si="0"/>
        <v>IOTE</v>
      </c>
      <c r="G54" s="126">
        <f ca="1">OFFSET(IND!J$25,$E54,0)</f>
        <v>0.41264064265496897</v>
      </c>
      <c r="H54" s="126">
        <f ca="1">OFFSET(IND!K$25,$E54,0)</f>
        <v>0.42426661534215249</v>
      </c>
      <c r="I54" s="126">
        <f ca="1">OFFSET(IND!L$25,$E54,0)</f>
        <v>0.43153752866547412</v>
      </c>
      <c r="J54" s="126">
        <f ca="1">OFFSET(IND!M$25,$E54,0)</f>
        <v>0.22371068160000002</v>
      </c>
      <c r="K54" s="126">
        <f ca="1">OFFSET(IND!N$25,$E54,0)</f>
        <v>0.22371068160000002</v>
      </c>
      <c r="L54" s="126">
        <f ca="1">OFFSET(IND!O$25,$E54,0)</f>
        <v>0.22371068160000002</v>
      </c>
      <c r="M54" s="126">
        <f ca="1">OFFSET(IND!P$25,$E54,0)</f>
        <v>0.22602561113175879</v>
      </c>
      <c r="N54" s="126">
        <f ca="1">OFFSET(IND!Q$25,$E54,0)</f>
        <v>0.22644455160567933</v>
      </c>
      <c r="O54" s="203">
        <f ca="1">OFFSET(IND!R$25,$E54,0)</f>
        <v>0.20464726039594419</v>
      </c>
      <c r="P54" s="126">
        <f ca="1">OFFSET(IND!S$25,$E54,0)</f>
        <v>0.21001286784440518</v>
      </c>
      <c r="Q54" s="126">
        <f ca="1">OFFSET(IND!T$25,$E54,0)</f>
        <v>0.21546856809288964</v>
      </c>
      <c r="R54" s="126">
        <f ca="1">OFFSET(IND!U$25,$E54,0)</f>
        <v>0.22129881941478619</v>
      </c>
      <c r="S54" s="126">
        <f ca="1">OFFSET(IND!V$25,$E54,0)</f>
        <v>0.2275070099629864</v>
      </c>
      <c r="T54" s="203">
        <f ca="1">OFFSET(IND!W$25,$E54,0)</f>
        <v>0.23368548970952802</v>
      </c>
      <c r="U54" s="126">
        <f ca="1">OFFSET(IND!X$25,$E54,0)</f>
        <v>0.24050474548316736</v>
      </c>
      <c r="V54" s="126">
        <f ca="1">OFFSET(IND!Y$25,$E54,0)</f>
        <v>0.24744208347842034</v>
      </c>
      <c r="W54" s="126">
        <f ca="1">OFFSET(IND!Z$25,$E54,0)</f>
        <v>0.25477862830030035</v>
      </c>
      <c r="X54" s="126">
        <f ca="1">OFFSET(IND!AA$25,$E54,0)</f>
        <v>0.26214372200943925</v>
      </c>
      <c r="Y54" s="205">
        <f ca="1">OFFSET(IND!AB$25,$E54,0)</f>
        <v>0.26833065691009872</v>
      </c>
      <c r="Z54" s="126">
        <f ca="1">OFFSET(IND!AC$25,$E54,0)</f>
        <v>0.27607669155600123</v>
      </c>
      <c r="AA54" s="126">
        <f ca="1">OFFSET(IND!AD$25,$E54,0)</f>
        <v>0.28403501667928976</v>
      </c>
      <c r="AB54" s="126">
        <f ca="1">OFFSET(IND!AE$25,$E54,0)</f>
        <v>0.29208168941415563</v>
      </c>
      <c r="AC54" s="126">
        <f ca="1">OFFSET(IND!AF$25,$E54,0)</f>
        <v>0.29990741437926299</v>
      </c>
      <c r="AD54" s="126">
        <f ca="1">OFFSET(IND!AG$25,$E54,0)</f>
        <v>0.30831128738605973</v>
      </c>
      <c r="AE54" s="126">
        <f ca="1">OFFSET(IND!AH$25,$E54,0)</f>
        <v>0.3168652481009881</v>
      </c>
      <c r="AF54" s="126">
        <f ca="1">OFFSET(IND!AI$25,$E54,0)</f>
        <v>0.32572059917292717</v>
      </c>
      <c r="AG54" s="126">
        <f ca="1">OFFSET(IND!AJ$25,$E54,0)</f>
        <v>0.33444312751466337</v>
      </c>
      <c r="AH54" s="126">
        <f ca="1">OFFSET(IND!AK$25,$E54,0)</f>
        <v>0.34346563454079676</v>
      </c>
      <c r="AI54" s="126">
        <f ca="1">OFFSET(IND!AL$25,$E54,0)</f>
        <v>0.35302447337248394</v>
      </c>
      <c r="AJ54" s="126">
        <f ca="1">OFFSET(IND!AM$25,$E54,0)</f>
        <v>0.40725521342114362</v>
      </c>
      <c r="AK54" s="126">
        <f ca="1">OFFSET(IND!AN$25,$E54,0)</f>
        <v>0.46854159763224479</v>
      </c>
      <c r="AL54" s="126">
        <f ca="1">OFFSET(IND!AO$25,$E54,0)</f>
        <v>0.58288278119826542</v>
      </c>
      <c r="AM54" s="126">
        <f ca="1">OFFSET(IND!AP$25,$E54,0)</f>
        <v>0.69839990545802622</v>
      </c>
      <c r="AQ54" s="4"/>
    </row>
    <row r="55" spans="1:43">
      <c r="A55" s="35" t="s">
        <v>355</v>
      </c>
      <c r="B55">
        <v>1.959977536374</v>
      </c>
      <c r="E55" s="129">
        <f ca="1">MATCH(F55,IND!$D$26:$D$255,0)</f>
        <v>214</v>
      </c>
      <c r="F55" s="4" t="str">
        <f t="shared" si="0"/>
        <v>IOTF</v>
      </c>
      <c r="G55" s="126">
        <f ca="1">OFFSET(IND!J$25,$E55,0)</f>
        <v>1.8465243407674456</v>
      </c>
      <c r="H55" s="126">
        <f ca="1">OFFSET(IND!K$25,$E55,0)</f>
        <v>1.8985493701340563</v>
      </c>
      <c r="I55" s="126">
        <f ca="1">OFFSET(IND!L$25,$E55,0)</f>
        <v>1.9310859577681296</v>
      </c>
      <c r="J55" s="126">
        <f ca="1">OFFSET(IND!M$25,$E55,0)</f>
        <v>1.0010822400000001</v>
      </c>
      <c r="K55" s="126">
        <f ca="1">OFFSET(IND!N$25,$E55,0)</f>
        <v>1.0010822400000001</v>
      </c>
      <c r="L55" s="126">
        <f ca="1">OFFSET(IND!O$25,$E55,0)</f>
        <v>1.0010822400000001</v>
      </c>
      <c r="M55" s="126">
        <f ca="1">OFFSET(IND!P$25,$E55,0)</f>
        <v>1.0114413110310332</v>
      </c>
      <c r="N55" s="126">
        <f ca="1">OFFSET(IND!Q$25,$E55,0)</f>
        <v>1.0133160264673258</v>
      </c>
      <c r="O55" s="203">
        <f ca="1">OFFSET(IND!R$25,$E55,0)</f>
        <v>0.91577539517467155</v>
      </c>
      <c r="P55" s="126">
        <f ca="1">OFFSET(IND!S$25,$E55,0)</f>
        <v>0.9397859354182091</v>
      </c>
      <c r="Q55" s="126">
        <f ca="1">OFFSET(IND!T$25,$E55,0)</f>
        <v>0.96419963165506051</v>
      </c>
      <c r="R55" s="126">
        <f ca="1">OFFSET(IND!U$25,$E55,0)</f>
        <v>0.99028940533660093</v>
      </c>
      <c r="S55" s="126">
        <f ca="1">OFFSET(IND!V$25,$E55,0)</f>
        <v>1.0180704180977684</v>
      </c>
      <c r="T55" s="203">
        <f ca="1">OFFSET(IND!W$25,$E55,0)</f>
        <v>1.0457184780841116</v>
      </c>
      <c r="U55" s="126">
        <f ca="1">OFFSET(IND!X$25,$E55,0)</f>
        <v>1.076233944740344</v>
      </c>
      <c r="V55" s="126">
        <f ca="1">OFFSET(IND!Y$25,$E55,0)</f>
        <v>1.1072778171663487</v>
      </c>
      <c r="W55" s="126">
        <f ca="1">OFFSET(IND!Z$25,$E55,0)</f>
        <v>1.1401080989911574</v>
      </c>
      <c r="X55" s="126">
        <f ca="1">OFFSET(IND!AA$25,$E55,0)</f>
        <v>1.1730661341436224</v>
      </c>
      <c r="Y55" s="205">
        <f ca="1">OFFSET(IND!AB$25,$E55,0)</f>
        <v>1.2007520300730832</v>
      </c>
      <c r="Z55" s="126">
        <f ca="1">OFFSET(IND!AC$25,$E55,0)</f>
        <v>1.2354147366500663</v>
      </c>
      <c r="AA55" s="126">
        <f ca="1">OFFSET(IND!AD$25,$E55,0)</f>
        <v>1.2710274212303896</v>
      </c>
      <c r="AB55" s="126">
        <f ca="1">OFFSET(IND!AE$25,$E55,0)</f>
        <v>1.3070354522656249</v>
      </c>
      <c r="AC55" s="126">
        <f ca="1">OFFSET(IND!AF$25,$E55,0)</f>
        <v>1.3420547648065491</v>
      </c>
      <c r="AD55" s="126">
        <f ca="1">OFFSET(IND!AG$25,$E55,0)</f>
        <v>1.3796612302383706</v>
      </c>
      <c r="AE55" s="126">
        <f ca="1">OFFSET(IND!AH$25,$E55,0)</f>
        <v>1.4179393226929977</v>
      </c>
      <c r="AF55" s="126">
        <f ca="1">OFFSET(IND!AI$25,$E55,0)</f>
        <v>1.4575661059278453</v>
      </c>
      <c r="AG55" s="126">
        <f ca="1">OFFSET(IND!AJ$25,$E55,0)</f>
        <v>1.4965985211364394</v>
      </c>
      <c r="AH55" s="126">
        <f ca="1">OFFSET(IND!AK$25,$E55,0)</f>
        <v>1.5369733100358236</v>
      </c>
      <c r="AI55" s="126">
        <f ca="1">OFFSET(IND!AL$25,$E55,0)</f>
        <v>1.5797481284798276</v>
      </c>
      <c r="AJ55" s="126">
        <f ca="1">OFFSET(IND!AM$25,$E55,0)</f>
        <v>1.8224251000776377</v>
      </c>
      <c r="AK55" s="126">
        <f ca="1">OFFSET(IND!AN$25,$E55,0)</f>
        <v>2.096675352004588</v>
      </c>
      <c r="AL55" s="126">
        <f ca="1">OFFSET(IND!AO$25,$E55,0)</f>
        <v>2.6083403621411585</v>
      </c>
      <c r="AM55" s="126">
        <f ca="1">OFFSET(IND!AP$25,$E55,0)</f>
        <v>3.1252675856659184</v>
      </c>
      <c r="AQ55" s="4"/>
    </row>
    <row r="56" spans="1:43">
      <c r="A56" s="35" t="s">
        <v>356</v>
      </c>
      <c r="B56">
        <v>3.382156358499</v>
      </c>
      <c r="E56" s="129">
        <f ca="1">MATCH(F56,IND!$D$26:$D$255,0)</f>
        <v>212</v>
      </c>
      <c r="F56" s="4" t="str">
        <f t="shared" si="0"/>
        <v>IOTH</v>
      </c>
      <c r="G56" s="126">
        <f ca="1">OFFSET(IND!J$25,$E56,0)</f>
        <v>3.1863804172999206</v>
      </c>
      <c r="H56" s="126">
        <f ca="1">OFFSET(IND!K$25,$E56,0)</f>
        <v>3.2761553155362062</v>
      </c>
      <c r="I56" s="126">
        <f ca="1">OFFSET(IND!L$25,$E56,0)</f>
        <v>3.3323007685876864</v>
      </c>
      <c r="J56" s="126">
        <f ca="1">OFFSET(IND!M$25,$E56,0)</f>
        <v>1.7274772800000002</v>
      </c>
      <c r="K56" s="126">
        <f ca="1">OFFSET(IND!N$25,$E56,0)</f>
        <v>1.7274772800000002</v>
      </c>
      <c r="L56" s="126">
        <f ca="1">OFFSET(IND!O$25,$E56,0)</f>
        <v>1.7274772800000002</v>
      </c>
      <c r="M56" s="126">
        <f ca="1">OFFSET(IND!P$25,$E56,0)</f>
        <v>1.7453529940352583</v>
      </c>
      <c r="N56" s="126">
        <f ca="1">OFFSET(IND!Q$25,$E56,0)</f>
        <v>1.7485880212820315</v>
      </c>
      <c r="O56" s="203">
        <f ca="1">OFFSET(IND!R$25,$E56,0)</f>
        <v>1.5802709563075124</v>
      </c>
      <c r="P56" s="126">
        <f ca="1">OFFSET(IND!S$25,$E56,0)</f>
        <v>1.6217037788009339</v>
      </c>
      <c r="Q56" s="126">
        <f ca="1">OFFSET(IND!T$25,$E56,0)</f>
        <v>1.663832291209647</v>
      </c>
      <c r="R56" s="126">
        <f ca="1">OFFSET(IND!U$25,$E56,0)</f>
        <v>1.7088530592088906</v>
      </c>
      <c r="S56" s="126">
        <f ca="1">OFFSET(IND!V$25,$E56,0)</f>
        <v>1.7567922458638323</v>
      </c>
      <c r="T56" s="203">
        <f ca="1">OFFSET(IND!W$25,$E56,0)</f>
        <v>1.8045020079134366</v>
      </c>
      <c r="U56" s="126">
        <f ca="1">OFFSET(IND!X$25,$E56,0)</f>
        <v>1.8571597948873009</v>
      </c>
      <c r="V56" s="126">
        <f ca="1">OFFSET(IND!Y$25,$E56,0)</f>
        <v>1.9107294040126626</v>
      </c>
      <c r="W56" s="126">
        <f ca="1">OFFSET(IND!Z$25,$E56,0)</f>
        <v>1.9673816586249848</v>
      </c>
      <c r="X56" s="126">
        <f ca="1">OFFSET(IND!AA$25,$E56,0)</f>
        <v>2.0242543656258847</v>
      </c>
      <c r="Y56" s="205">
        <f ca="1">OFFSET(IND!AB$25,$E56,0)</f>
        <v>2.0720294177480638</v>
      </c>
      <c r="Z56" s="126">
        <f ca="1">OFFSET(IND!AC$25,$E56,0)</f>
        <v>2.131843722390053</v>
      </c>
      <c r="AA56" s="126">
        <f ca="1">OFFSET(IND!AD$25,$E56,0)</f>
        <v>2.193297318342684</v>
      </c>
      <c r="AB56" s="126">
        <f ca="1">OFFSET(IND!AE$25,$E56,0)</f>
        <v>2.2554331279949498</v>
      </c>
      <c r="AC56" s="126">
        <f ca="1">OFFSET(IND!AF$25,$E56,0)</f>
        <v>2.3158627953673983</v>
      </c>
      <c r="AD56" s="126">
        <f ca="1">OFFSET(IND!AG$25,$E56,0)</f>
        <v>2.3807568790088949</v>
      </c>
      <c r="AE56" s="126">
        <f ca="1">OFFSET(IND!AH$25,$E56,0)</f>
        <v>2.446809928793404</v>
      </c>
      <c r="AF56" s="126">
        <f ca="1">OFFSET(IND!AI$25,$E56,0)</f>
        <v>2.5151902925462202</v>
      </c>
      <c r="AG56" s="126">
        <f ca="1">OFFSET(IND!AJ$25,$E56,0)</f>
        <v>2.582545009034221</v>
      </c>
      <c r="AH56" s="126">
        <f ca="1">OFFSET(IND!AK$25,$E56,0)</f>
        <v>2.6522161386593779</v>
      </c>
      <c r="AI56" s="126">
        <f ca="1">OFFSET(IND!AL$25,$E56,0)</f>
        <v>2.7260287826816532</v>
      </c>
      <c r="AJ56" s="126">
        <f ca="1">OFFSET(IND!AM$25,$E56,0)</f>
        <v>3.1447945324510447</v>
      </c>
      <c r="AK56" s="126">
        <f ca="1">OFFSET(IND!AN$25,$E56,0)</f>
        <v>3.6180434427884043</v>
      </c>
      <c r="AL56" s="126">
        <f ca="1">OFFSET(IND!AO$25,$E56,0)</f>
        <v>4.5009775761338275</v>
      </c>
      <c r="AM56" s="126">
        <f ca="1">OFFSET(IND!AP$25,$E56,0)</f>
        <v>5.3929922362405778</v>
      </c>
      <c r="AQ56" s="4"/>
    </row>
    <row r="57" spans="1:43">
      <c r="A57" s="35" t="s">
        <v>357</v>
      </c>
      <c r="B57">
        <v>4.2714054259280001</v>
      </c>
      <c r="E57" s="129">
        <f ca="1">MATCH(F57,IND!$D$26:$D$255,0)</f>
        <v>208</v>
      </c>
      <c r="F57" s="4" t="str">
        <f t="shared" si="0"/>
        <v>IOTK</v>
      </c>
      <c r="G57" s="126">
        <f ca="1">OFFSET(IND!J$25,$E57,0)</f>
        <v>4.0241553496851505</v>
      </c>
      <c r="H57" s="126">
        <f ca="1">OFFSET(IND!K$25,$E57,0)</f>
        <v>4.1375341964303614</v>
      </c>
      <c r="I57" s="126">
        <f ca="1">OFFSET(IND!L$25,$E57,0)</f>
        <v>4.2084416197973011</v>
      </c>
      <c r="J57" s="126">
        <f ca="1">OFFSET(IND!M$25,$E57,0)</f>
        <v>2.1816720000000003</v>
      </c>
      <c r="K57" s="126">
        <f ca="1">OFFSET(IND!N$25,$E57,0)</f>
        <v>2.1816720000000003</v>
      </c>
      <c r="L57" s="126">
        <f ca="1">OFFSET(IND!O$25,$E57,0)</f>
        <v>2.1816720000000003</v>
      </c>
      <c r="M57" s="126">
        <f ca="1">OFFSET(IND!P$25,$E57,0)</f>
        <v>2.2042476629289678</v>
      </c>
      <c r="N57" s="126">
        <f ca="1">OFFSET(IND!Q$25,$E57,0)</f>
        <v>2.2083332555125774</v>
      </c>
      <c r="O57" s="203">
        <f ca="1">OFFSET(IND!R$25,$E57,0)</f>
        <v>1.9957616448589837</v>
      </c>
      <c r="P57" s="126">
        <f ca="1">OFFSET(IND!S$25,$E57,0)</f>
        <v>2.0480881383888248</v>
      </c>
      <c r="Q57" s="126">
        <f ca="1">OFFSET(IND!T$25,$E57,0)</f>
        <v>2.1012932352012945</v>
      </c>
      <c r="R57" s="126">
        <f ca="1">OFFSET(IND!U$25,$E57,0)</f>
        <v>2.1581510301486446</v>
      </c>
      <c r="S57" s="126">
        <f ca="1">OFFSET(IND!V$25,$E57,0)</f>
        <v>2.218694565185968</v>
      </c>
      <c r="T57" s="203">
        <f ca="1">OFFSET(IND!W$25,$E57,0)</f>
        <v>2.2789483544515985</v>
      </c>
      <c r="U57" s="126">
        <f ca="1">OFFSET(IND!X$25,$E57,0)</f>
        <v>2.3454511216676424</v>
      </c>
      <c r="V57" s="126">
        <f ca="1">OFFSET(IND!Y$25,$E57,0)</f>
        <v>2.4131054506899878</v>
      </c>
      <c r="W57" s="126">
        <f ca="1">OFFSET(IND!Z$25,$E57,0)</f>
        <v>2.4846529257598622</v>
      </c>
      <c r="X57" s="126">
        <f ca="1">OFFSET(IND!AA$25,$E57,0)</f>
        <v>2.5564788153762321</v>
      </c>
      <c r="Y57" s="205">
        <f ca="1">OFFSET(IND!AB$25,$E57,0)</f>
        <v>2.6168150610219629</v>
      </c>
      <c r="Z57" s="126">
        <f ca="1">OFFSET(IND!AC$25,$E57,0)</f>
        <v>2.6923559640183239</v>
      </c>
      <c r="AA57" s="126">
        <f ca="1">OFFSET(IND!AD$25,$E57,0)</f>
        <v>2.7699671668638794</v>
      </c>
      <c r="AB57" s="126">
        <f ca="1">OFFSET(IND!AE$25,$E57,0)</f>
        <v>2.8484399535599096</v>
      </c>
      <c r="AC57" s="126">
        <f ca="1">OFFSET(IND!AF$25,$E57,0)</f>
        <v>2.9247580127333328</v>
      </c>
      <c r="AD57" s="126">
        <f ca="1">OFFSET(IND!AG$25,$E57,0)</f>
        <v>3.0067142890244525</v>
      </c>
      <c r="AE57" s="126">
        <f ca="1">OFFSET(IND!AH$25,$E57,0)</f>
        <v>3.0901342511263388</v>
      </c>
      <c r="AF57" s="126">
        <f ca="1">OFFSET(IND!AI$25,$E57,0)</f>
        <v>3.1764934331986692</v>
      </c>
      <c r="AG57" s="126">
        <f ca="1">OFFSET(IND!AJ$25,$E57,0)</f>
        <v>3.2615573010313099</v>
      </c>
      <c r="AH57" s="126">
        <f ca="1">OFFSET(IND!AK$25,$E57,0)</f>
        <v>3.3495466219163728</v>
      </c>
      <c r="AI57" s="126">
        <f ca="1">OFFSET(IND!AL$25,$E57,0)</f>
        <v>3.4427663594919462</v>
      </c>
      <c r="AJ57" s="126">
        <f ca="1">OFFSET(IND!AM$25,$E57,0)</f>
        <v>3.9716355500788629</v>
      </c>
      <c r="AK57" s="126">
        <f ca="1">OFFSET(IND!AN$25,$E57,0)</f>
        <v>4.5693128154571534</v>
      </c>
      <c r="AL57" s="126">
        <f ca="1">OFFSET(IND!AO$25,$E57,0)</f>
        <v>5.6843912589571319</v>
      </c>
      <c r="AM57" s="126">
        <f ca="1">OFFSET(IND!AP$25,$E57,0)</f>
        <v>6.8109377149223382</v>
      </c>
      <c r="AQ57" s="4"/>
    </row>
    <row r="58" spans="1:43">
      <c r="A58" s="35" t="s">
        <v>358</v>
      </c>
      <c r="B58">
        <v>1.0716137343180001</v>
      </c>
      <c r="E58" s="129">
        <f ca="1">MATCH(F58,IND!$D$26:$D$255,0)</f>
        <v>210</v>
      </c>
      <c r="F58" s="4" t="str">
        <f t="shared" si="0"/>
        <v>IOTL</v>
      </c>
      <c r="G58" s="126">
        <f ca="1">OFFSET(IND!J$25,$E58,0)</f>
        <v>1.0095834302163471</v>
      </c>
      <c r="H58" s="126">
        <f ca="1">OFFSET(IND!K$25,$E58,0)</f>
        <v>1.0380280092806118</v>
      </c>
      <c r="I58" s="126">
        <f ca="1">OFFSET(IND!L$25,$E58,0)</f>
        <v>1.0558173224382656</v>
      </c>
      <c r="J58" s="126">
        <f ca="1">OFFSET(IND!M$25,$E58,0)</f>
        <v>0.54733968</v>
      </c>
      <c r="K58" s="126">
        <f ca="1">OFFSET(IND!N$25,$E58,0)</f>
        <v>0.54733968</v>
      </c>
      <c r="L58" s="126">
        <f ca="1">OFFSET(IND!O$25,$E58,0)</f>
        <v>0.54733968</v>
      </c>
      <c r="M58" s="126">
        <f ca="1">OFFSET(IND!P$25,$E58,0)</f>
        <v>0.5530034810311949</v>
      </c>
      <c r="N58" s="126">
        <f ca="1">OFFSET(IND!Q$25,$E58,0)</f>
        <v>0.55402847788559062</v>
      </c>
      <c r="O58" s="203">
        <f ca="1">OFFSET(IND!R$25,$E58,0)</f>
        <v>0.50069833597964752</v>
      </c>
      <c r="P58" s="126">
        <f ca="1">OFFSET(IND!S$25,$E58,0)</f>
        <v>0.51382605005589055</v>
      </c>
      <c r="Q58" s="126">
        <f ca="1">OFFSET(IND!T$25,$E58,0)</f>
        <v>0.52717418885205525</v>
      </c>
      <c r="R58" s="126">
        <f ca="1">OFFSET(IND!U$25,$E58,0)</f>
        <v>0.54143871958444223</v>
      </c>
      <c r="S58" s="126">
        <f ca="1">OFFSET(IND!V$25,$E58,0)</f>
        <v>0.55662793184613746</v>
      </c>
      <c r="T58" s="203">
        <f ca="1">OFFSET(IND!W$25,$E58,0)</f>
        <v>0.57174445244842664</v>
      </c>
      <c r="U58" s="126">
        <f ca="1">OFFSET(IND!X$25,$E58,0)</f>
        <v>0.58842872181941541</v>
      </c>
      <c r="V58" s="126">
        <f ca="1">OFFSET(IND!Y$25,$E58,0)</f>
        <v>0.60540189597103178</v>
      </c>
      <c r="W58" s="126">
        <f ca="1">OFFSET(IND!Z$25,$E58,0)</f>
        <v>0.62335178583053075</v>
      </c>
      <c r="X58" s="126">
        <f ca="1">OFFSET(IND!AA$25,$E58,0)</f>
        <v>0.64137152456226465</v>
      </c>
      <c r="Y58" s="205">
        <f ca="1">OFFSET(IND!AB$25,$E58,0)</f>
        <v>0.65650873188955117</v>
      </c>
      <c r="Z58" s="126">
        <f ca="1">OFFSET(IND!AC$25,$E58,0)</f>
        <v>0.67546049625786098</v>
      </c>
      <c r="AA58" s="126">
        <f ca="1">OFFSET(IND!AD$25,$E58,0)</f>
        <v>0.69493165916864752</v>
      </c>
      <c r="AB58" s="126">
        <f ca="1">OFFSET(IND!AE$25,$E58,0)</f>
        <v>0.71461897695010745</v>
      </c>
      <c r="AC58" s="126">
        <f ca="1">OFFSET(IND!AF$25,$E58,0)</f>
        <v>0.73376571490439324</v>
      </c>
      <c r="AD58" s="126">
        <f ca="1">OFFSET(IND!AG$25,$E58,0)</f>
        <v>0.75432697344333632</v>
      </c>
      <c r="AE58" s="126">
        <f ca="1">OFFSET(IND!AH$25,$E58,0)</f>
        <v>0.77525544269190283</v>
      </c>
      <c r="AF58" s="126">
        <f ca="1">OFFSET(IND!AI$25,$E58,0)</f>
        <v>0.79692130588331334</v>
      </c>
      <c r="AG58" s="126">
        <f ca="1">OFFSET(IND!AJ$25,$E58,0)</f>
        <v>0.81826219956443491</v>
      </c>
      <c r="AH58" s="126">
        <f ca="1">OFFSET(IND!AK$25,$E58,0)</f>
        <v>0.84033703333259413</v>
      </c>
      <c r="AI58" s="126">
        <f ca="1">OFFSET(IND!AL$25,$E58,0)</f>
        <v>0.86372407837616538</v>
      </c>
      <c r="AJ58" s="126">
        <f ca="1">OFFSET(IND!AM$25,$E58,0)</f>
        <v>0.99640721935139076</v>
      </c>
      <c r="AK58" s="126">
        <f ca="1">OFFSET(IND!AN$25,$E58,0)</f>
        <v>1.1463529871732396</v>
      </c>
      <c r="AL58" s="126">
        <f ca="1">OFFSET(IND!AO$25,$E58,0)</f>
        <v>1.4261047914958767</v>
      </c>
      <c r="AM58" s="126">
        <f ca="1">OFFSET(IND!AP$25,$E58,0)</f>
        <v>1.7087337002929506</v>
      </c>
      <c r="AQ58" s="4"/>
    </row>
    <row r="59" spans="1:43">
      <c r="A59" s="35" t="s">
        <v>359</v>
      </c>
      <c r="B59">
        <v>13.06049710462</v>
      </c>
      <c r="E59" s="129">
        <f ca="1">MATCH(F59,IND!$D$26:$D$255,0)</f>
        <v>215</v>
      </c>
      <c r="F59" s="4" t="str">
        <f t="shared" si="0"/>
        <v>IOTO</v>
      </c>
      <c r="G59" s="126">
        <f ca="1">OFFSET(IND!J$25,$E59,0)</f>
        <v>12.304490923310874</v>
      </c>
      <c r="H59" s="126">
        <f ca="1">OFFSET(IND!K$25,$E59,0)</f>
        <v>12.651164664616873</v>
      </c>
      <c r="I59" s="126">
        <f ca="1">OFFSET(IND!L$25,$E59,0)</f>
        <v>12.867975317138558</v>
      </c>
      <c r="J59" s="126">
        <f ca="1">OFFSET(IND!M$25,$E59,0)</f>
        <v>6.6708069120000006</v>
      </c>
      <c r="K59" s="126">
        <f ca="1">OFFSET(IND!N$25,$E59,0)</f>
        <v>6.6708069120000006</v>
      </c>
      <c r="L59" s="126">
        <f ca="1">OFFSET(IND!O$25,$E59,0)</f>
        <v>6.6708069120000006</v>
      </c>
      <c r="M59" s="126">
        <f ca="1">OFFSET(IND!P$25,$E59,0)</f>
        <v>6.7398355690618956</v>
      </c>
      <c r="N59" s="126">
        <f ca="1">OFFSET(IND!Q$25,$E59,0)</f>
        <v>6.7523279140369237</v>
      </c>
      <c r="O59" s="203">
        <f ca="1">OFFSET(IND!R$25,$E59,0)</f>
        <v>6.1023566215406335</v>
      </c>
      <c r="P59" s="126">
        <f ca="1">OFFSET(IND!S$25,$E59,0)</f>
        <v>6.2623531447208309</v>
      </c>
      <c r="Q59" s="126">
        <f ca="1">OFFSET(IND!T$25,$E59,0)</f>
        <v>6.425036136284298</v>
      </c>
      <c r="R59" s="126">
        <f ca="1">OFFSET(IND!U$25,$E59,0)</f>
        <v>6.5988878296350215</v>
      </c>
      <c r="S59" s="126">
        <f ca="1">OFFSET(IND!V$25,$E59,0)</f>
        <v>6.7840092557723555</v>
      </c>
      <c r="T59" s="203">
        <f ca="1">OFFSET(IND!W$25,$E59,0)</f>
        <v>6.9682447384238992</v>
      </c>
      <c r="U59" s="126">
        <f ca="1">OFFSET(IND!X$25,$E59,0)</f>
        <v>7.1715874586916168</v>
      </c>
      <c r="V59" s="126">
        <f ca="1">OFFSET(IND!Y$25,$E59,0)</f>
        <v>7.3784512611646669</v>
      </c>
      <c r="W59" s="126">
        <f ca="1">OFFSET(IND!Z$25,$E59,0)</f>
        <v>7.5972189729161421</v>
      </c>
      <c r="X59" s="126">
        <f ca="1">OFFSET(IND!AA$25,$E59,0)</f>
        <v>7.8168379811416822</v>
      </c>
      <c r="Y59" s="205">
        <f ca="1">OFFSET(IND!AB$25,$E59,0)</f>
        <v>8.001325587206054</v>
      </c>
      <c r="Z59" s="126">
        <f ca="1">OFFSET(IND!AC$25,$E59,0)</f>
        <v>8.2323038359285228</v>
      </c>
      <c r="AA59" s="126">
        <f ca="1">OFFSET(IND!AD$25,$E59,0)</f>
        <v>8.4696123536116428</v>
      </c>
      <c r="AB59" s="126">
        <f ca="1">OFFSET(IND!AE$25,$E59,0)</f>
        <v>8.7095553000746211</v>
      </c>
      <c r="AC59" s="126">
        <f ca="1">OFFSET(IND!AF$25,$E59,0)</f>
        <v>8.9429098266232945</v>
      </c>
      <c r="AD59" s="126">
        <f ca="1">OFFSET(IND!AG$25,$E59,0)</f>
        <v>9.1935040930229093</v>
      </c>
      <c r="AE59" s="126">
        <f ca="1">OFFSET(IND!AH$25,$E59,0)</f>
        <v>9.4485738100968053</v>
      </c>
      <c r="AF59" s="126">
        <f ca="1">OFFSET(IND!AI$25,$E59,0)</f>
        <v>9.7126306567184635</v>
      </c>
      <c r="AG59" s="126">
        <f ca="1">OFFSET(IND!AJ$25,$E59,0)</f>
        <v>9.9727268753523521</v>
      </c>
      <c r="AH59" s="126">
        <f ca="1">OFFSET(IND!AK$25,$E59,0)</f>
        <v>10.24176812900655</v>
      </c>
      <c r="AI59" s="126">
        <f ca="1">OFFSET(IND!AL$25,$E59,0)</f>
        <v>10.526802208260426</v>
      </c>
      <c r="AJ59" s="126">
        <f ca="1">OFFSET(IND!AM$25,$E59,0)</f>
        <v>12.143903336253565</v>
      </c>
      <c r="AK59" s="126">
        <f ca="1">OFFSET(IND!AN$25,$E59,0)</f>
        <v>13.97139602673626</v>
      </c>
      <c r="AL59" s="126">
        <f ca="1">OFFSET(IND!AO$25,$E59,0)</f>
        <v>17.380924584797167</v>
      </c>
      <c r="AM59" s="126">
        <f ca="1">OFFSET(IND!AP$25,$E59,0)</f>
        <v>20.825518403272998</v>
      </c>
      <c r="AQ59" s="4"/>
    </row>
    <row r="60" spans="1:43">
      <c r="A60" s="35" t="s">
        <v>360</v>
      </c>
      <c r="B60">
        <v>4.6033799408959997</v>
      </c>
      <c r="E60" s="129">
        <f ca="1">MATCH(F60,IND!$D$26:$D$255,0)</f>
        <v>213</v>
      </c>
      <c r="F60" s="4" t="str">
        <f t="shared" si="0"/>
        <v>IOTP</v>
      </c>
      <c r="G60" s="126">
        <f ca="1">OFFSET(IND!J$25,$E60,0)</f>
        <v>4.3369135374845138</v>
      </c>
      <c r="H60" s="126">
        <f ca="1">OFFSET(IND!K$25,$E60,0)</f>
        <v>4.4591042116969692</v>
      </c>
      <c r="I60" s="126">
        <f ca="1">OFFSET(IND!L$25,$E60,0)</f>
        <v>4.5355225747038261</v>
      </c>
      <c r="J60" s="126">
        <f ca="1">OFFSET(IND!M$25,$E60,0)</f>
        <v>2.3512320000000004</v>
      </c>
      <c r="K60" s="126">
        <f ca="1">OFFSET(IND!N$25,$E60,0)</f>
        <v>2.3512320000000004</v>
      </c>
      <c r="L60" s="126">
        <f ca="1">OFFSET(IND!O$25,$E60,0)</f>
        <v>2.3512320000000004</v>
      </c>
      <c r="M60" s="126">
        <f ca="1">OFFSET(IND!P$25,$E60,0)</f>
        <v>2.3755622481307013</v>
      </c>
      <c r="N60" s="126">
        <f ca="1">OFFSET(IND!Q$25,$E60,0)</f>
        <v>2.3799653738166637</v>
      </c>
      <c r="O60" s="203">
        <f ca="1">OFFSET(IND!R$25,$E60,0)</f>
        <v>2.1508726535267804</v>
      </c>
      <c r="P60" s="126">
        <f ca="1">OFFSET(IND!S$25,$E60,0)</f>
        <v>2.2072659729786301</v>
      </c>
      <c r="Q60" s="126">
        <f ca="1">OFFSET(IND!T$25,$E60,0)</f>
        <v>2.2646061809423284</v>
      </c>
      <c r="R60" s="126">
        <f ca="1">OFFSET(IND!U$25,$E60,0)</f>
        <v>2.3258829754969854</v>
      </c>
      <c r="S60" s="126">
        <f ca="1">OFFSET(IND!V$25,$E60,0)</f>
        <v>2.3911319666252924</v>
      </c>
      <c r="T60" s="203">
        <f ca="1">OFFSET(IND!W$25,$E60,0)</f>
        <v>2.4560686928804794</v>
      </c>
      <c r="U60" s="126">
        <f ca="1">OFFSET(IND!X$25,$E60,0)</f>
        <v>2.5277400689475109</v>
      </c>
      <c r="V60" s="126">
        <f ca="1">OFFSET(IND!Y$25,$E60,0)</f>
        <v>2.6006525064430956</v>
      </c>
      <c r="W60" s="126">
        <f ca="1">OFFSET(IND!Z$25,$E60,0)</f>
        <v>2.6777606661038926</v>
      </c>
      <c r="X60" s="126">
        <f ca="1">OFFSET(IND!AA$25,$E60,0)</f>
        <v>2.7551688787474418</v>
      </c>
      <c r="Y60" s="205">
        <f ca="1">OFFSET(IND!AB$25,$E60,0)</f>
        <v>2.8201944699096804</v>
      </c>
      <c r="Z60" s="126">
        <f ca="1">OFFSET(IND!AC$25,$E60,0)</f>
        <v>2.9016064275430642</v>
      </c>
      <c r="AA60" s="126">
        <f ca="1">OFFSET(IND!AD$25,$E60,0)</f>
        <v>2.9852495891589999</v>
      </c>
      <c r="AB60" s="126">
        <f ca="1">OFFSET(IND!AE$25,$E60,0)</f>
        <v>3.0698212971008356</v>
      </c>
      <c r="AC60" s="126">
        <f ca="1">OFFSET(IND!AF$25,$E60,0)</f>
        <v>3.1520708116504319</v>
      </c>
      <c r="AD60" s="126">
        <f ca="1">OFFSET(IND!AG$25,$E60,0)</f>
        <v>3.2403967467206538</v>
      </c>
      <c r="AE60" s="126">
        <f ca="1">OFFSET(IND!AH$25,$E60,0)</f>
        <v>3.3303001255662101</v>
      </c>
      <c r="AF60" s="126">
        <f ca="1">OFFSET(IND!AI$25,$E60,0)</f>
        <v>3.423371161167478</v>
      </c>
      <c r="AG60" s="126">
        <f ca="1">OFFSET(IND!AJ$25,$E60,0)</f>
        <v>3.5150462104378888</v>
      </c>
      <c r="AH60" s="126">
        <f ca="1">OFFSET(IND!AK$25,$E60,0)</f>
        <v>3.6098740795782671</v>
      </c>
      <c r="AI60" s="126">
        <f ca="1">OFFSET(IND!AL$25,$E60,0)</f>
        <v>3.7103388744783667</v>
      </c>
      <c r="AJ60" s="126">
        <f ca="1">OFFSET(IND!AM$25,$E60,0)</f>
        <v>4.2803118881678932</v>
      </c>
      <c r="AK60" s="126">
        <f ca="1">OFFSET(IND!AN$25,$E60,0)</f>
        <v>4.9244407544823208</v>
      </c>
      <c r="AL60" s="126">
        <f ca="1">OFFSET(IND!AO$25,$E60,0)</f>
        <v>6.1261833257154583</v>
      </c>
      <c r="AM60" s="126">
        <f ca="1">OFFSET(IND!AP$25,$E60,0)</f>
        <v>7.3402852057194119</v>
      </c>
      <c r="AQ60" s="4"/>
    </row>
    <row r="61" spans="1:43">
      <c r="A61" s="35" t="s">
        <v>361</v>
      </c>
      <c r="B61">
        <v>109.842732955</v>
      </c>
      <c r="E61" s="129">
        <f ca="1">MATCH(F61,IND!$D$26:$D$255,0)</f>
        <v>218</v>
      </c>
      <c r="F61" s="4" t="str">
        <f t="shared" si="0"/>
        <v>IOTS</v>
      </c>
      <c r="G61" s="126">
        <f ca="1">OFFSET(IND!J$25,$E61,0)</f>
        <v>73.690487252999532</v>
      </c>
      <c r="H61" s="126">
        <f ca="1">OFFSET(IND!K$25,$E61,0)</f>
        <v>75.766685047274905</v>
      </c>
      <c r="I61" s="126">
        <f ca="1">OFFSET(IND!L$25,$E61,0)</f>
        <v>77.065144506145771</v>
      </c>
      <c r="J61" s="126">
        <f ca="1">OFFSET(IND!M$25,$E61,0)</f>
        <v>61.561340800000004</v>
      </c>
      <c r="K61" s="126">
        <f ca="1">OFFSET(IND!N$25,$E61,0)</f>
        <v>61.561340800000004</v>
      </c>
      <c r="L61" s="126">
        <f ca="1">OFFSET(IND!O$25,$E61,0)</f>
        <v>61.561340800000004</v>
      </c>
      <c r="M61" s="126">
        <f ca="1">OFFSET(IND!P$25,$E61,0)</f>
        <v>62.198369683973446</v>
      </c>
      <c r="N61" s="126">
        <f ca="1">OFFSET(IND!Q$25,$E61,0)</f>
        <v>62.313654913563205</v>
      </c>
      <c r="O61" s="203">
        <f ca="1">OFFSET(IND!R$25,$E61,0)</f>
        <v>56.315414404517483</v>
      </c>
      <c r="P61" s="126">
        <f ca="1">OFFSET(IND!S$25,$E61,0)</f>
        <v>57.791937502884032</v>
      </c>
      <c r="Q61" s="126">
        <f ca="1">OFFSET(IND!T$25,$E61,0)</f>
        <v>59.293252593864459</v>
      </c>
      <c r="R61" s="126">
        <f ca="1">OFFSET(IND!U$25,$E61,0)</f>
        <v>60.897637713117184</v>
      </c>
      <c r="S61" s="126">
        <f ca="1">OFFSET(IND!V$25,$E61,0)</f>
        <v>62.606025222178765</v>
      </c>
      <c r="T61" s="203">
        <f ca="1">OFFSET(IND!W$25,$E61,0)</f>
        <v>64.306236828448107</v>
      </c>
      <c r="U61" s="126">
        <f ca="1">OFFSET(IND!X$25,$E61,0)</f>
        <v>66.182779001941626</v>
      </c>
      <c r="V61" s="126">
        <f ca="1">OFFSET(IND!Y$25,$E61,0)</f>
        <v>68.091815376584535</v>
      </c>
      <c r="W61" s="126">
        <f ca="1">OFFSET(IND!Z$25,$E61,0)</f>
        <v>70.110706619702668</v>
      </c>
      <c r="X61" s="126">
        <f ca="1">OFFSET(IND!AA$25,$E61,0)</f>
        <v>72.137454026708184</v>
      </c>
      <c r="Y61" s="205">
        <f ca="1">OFFSET(IND!AB$25,$E61,0)</f>
        <v>73.839992346304058</v>
      </c>
      <c r="Z61" s="126">
        <f ca="1">OFFSET(IND!AC$25,$E61,0)</f>
        <v>75.971568162328978</v>
      </c>
      <c r="AA61" s="126">
        <f ca="1">OFFSET(IND!AD$25,$E61,0)</f>
        <v>78.161562674919864</v>
      </c>
      <c r="AB61" s="126">
        <f ca="1">OFFSET(IND!AE$25,$E61,0)</f>
        <v>80.375868934210914</v>
      </c>
      <c r="AC61" s="126">
        <f ca="1">OFFSET(IND!AF$25,$E61,0)</f>
        <v>82.52937415863039</v>
      </c>
      <c r="AD61" s="126">
        <f ca="1">OFFSET(IND!AG$25,$E61,0)</f>
        <v>84.841975803358181</v>
      </c>
      <c r="AE61" s="126">
        <f ca="1">OFFSET(IND!AH$25,$E61,0)</f>
        <v>87.195879009925122</v>
      </c>
      <c r="AF61" s="126">
        <f ca="1">OFFSET(IND!AI$25,$E61,0)</f>
        <v>89.632719671016233</v>
      </c>
      <c r="AG61" s="126">
        <f ca="1">OFFSET(IND!AJ$25,$E61,0)</f>
        <v>92.033009795934802</v>
      </c>
      <c r="AH61" s="126">
        <f ca="1">OFFSET(IND!AK$25,$E61,0)</f>
        <v>94.515848907297965</v>
      </c>
      <c r="AI61" s="126">
        <f ca="1">OFFSET(IND!AL$25,$E61,0)</f>
        <v>97.146277328333042</v>
      </c>
      <c r="AJ61" s="126">
        <f ca="1">OFFSET(IND!AM$25,$E61,0)</f>
        <v>112.06964641421824</v>
      </c>
      <c r="AK61" s="126">
        <f ca="1">OFFSET(IND!AN$25,$E61,0)</f>
        <v>128.93460770187514</v>
      </c>
      <c r="AL61" s="126">
        <f ca="1">OFFSET(IND!AO$25,$E61,0)</f>
        <v>160.39933937512197</v>
      </c>
      <c r="AM61" s="126">
        <f ca="1">OFFSET(IND!AP$25,$E61,0)</f>
        <v>192.18766974866404</v>
      </c>
      <c r="AQ61" s="4"/>
    </row>
    <row r="62" spans="1:43">
      <c r="A62" s="35" t="s">
        <v>362</v>
      </c>
      <c r="B62">
        <v>9.3435013244270007</v>
      </c>
      <c r="E62" s="128">
        <f>MATCH(F62,RES!$D$96:$D$134,0)</f>
        <v>28</v>
      </c>
      <c r="F62" s="4" t="str">
        <f t="shared" si="0"/>
        <v>RHEH</v>
      </c>
      <c r="G62" s="126">
        <f ca="1">OFFSET(RES!J$95,$E62,0)</f>
        <v>7.0842557645058601</v>
      </c>
      <c r="H62" s="126">
        <f ca="1">OFFSET(RES!K$95,$E62,0)</f>
        <v>7.2302855472935121</v>
      </c>
      <c r="I62" s="126">
        <f ca="1">OFFSET(RES!L$95,$E62,0)</f>
        <v>7.3763153300811641</v>
      </c>
      <c r="J62" s="126">
        <f ca="1">OFFSET(RES!M$95,$E62,0)</f>
        <v>7.5223451128688161</v>
      </c>
      <c r="K62" s="126">
        <f ca="1">OFFSET(RES!N$95,$E62,0)</f>
        <v>7.6683748956564681</v>
      </c>
      <c r="L62" s="126">
        <f ca="1">OFFSET(RES!O$95,$E62,0)</f>
        <v>7.8144046784441201</v>
      </c>
      <c r="M62" s="126">
        <f ca="1">OFFSET(RES!P$95,$E62,0)</f>
        <v>8.2478507022658825</v>
      </c>
      <c r="N62" s="126">
        <f ca="1">OFFSET(RES!Q$95,$E62,0)</f>
        <v>8.5879366452736132</v>
      </c>
      <c r="O62" s="203">
        <f ca="1">OFFSET(RES!R$95,$E62,0)</f>
        <v>8.0933972088252624</v>
      </c>
      <c r="P62" s="126">
        <f ca="1">OFFSET(RES!S$95,$E62,0)</f>
        <v>8.3345796721210448</v>
      </c>
      <c r="Q62" s="126">
        <f ca="1">OFFSET(RES!T$95,$E62,0)</f>
        <v>8.65424393008389</v>
      </c>
      <c r="R62" s="126">
        <f ca="1">OFFSET(RES!U$95,$E62,0)</f>
        <v>9.0137737808667051</v>
      </c>
      <c r="S62" s="126">
        <f ca="1">OFFSET(RES!V$95,$E62,0)</f>
        <v>9.4033376276421361</v>
      </c>
      <c r="T62" s="203">
        <f ca="1">OFFSET(RES!W$95,$E62,0)</f>
        <v>9.7799782859340638</v>
      </c>
      <c r="U62" s="126">
        <f ca="1">OFFSET(RES!X$95,$E62,0)</f>
        <v>10.155925591466778</v>
      </c>
      <c r="V62" s="126">
        <f ca="1">OFFSET(RES!Y$95,$E62,0)</f>
        <v>10.53245069852291</v>
      </c>
      <c r="W62" s="126">
        <f ca="1">OFFSET(RES!Z$95,$E62,0)</f>
        <v>10.908836843477287</v>
      </c>
      <c r="X62" s="126">
        <f ca="1">OFFSET(RES!AA$95,$E62,0)</f>
        <v>11.259139149689934</v>
      </c>
      <c r="Y62" s="205">
        <f ca="1">OFFSET(RES!AB$95,$E62,0)</f>
        <v>11.522834481849806</v>
      </c>
      <c r="Z62" s="126">
        <f ca="1">OFFSET(RES!AC$95,$E62,0)</f>
        <v>11.829425243252034</v>
      </c>
      <c r="AA62" s="126">
        <f ca="1">OFFSET(RES!AD$95,$E62,0)</f>
        <v>12.130493380046687</v>
      </c>
      <c r="AB62" s="126">
        <f ca="1">OFFSET(RES!AE$95,$E62,0)</f>
        <v>12.434973937646426</v>
      </c>
      <c r="AC62" s="126">
        <f ca="1">OFFSET(RES!AF$95,$E62,0)</f>
        <v>12.708827359681488</v>
      </c>
      <c r="AD62" s="126">
        <f ca="1">OFFSET(RES!AG$95,$E62,0)</f>
        <v>12.981524196155064</v>
      </c>
      <c r="AE62" s="126">
        <f ca="1">OFFSET(RES!AH$95,$E62,0)</f>
        <v>13.243054418493422</v>
      </c>
      <c r="AF62" s="126">
        <f ca="1">OFFSET(RES!AI$95,$E62,0)</f>
        <v>13.506399893696932</v>
      </c>
      <c r="AG62" s="126">
        <f ca="1">OFFSET(RES!AJ$95,$E62,0)</f>
        <v>13.753273513309418</v>
      </c>
      <c r="AH62" s="126">
        <f ca="1">OFFSET(RES!AK$95,$E62,0)</f>
        <v>14.002289601989746</v>
      </c>
      <c r="AI62" s="126">
        <f ca="1">OFFSET(RES!AL$95,$E62,0)</f>
        <v>14.261381500689144</v>
      </c>
      <c r="AJ62" s="126">
        <f ca="1">OFFSET(RES!AM$95,$E62,0)</f>
        <v>15.46113310209585</v>
      </c>
      <c r="AK62" s="126">
        <f ca="1">OFFSET(RES!AN$95,$E62,0)</f>
        <v>16.321380738352666</v>
      </c>
      <c r="AL62" s="126">
        <f ca="1">OFFSET(RES!AO$95,$E62,0)</f>
        <v>16.321380738352666</v>
      </c>
      <c r="AM62" s="126">
        <f ca="1">OFFSET(RES!AP$95,$E62,0)</f>
        <v>16.321380738352666</v>
      </c>
      <c r="AQ62" s="4"/>
    </row>
    <row r="63" spans="1:43">
      <c r="A63" s="35" t="s">
        <v>363</v>
      </c>
      <c r="B63">
        <v>3.5355599850489998</v>
      </c>
      <c r="E63" s="129">
        <f>MATCH(F63,RES!$D$96:$D$134,0)</f>
        <v>27</v>
      </c>
      <c r="F63" s="4" t="str">
        <f t="shared" si="0"/>
        <v>RHEK</v>
      </c>
      <c r="G63" s="126">
        <f ca="1">OFFSET(RES!J$95,$E63,0)</f>
        <v>3.8919130042693295</v>
      </c>
      <c r="H63" s="126">
        <f ca="1">OFFSET(RES!K$95,$E63,0)</f>
        <v>4.2233553788747606</v>
      </c>
      <c r="I63" s="126">
        <f ca="1">OFFSET(RES!L$95,$E63,0)</f>
        <v>4.5547977534801918</v>
      </c>
      <c r="J63" s="126">
        <f ca="1">OFFSET(RES!M$95,$E63,0)</f>
        <v>4.886240128085622</v>
      </c>
      <c r="K63" s="126">
        <f ca="1">OFFSET(RES!N$95,$E63,0)</f>
        <v>5.2176825026910532</v>
      </c>
      <c r="L63" s="126">
        <f ca="1">OFFSET(RES!O$95,$E63,0)</f>
        <v>5.5491248772964843</v>
      </c>
      <c r="M63" s="126">
        <f ca="1">OFFSET(RES!P$95,$E63,0)</f>
        <v>5.8569213394363846</v>
      </c>
      <c r="N63" s="126">
        <f ca="1">OFFSET(RES!Q$95,$E63,0)</f>
        <v>6.0984214209421177</v>
      </c>
      <c r="O63" s="203">
        <f ca="1">OFFSET(RES!R$95,$E63,0)</f>
        <v>5.7472416187020672</v>
      </c>
      <c r="P63" s="126">
        <f ca="1">OFFSET(RES!S$95,$E63,0)</f>
        <v>5.9185088696462227</v>
      </c>
      <c r="Q63" s="126">
        <f ca="1">OFFSET(RES!T$95,$E63,0)</f>
        <v>6.1455072091534273</v>
      </c>
      <c r="R63" s="126">
        <f ca="1">OFFSET(RES!U$95,$E63,0)</f>
        <v>6.4008146984894978</v>
      </c>
      <c r="S63" s="126">
        <f ca="1">OFFSET(RES!V$95,$E63,0)</f>
        <v>6.6774497746585082</v>
      </c>
      <c r="T63" s="203">
        <f ca="1">OFFSET(RES!W$95,$E63,0)</f>
        <v>6.9449079026582465</v>
      </c>
      <c r="U63" s="126">
        <f ca="1">OFFSET(RES!X$95,$E63,0)</f>
        <v>7.2118736705610589</v>
      </c>
      <c r="V63" s="126">
        <f ca="1">OFFSET(RES!Y$95,$E63,0)</f>
        <v>7.4792497439112697</v>
      </c>
      <c r="W63" s="126">
        <f ca="1">OFFSET(RES!Z$95,$E63,0)</f>
        <v>7.7465271382081706</v>
      </c>
      <c r="X63" s="126">
        <f ca="1">OFFSET(RES!AA$95,$E63,0)</f>
        <v>7.9952820110318248</v>
      </c>
      <c r="Y63" s="205">
        <f ca="1">OFFSET(RES!AB$95,$E63,0)</f>
        <v>8.1825359846776653</v>
      </c>
      <c r="Z63" s="126">
        <f ca="1">OFFSET(RES!AC$95,$E63,0)</f>
        <v>8.4002506400165942</v>
      </c>
      <c r="AA63" s="126">
        <f ca="1">OFFSET(RES!AD$95,$E63,0)</f>
        <v>8.6140435975603733</v>
      </c>
      <c r="AB63" s="126">
        <f ca="1">OFFSET(RES!AE$95,$E63,0)</f>
        <v>8.8302597658233939</v>
      </c>
      <c r="AC63" s="126">
        <f ca="1">OFFSET(RES!AF$95,$E63,0)</f>
        <v>9.0247271500298254</v>
      </c>
      <c r="AD63" s="126">
        <f ca="1">OFFSET(RES!AG$95,$E63,0)</f>
        <v>9.2183732256432105</v>
      </c>
      <c r="AE63" s="126">
        <f ca="1">OFFSET(RES!AH$95,$E63,0)</f>
        <v>9.404089722633179</v>
      </c>
      <c r="AF63" s="126">
        <f ca="1">OFFSET(RES!AI$95,$E63,0)</f>
        <v>9.5910952576557413</v>
      </c>
      <c r="AG63" s="126">
        <f ca="1">OFFSET(RES!AJ$95,$E63,0)</f>
        <v>9.7664038832659319</v>
      </c>
      <c r="AH63" s="126">
        <f ca="1">OFFSET(RES!AK$95,$E63,0)</f>
        <v>9.9432339079963885</v>
      </c>
      <c r="AI63" s="126">
        <f ca="1">OFFSET(RES!AL$95,$E63,0)</f>
        <v>10.127218915139002</v>
      </c>
      <c r="AJ63" s="126">
        <f ca="1">OFFSET(RES!AM$95,$E63,0)</f>
        <v>10.979180354544237</v>
      </c>
      <c r="AK63" s="126">
        <f ca="1">OFFSET(RES!AN$95,$E63,0)</f>
        <v>11.590054983568267</v>
      </c>
      <c r="AL63" s="126">
        <f ca="1">OFFSET(RES!AO$95,$E63,0)</f>
        <v>11.590054983568267</v>
      </c>
      <c r="AM63" s="126">
        <f ca="1">OFFSET(RES!AP$95,$E63,0)</f>
        <v>11.590054983568267</v>
      </c>
      <c r="AQ63" s="4"/>
    </row>
    <row r="64" spans="1:43">
      <c r="A64" s="35" t="s">
        <v>364</v>
      </c>
      <c r="B64">
        <v>27.200595464100001</v>
      </c>
      <c r="E64" s="129">
        <f>MATCH(F64,RES!$D$96:$D$134,0)</f>
        <v>26</v>
      </c>
      <c r="F64" s="4" t="str">
        <f t="shared" si="0"/>
        <v>RHEL</v>
      </c>
      <c r="G64" s="126">
        <f ca="1">OFFSET(RES!J$95,$E64,0)</f>
        <v>29.15490908598996</v>
      </c>
      <c r="H64" s="126">
        <f ca="1">OFFSET(RES!K$95,$E64,0)</f>
        <v>29.919036883195538</v>
      </c>
      <c r="I64" s="126">
        <f ca="1">OFFSET(RES!L$95,$E64,0)</f>
        <v>30.683164680401113</v>
      </c>
      <c r="J64" s="126">
        <f ca="1">OFFSET(RES!M$95,$E64,0)</f>
        <v>31.447292477606691</v>
      </c>
      <c r="K64" s="126">
        <f ca="1">OFFSET(RES!N$95,$E64,0)</f>
        <v>32.211420274812269</v>
      </c>
      <c r="L64" s="126">
        <f ca="1">OFFSET(RES!O$95,$E64,0)</f>
        <v>32.975548072017844</v>
      </c>
      <c r="M64" s="126">
        <f ca="1">OFFSET(RES!P$95,$E64,0)</f>
        <v>34.804621531009133</v>
      </c>
      <c r="N64" s="126">
        <f ca="1">OFFSET(RES!Q$95,$E64,0)</f>
        <v>36.239730259535058</v>
      </c>
      <c r="O64" s="203">
        <f ca="1">OFFSET(RES!R$95,$E64,0)</f>
        <v>34.152852291070523</v>
      </c>
      <c r="P64" s="126">
        <f ca="1">OFFSET(RES!S$95,$E64,0)</f>
        <v>35.170604025182314</v>
      </c>
      <c r="Q64" s="126">
        <f ca="1">OFFSET(RES!T$95,$E64,0)</f>
        <v>36.519536482498886</v>
      </c>
      <c r="R64" s="126">
        <f ca="1">OFFSET(RES!U$95,$E64,0)</f>
        <v>38.036695417269414</v>
      </c>
      <c r="S64" s="126">
        <f ca="1">OFFSET(RES!V$95,$E64,0)</f>
        <v>39.680593050559267</v>
      </c>
      <c r="T64" s="203">
        <f ca="1">OFFSET(RES!W$95,$E64,0)</f>
        <v>41.269956878573197</v>
      </c>
      <c r="U64" s="126">
        <f ca="1">OFFSET(RES!X$95,$E64,0)</f>
        <v>42.856394867936181</v>
      </c>
      <c r="V64" s="126">
        <f ca="1">OFFSET(RES!Y$95,$E64,0)</f>
        <v>44.445271088066015</v>
      </c>
      <c r="W64" s="126">
        <f ca="1">OFFSET(RES!Z$95,$E64,0)</f>
        <v>46.033560910171275</v>
      </c>
      <c r="X64" s="126">
        <f ca="1">OFFSET(RES!AA$95,$E64,0)</f>
        <v>47.511781070706121</v>
      </c>
      <c r="Y64" s="205">
        <f ca="1">OFFSET(RES!AB$95,$E64,0)</f>
        <v>48.624533540000542</v>
      </c>
      <c r="Z64" s="126">
        <f ca="1">OFFSET(RES!AC$95,$E64,0)</f>
        <v>49.918297915800522</v>
      </c>
      <c r="AA64" s="126">
        <f ca="1">OFFSET(RES!AD$95,$E64,0)</f>
        <v>51.188757691861362</v>
      </c>
      <c r="AB64" s="126">
        <f ca="1">OFFSET(RES!AE$95,$E64,0)</f>
        <v>52.47361734237591</v>
      </c>
      <c r="AC64" s="126">
        <f ca="1">OFFSET(RES!AF$95,$E64,0)</f>
        <v>53.629235339472238</v>
      </c>
      <c r="AD64" s="126">
        <f ca="1">OFFSET(RES!AG$95,$E64,0)</f>
        <v>54.779972728978926</v>
      </c>
      <c r="AE64" s="126">
        <f ca="1">OFFSET(RES!AH$95,$E64,0)</f>
        <v>55.883588778297877</v>
      </c>
      <c r="AF64" s="126">
        <f ca="1">OFFSET(RES!AI$95,$E64,0)</f>
        <v>56.994864906737483</v>
      </c>
      <c r="AG64" s="126">
        <f ca="1">OFFSET(RES!AJ$95,$E64,0)</f>
        <v>58.036632417665196</v>
      </c>
      <c r="AH64" s="126">
        <f ca="1">OFFSET(RES!AK$95,$E64,0)</f>
        <v>59.087440808179593</v>
      </c>
      <c r="AI64" s="126">
        <f ca="1">OFFSET(RES!AL$95,$E64,0)</f>
        <v>60.180767518555882</v>
      </c>
      <c r="AJ64" s="126">
        <f ca="1">OFFSET(RES!AM$95,$E64,0)</f>
        <v>65.243528948841103</v>
      </c>
      <c r="AK64" s="126">
        <f ca="1">OFFSET(RES!AN$95,$E64,0)</f>
        <v>68.873637504835983</v>
      </c>
      <c r="AL64" s="126">
        <f ca="1">OFFSET(RES!AO$95,$E64,0)</f>
        <v>68.873637504835983</v>
      </c>
      <c r="AM64" s="126">
        <f ca="1">OFFSET(RES!AP$95,$E64,0)</f>
        <v>68.873637504835983</v>
      </c>
      <c r="AQ64" s="4"/>
    </row>
    <row r="65" spans="1:39">
      <c r="A65" s="35" t="s">
        <v>365</v>
      </c>
      <c r="B65">
        <v>11.63227160329</v>
      </c>
      <c r="E65" s="129">
        <f>MATCH(F65,RES!$D$96:$D$134,0)</f>
        <v>32</v>
      </c>
      <c r="F65" s="4" t="str">
        <f t="shared" si="0"/>
        <v>RHEO</v>
      </c>
      <c r="G65" s="126">
        <f ca="1">OFFSET(RES!J$95,$E65,0)</f>
        <v>11.690334156193106</v>
      </c>
      <c r="H65" s="126">
        <f ca="1">OFFSET(RES!K$95,$E65,0)</f>
        <v>12.00003056398719</v>
      </c>
      <c r="I65" s="126">
        <f ca="1">OFFSET(RES!L$95,$E65,0)</f>
        <v>12.309726971781274</v>
      </c>
      <c r="J65" s="126">
        <f ca="1">OFFSET(RES!M$95,$E65,0)</f>
        <v>12.619423379575359</v>
      </c>
      <c r="K65" s="126">
        <f ca="1">OFFSET(RES!N$95,$E65,0)</f>
        <v>12.929119787369443</v>
      </c>
      <c r="L65" s="126">
        <f ca="1">OFFSET(RES!O$95,$E65,0)</f>
        <v>13.238816195163526</v>
      </c>
      <c r="M65" s="126">
        <f ca="1">OFFSET(RES!P$95,$E65,0)</f>
        <v>13.973141134301859</v>
      </c>
      <c r="N65" s="126">
        <f ca="1">OFFSET(RES!Q$95,$E65,0)</f>
        <v>14.549299584664407</v>
      </c>
      <c r="O65" s="203">
        <f ca="1">OFFSET(RES!R$95,$E65,0)</f>
        <v>13.711472908185829</v>
      </c>
      <c r="P65" s="126">
        <f ca="1">OFFSET(RES!S$95,$E65,0)</f>
        <v>14.120073490374436</v>
      </c>
      <c r="Q65" s="126">
        <f ca="1">OFFSET(RES!T$95,$E65,0)</f>
        <v>14.661634431927318</v>
      </c>
      <c r="R65" s="126">
        <f ca="1">OFFSET(RES!U$95,$E65,0)</f>
        <v>15.270733884418938</v>
      </c>
      <c r="S65" s="126">
        <f ca="1">OFFSET(RES!V$95,$E65,0)</f>
        <v>15.930715594601836</v>
      </c>
      <c r="T65" s="203">
        <f ca="1">OFFSET(RES!W$95,$E65,0)</f>
        <v>16.568803414715219</v>
      </c>
      <c r="U65" s="126">
        <f ca="1">OFFSET(RES!X$95,$E65,0)</f>
        <v>17.205716587479845</v>
      </c>
      <c r="V65" s="126">
        <f ca="1">OFFSET(RES!Y$95,$E65,0)</f>
        <v>17.843608645838522</v>
      </c>
      <c r="W65" s="126">
        <f ca="1">OFFSET(RES!Z$95,$E65,0)</f>
        <v>18.481265280796578</v>
      </c>
      <c r="X65" s="126">
        <f ca="1">OFFSET(RES!AA$95,$E65,0)</f>
        <v>19.074731838458202</v>
      </c>
      <c r="Y65" s="205">
        <f ca="1">OFFSET(RES!AB$95,$E65,0)</f>
        <v>19.521472719899499</v>
      </c>
      <c r="Z65" s="126">
        <f ca="1">OFFSET(RES!AC$95,$E65,0)</f>
        <v>20.04088512613637</v>
      </c>
      <c r="AA65" s="126">
        <f ca="1">OFFSET(RES!AD$95,$E65,0)</f>
        <v>20.550941347852078</v>
      </c>
      <c r="AB65" s="126">
        <f ca="1">OFFSET(RES!AE$95,$E65,0)</f>
        <v>21.066778740837773</v>
      </c>
      <c r="AC65" s="126">
        <f ca="1">OFFSET(RES!AF$95,$E65,0)</f>
        <v>21.530729005499595</v>
      </c>
      <c r="AD65" s="126">
        <f ca="1">OFFSET(RES!AG$95,$E65,0)</f>
        <v>21.992719834440777</v>
      </c>
      <c r="AE65" s="126">
        <f ca="1">OFFSET(RES!AH$95,$E65,0)</f>
        <v>22.43579268330009</v>
      </c>
      <c r="AF65" s="126">
        <f ca="1">OFFSET(RES!AI$95,$E65,0)</f>
        <v>22.881940852675598</v>
      </c>
      <c r="AG65" s="126">
        <f ca="1">OFFSET(RES!AJ$95,$E65,0)</f>
        <v>23.300183138297175</v>
      </c>
      <c r="AH65" s="126">
        <f ca="1">OFFSET(RES!AK$95,$E65,0)</f>
        <v>23.722055099544743</v>
      </c>
      <c r="AI65" s="126">
        <f ca="1">OFFSET(RES!AL$95,$E65,0)</f>
        <v>24.160997049146999</v>
      </c>
      <c r="AJ65" s="126">
        <f ca="1">OFFSET(RES!AM$95,$E65,0)</f>
        <v>26.193562751137097</v>
      </c>
      <c r="AK65" s="126">
        <f ca="1">OFFSET(RES!AN$95,$E65,0)</f>
        <v>27.650955963718381</v>
      </c>
      <c r="AL65" s="126">
        <f ca="1">OFFSET(RES!AO$95,$E65,0)</f>
        <v>27.650955963718381</v>
      </c>
      <c r="AM65" s="126">
        <f ca="1">OFFSET(RES!AP$95,$E65,0)</f>
        <v>27.650955963718381</v>
      </c>
    </row>
    <row r="66" spans="1:39">
      <c r="A66" s="35" t="s">
        <v>366</v>
      </c>
      <c r="B66">
        <v>4.337948126733</v>
      </c>
      <c r="E66" s="129">
        <f>MATCH(F66,RES!$D$96:$D$134,0)</f>
        <v>31</v>
      </c>
      <c r="F66" s="4" t="str">
        <f t="shared" si="0"/>
        <v>RHER</v>
      </c>
      <c r="G66" s="126">
        <f ca="1">OFFSET(RES!J$95,$E66,0)</f>
        <v>5.223009778600523</v>
      </c>
      <c r="H66" s="126">
        <f ca="1">OFFSET(RES!K$95,$E66,0)</f>
        <v>5.3613760001895816</v>
      </c>
      <c r="I66" s="126">
        <f ca="1">OFFSET(RES!L$95,$E66,0)</f>
        <v>5.4997422217786411</v>
      </c>
      <c r="J66" s="126">
        <f ca="1">OFFSET(RES!M$95,$E66,0)</f>
        <v>5.6381084433676998</v>
      </c>
      <c r="K66" s="126">
        <f ca="1">OFFSET(RES!N$95,$E66,0)</f>
        <v>5.7764746649567593</v>
      </c>
      <c r="L66" s="126">
        <f ca="1">OFFSET(RES!O$95,$E66,0)</f>
        <v>5.914840886545818</v>
      </c>
      <c r="M66" s="126">
        <f ca="1">OFFSET(RES!P$95,$E66,0)</f>
        <v>6.2429227263414662</v>
      </c>
      <c r="N66" s="126">
        <f ca="1">OFFSET(RES!Q$95,$E66,0)</f>
        <v>6.5003389113760672</v>
      </c>
      <c r="O66" s="203">
        <f ca="1">OFFSET(RES!R$95,$E66,0)</f>
        <v>6.1260145451472576</v>
      </c>
      <c r="P66" s="126">
        <f ca="1">OFFSET(RES!S$95,$E66,0)</f>
        <v>6.3085691930982213</v>
      </c>
      <c r="Q66" s="126">
        <f ca="1">OFFSET(RES!T$95,$E66,0)</f>
        <v>6.5505278963864706</v>
      </c>
      <c r="R66" s="126">
        <f ca="1">OFFSET(RES!U$95,$E66,0)</f>
        <v>6.8226614687889837</v>
      </c>
      <c r="S66" s="126">
        <f ca="1">OFFSET(RES!V$95,$E66,0)</f>
        <v>7.1175282262252226</v>
      </c>
      <c r="T66" s="203">
        <f ca="1">OFFSET(RES!W$95,$E66,0)</f>
        <v>7.4026132271781275</v>
      </c>
      <c r="U66" s="126">
        <f ca="1">OFFSET(RES!X$95,$E66,0)</f>
        <v>7.6871734189590288</v>
      </c>
      <c r="V66" s="126">
        <f ca="1">OFFSET(RES!Y$95,$E66,0)</f>
        <v>7.9721709574369148</v>
      </c>
      <c r="W66" s="126">
        <f ca="1">OFFSET(RES!Z$95,$E66,0)</f>
        <v>8.2570633134018703</v>
      </c>
      <c r="X66" s="126">
        <f ca="1">OFFSET(RES!AA$95,$E66,0)</f>
        <v>8.5222124179975651</v>
      </c>
      <c r="Y66" s="205">
        <f ca="1">OFFSET(RES!AB$95,$E66,0)</f>
        <v>8.7218073963012781</v>
      </c>
      <c r="Z66" s="126">
        <f ca="1">OFFSET(RES!AC$95,$E66,0)</f>
        <v>8.9538705726532068</v>
      </c>
      <c r="AA66" s="126">
        <f ca="1">OFFSET(RES!AD$95,$E66,0)</f>
        <v>9.181753591056566</v>
      </c>
      <c r="AB66" s="126">
        <f ca="1">OFFSET(RES!AE$95,$E66,0)</f>
        <v>9.4122195222895737</v>
      </c>
      <c r="AC66" s="126">
        <f ca="1">OFFSET(RES!AF$95,$E66,0)</f>
        <v>9.6195033121912736</v>
      </c>
      <c r="AD66" s="126">
        <f ca="1">OFFSET(RES!AG$95,$E66,0)</f>
        <v>9.8259116650188307</v>
      </c>
      <c r="AE66" s="126">
        <f ca="1">OFFSET(RES!AH$95,$E66,0)</f>
        <v>10.023867839008828</v>
      </c>
      <c r="AF66" s="126">
        <f ca="1">OFFSET(RES!AI$95,$E66,0)</f>
        <v>10.22319800529997</v>
      </c>
      <c r="AG66" s="126">
        <f ca="1">OFFSET(RES!AJ$95,$E66,0)</f>
        <v>10.410060375394711</v>
      </c>
      <c r="AH66" s="126">
        <f ca="1">OFFSET(RES!AK$95,$E66,0)</f>
        <v>10.598544412674871</v>
      </c>
      <c r="AI66" s="126">
        <f ca="1">OFFSET(RES!AL$95,$E66,0)</f>
        <v>10.794654982687621</v>
      </c>
      <c r="AJ66" s="126">
        <f ca="1">OFFSET(RES!AM$95,$E66,0)</f>
        <v>11.702765084187014</v>
      </c>
      <c r="AK66" s="126">
        <f ca="1">OFFSET(RES!AN$95,$E66,0)</f>
        <v>12.353899508479371</v>
      </c>
      <c r="AL66" s="126">
        <f ca="1">OFFSET(RES!AO$95,$E66,0)</f>
        <v>12.353899508479371</v>
      </c>
      <c r="AM66" s="126">
        <f ca="1">OFFSET(RES!AP$95,$E66,0)</f>
        <v>12.353899508479371</v>
      </c>
    </row>
    <row r="67" spans="1:39">
      <c r="A67" s="35" t="s">
        <v>522</v>
      </c>
      <c r="B67">
        <v>25.581294669590001</v>
      </c>
      <c r="E67" s="129">
        <f>MATCH(F67,RES!$D$96:$D$134,0)</f>
        <v>29</v>
      </c>
      <c r="F67" s="4" t="str">
        <f t="shared" si="0"/>
        <v>RHEWG</v>
      </c>
      <c r="G67" s="126">
        <f ca="1">OFFSET(RES!J$95,$E67,0)</f>
        <v>31.741720257828536</v>
      </c>
      <c r="H67" s="126">
        <f ca="1">OFFSET(RES!K$95,$E67,0)</f>
        <v>32.208008967956879</v>
      </c>
      <c r="I67" s="126">
        <f ca="1">OFFSET(RES!L$95,$E67,0)</f>
        <v>32.674297678085217</v>
      </c>
      <c r="J67" s="126">
        <f ca="1">OFFSET(RES!M$95,$E67,0)</f>
        <v>33.140586388213556</v>
      </c>
      <c r="K67" s="126">
        <f ca="1">OFFSET(RES!N$95,$E67,0)</f>
        <v>33.606875098341902</v>
      </c>
      <c r="L67" s="126">
        <f ca="1">OFFSET(RES!O$95,$E67,0)</f>
        <v>34.073163808470241</v>
      </c>
      <c r="M67" s="126">
        <f ca="1">OFFSET(RES!P$95,$E67,0)</f>
        <v>35.963119343093197</v>
      </c>
      <c r="N67" s="126">
        <f ca="1">OFFSET(RES!Q$95,$E67,0)</f>
        <v>37.445996737071169</v>
      </c>
      <c r="O67" s="203">
        <f ca="1">OFFSET(RES!R$95,$E67,0)</f>
        <v>35.289655477405532</v>
      </c>
      <c r="P67" s="126">
        <f ca="1">OFFSET(RES!S$95,$E67,0)</f>
        <v>36.341283837820029</v>
      </c>
      <c r="Q67" s="126">
        <f ca="1">OFFSET(RES!T$95,$E67,0)</f>
        <v>37.735116519063986</v>
      </c>
      <c r="R67" s="126">
        <f ca="1">OFFSET(RES!U$95,$E67,0)</f>
        <v>39.302775221658436</v>
      </c>
      <c r="S67" s="126">
        <f ca="1">OFFSET(RES!V$95,$E67,0)</f>
        <v>41.001391214972969</v>
      </c>
      <c r="T67" s="203">
        <f ca="1">OFFSET(RES!W$95,$E67,0)</f>
        <v>42.643658204589137</v>
      </c>
      <c r="U67" s="126">
        <f ca="1">OFFSET(RES!X$95,$E67,0)</f>
        <v>44.282901966830487</v>
      </c>
      <c r="V67" s="126">
        <f ca="1">OFFSET(RES!Y$95,$E67,0)</f>
        <v>45.924665118170097</v>
      </c>
      <c r="W67" s="126">
        <f ca="1">OFFSET(RES!Z$95,$E67,0)</f>
        <v>47.565822352789098</v>
      </c>
      <c r="X67" s="126">
        <f ca="1">OFFSET(RES!AA$95,$E67,0)</f>
        <v>49.093246174976528</v>
      </c>
      <c r="Y67" s="205">
        <f ca="1">OFFSET(RES!AB$95,$E67,0)</f>
        <v>50.243037440969836</v>
      </c>
      <c r="Z67" s="126">
        <f ca="1">OFFSET(RES!AC$95,$E67,0)</f>
        <v>51.579865729916563</v>
      </c>
      <c r="AA67" s="126">
        <f ca="1">OFFSET(RES!AD$95,$E67,0)</f>
        <v>52.892613708123086</v>
      </c>
      <c r="AB67" s="126">
        <f ca="1">OFFSET(RES!AE$95,$E67,0)</f>
        <v>54.220240871355166</v>
      </c>
      <c r="AC67" s="126">
        <f ca="1">OFFSET(RES!AF$95,$E67,0)</f>
        <v>55.414324476245802</v>
      </c>
      <c r="AD67" s="126">
        <f ca="1">OFFSET(RES!AG$95,$E67,0)</f>
        <v>56.603365018879408</v>
      </c>
      <c r="AE67" s="126">
        <f ca="1">OFFSET(RES!AH$95,$E67,0)</f>
        <v>57.743715752337295</v>
      </c>
      <c r="AF67" s="126">
        <f ca="1">OFFSET(RES!AI$95,$E67,0)</f>
        <v>58.891981536368228</v>
      </c>
      <c r="AG67" s="126">
        <f ca="1">OFFSET(RES!AJ$95,$E67,0)</f>
        <v>59.968425056659655</v>
      </c>
      <c r="AH67" s="126">
        <f ca="1">OFFSET(RES!AK$95,$E67,0)</f>
        <v>61.054210388964549</v>
      </c>
      <c r="AI67" s="126">
        <f ca="1">OFFSET(RES!AL$95,$E67,0)</f>
        <v>62.183929295151252</v>
      </c>
      <c r="AJ67" s="126">
        <f ca="1">OFFSET(RES!AM$95,$E67,0)</f>
        <v>67.415208519398504</v>
      </c>
      <c r="AK67" s="126">
        <f ca="1">OFFSET(RES!AN$95,$E67,0)</f>
        <v>71.166147948845079</v>
      </c>
      <c r="AL67" s="126">
        <f ca="1">OFFSET(RES!AO$95,$E67,0)</f>
        <v>71.166147948845079</v>
      </c>
      <c r="AM67" s="126">
        <f ca="1">OFFSET(RES!AP$95,$E67,0)</f>
        <v>71.166147948845079</v>
      </c>
    </row>
    <row r="68" spans="1:39">
      <c r="A68" s="35" t="s">
        <v>367</v>
      </c>
      <c r="B68">
        <v>14.738241842140001</v>
      </c>
      <c r="E68" s="129">
        <f>MATCH(F68,RES!$D$96:$D$134,0)</f>
        <v>7</v>
      </c>
      <c r="F68" s="4" t="str">
        <f t="shared" si="0"/>
        <v>RLEH</v>
      </c>
      <c r="G68" s="126">
        <f ca="1">OFFSET(RES!J$95,$E68,0)</f>
        <v>14.676645094763478</v>
      </c>
      <c r="H68" s="126">
        <f ca="1">OFFSET(RES!K$95,$E68,0)</f>
        <v>14.08428987326449</v>
      </c>
      <c r="I68" s="126">
        <f ca="1">OFFSET(RES!L$95,$E68,0)</f>
        <v>13.491934651765501</v>
      </c>
      <c r="J68" s="126">
        <f ca="1">OFFSET(RES!M$95,$E68,0)</f>
        <v>12.899579430266513</v>
      </c>
      <c r="K68" s="126">
        <f ca="1">OFFSET(RES!N$95,$E68,0)</f>
        <v>12.307224208767526</v>
      </c>
      <c r="L68" s="126">
        <f ca="1">OFFSET(RES!O$95,$E68,0)</f>
        <v>11.714868987268536</v>
      </c>
      <c r="M68" s="126">
        <f ca="1">OFFSET(RES!P$95,$E68,0)</f>
        <v>11.660805990678238</v>
      </c>
      <c r="N68" s="126">
        <f ca="1">OFFSET(RES!Q$95,$E68,0)</f>
        <v>11.668661519983512</v>
      </c>
      <c r="O68" s="203">
        <f ca="1">OFFSET(RES!R$95,$E68,0)</f>
        <v>12.088717463292603</v>
      </c>
      <c r="P68" s="126">
        <f ca="1">OFFSET(RES!S$95,$E68,0)</f>
        <v>12.564754321534277</v>
      </c>
      <c r="Q68" s="126">
        <f ca="1">OFFSET(RES!T$95,$E68,0)</f>
        <v>12.506662039370477</v>
      </c>
      <c r="R68" s="126">
        <f ca="1">OFFSET(RES!U$95,$E68,0)</f>
        <v>12.427000749011</v>
      </c>
      <c r="S68" s="126">
        <f ca="1">OFFSET(RES!V$95,$E68,0)</f>
        <v>12.316591073607567</v>
      </c>
      <c r="T68" s="203">
        <f ca="1">OFFSET(RES!W$95,$E68,0)</f>
        <v>12.207914318588646</v>
      </c>
      <c r="U68" s="126">
        <f ca="1">OFFSET(RES!X$95,$E68,0)</f>
        <v>12.07824349117492</v>
      </c>
      <c r="V68" s="126">
        <f ca="1">OFFSET(RES!Y$95,$E68,0)</f>
        <v>11.923604888222826</v>
      </c>
      <c r="W68" s="126">
        <f ca="1">OFFSET(RES!Z$95,$E68,0)</f>
        <v>11.772053521551754</v>
      </c>
      <c r="X68" s="126">
        <f ca="1">OFFSET(RES!AA$95,$E68,0)</f>
        <v>11.639380277830332</v>
      </c>
      <c r="Y68" s="205">
        <f ca="1">OFFSET(RES!AB$95,$E68,0)</f>
        <v>11.563742283266688</v>
      </c>
      <c r="Z68" s="126">
        <f ca="1">OFFSET(RES!AC$95,$E68,0)</f>
        <v>11.474572908068966</v>
      </c>
      <c r="AA68" s="126">
        <f ca="1">OFFSET(RES!AD$95,$E68,0)</f>
        <v>11.34826263932373</v>
      </c>
      <c r="AB68" s="126">
        <f ca="1">OFFSET(RES!AE$95,$E68,0)</f>
        <v>11.22764137312846</v>
      </c>
      <c r="AC68" s="126">
        <f ca="1">OFFSET(RES!AF$95,$E68,0)</f>
        <v>11.124216961855776</v>
      </c>
      <c r="AD68" s="126">
        <f ca="1">OFFSET(RES!AG$95,$E68,0)</f>
        <v>11.032696448734164</v>
      </c>
      <c r="AE68" s="126">
        <f ca="1">OFFSET(RES!AH$95,$E68,0)</f>
        <v>10.92371617710619</v>
      </c>
      <c r="AF68" s="126">
        <f ca="1">OFFSET(RES!AI$95,$E68,0)</f>
        <v>10.801438748089639</v>
      </c>
      <c r="AG68" s="126">
        <f ca="1">OFFSET(RES!AJ$95,$E68,0)</f>
        <v>10.689740571987816</v>
      </c>
      <c r="AH68" s="126">
        <f ca="1">OFFSET(RES!AK$95,$E68,0)</f>
        <v>10.583595481716351</v>
      </c>
      <c r="AI68" s="126">
        <f ca="1">OFFSET(RES!AL$95,$E68,0)</f>
        <v>10.472537461240544</v>
      </c>
      <c r="AJ68" s="126">
        <f ca="1">OFFSET(RES!AM$95,$E68,0)</f>
        <v>9.8084945143146598</v>
      </c>
      <c r="AK68" s="126">
        <f ca="1">OFFSET(RES!AN$95,$E68,0)</f>
        <v>9.2305217904729346</v>
      </c>
      <c r="AL68" s="126">
        <f ca="1">OFFSET(RES!AO$95,$E68,0)</f>
        <v>9.2305217904729346</v>
      </c>
      <c r="AM68" s="126">
        <f ca="1">OFFSET(RES!AP$95,$E68,0)</f>
        <v>9.2305217904729346</v>
      </c>
    </row>
    <row r="69" spans="1:39">
      <c r="A69" s="35" t="s">
        <v>368</v>
      </c>
      <c r="B69">
        <v>8.0953817121640004</v>
      </c>
      <c r="E69" s="129">
        <f>MATCH(F69,RES!$D$96:$D$134,0)</f>
        <v>6</v>
      </c>
      <c r="F69" s="4" t="str">
        <f t="shared" ref="F69:F131" si="1">A69</f>
        <v>RLEK</v>
      </c>
      <c r="G69" s="126">
        <f ca="1">OFFSET(RES!J$95,$E69,0)</f>
        <v>10.057098199765919</v>
      </c>
      <c r="H69" s="126">
        <f ca="1">OFFSET(RES!K$95,$E69,0)</f>
        <v>10.651583309100051</v>
      </c>
      <c r="I69" s="126">
        <f ca="1">OFFSET(RES!L$95,$E69,0)</f>
        <v>11.246068418434183</v>
      </c>
      <c r="J69" s="126">
        <f ca="1">OFFSET(RES!M$95,$E69,0)</f>
        <v>11.840553527768316</v>
      </c>
      <c r="K69" s="126">
        <f ca="1">OFFSET(RES!N$95,$E69,0)</f>
        <v>12.435038637102448</v>
      </c>
      <c r="L69" s="126">
        <f ca="1">OFFSET(RES!O$95,$E69,0)</f>
        <v>13.029523746436579</v>
      </c>
      <c r="M69" s="126">
        <f ca="1">OFFSET(RES!P$95,$E69,0)</f>
        <v>12.969393744245147</v>
      </c>
      <c r="N69" s="126">
        <f ca="1">OFFSET(RES!Q$95,$E69,0)</f>
        <v>12.978130829204026</v>
      </c>
      <c r="O69" s="203">
        <f ca="1">OFFSET(RES!R$95,$E69,0)</f>
        <v>13.445325886538914</v>
      </c>
      <c r="P69" s="126">
        <f ca="1">OFFSET(RES!S$95,$E69,0)</f>
        <v>13.974784095194916</v>
      </c>
      <c r="Q69" s="126">
        <f ca="1">OFFSET(RES!T$95,$E69,0)</f>
        <v>13.91017263682005</v>
      </c>
      <c r="R69" s="126">
        <f ca="1">OFFSET(RES!U$95,$E69,0)</f>
        <v>13.82157167375861</v>
      </c>
      <c r="S69" s="126">
        <f ca="1">OFFSET(RES!V$95,$E69,0)</f>
        <v>13.698771709963127</v>
      </c>
      <c r="T69" s="203">
        <f ca="1">OFFSET(RES!W$95,$E69,0)</f>
        <v>13.577899136676683</v>
      </c>
      <c r="U69" s="126">
        <f ca="1">OFFSET(RES!X$95,$E69,0)</f>
        <v>13.433676514396964</v>
      </c>
      <c r="V69" s="126">
        <f ca="1">OFFSET(RES!Y$95,$E69,0)</f>
        <v>13.261684206888464</v>
      </c>
      <c r="W69" s="126">
        <f ca="1">OFFSET(RES!Z$95,$E69,0)</f>
        <v>13.093125588521357</v>
      </c>
      <c r="X69" s="126">
        <f ca="1">OFFSET(RES!AA$95,$E69,0)</f>
        <v>12.945563615659029</v>
      </c>
      <c r="Y69" s="205">
        <f ca="1">OFFSET(RES!AB$95,$E69,0)</f>
        <v>12.861437446824286</v>
      </c>
      <c r="Z69" s="126">
        <f ca="1">OFFSET(RES!AC$95,$E69,0)</f>
        <v>12.76226139177354</v>
      </c>
      <c r="AA69" s="126">
        <f ca="1">OFFSET(RES!AD$95,$E69,0)</f>
        <v>12.621776453544747</v>
      </c>
      <c r="AB69" s="126">
        <f ca="1">OFFSET(RES!AE$95,$E69,0)</f>
        <v>12.487618943637932</v>
      </c>
      <c r="AC69" s="126">
        <f ca="1">OFFSET(RES!AF$95,$E69,0)</f>
        <v>12.372588137565481</v>
      </c>
      <c r="AD69" s="126">
        <f ca="1">OFFSET(RES!AG$95,$E69,0)</f>
        <v>12.270797097452267</v>
      </c>
      <c r="AE69" s="126">
        <f ca="1">OFFSET(RES!AH$95,$E69,0)</f>
        <v>12.149586946607815</v>
      </c>
      <c r="AF69" s="126">
        <f ca="1">OFFSET(RES!AI$95,$E69,0)</f>
        <v>12.013587417568623</v>
      </c>
      <c r="AG69" s="126">
        <f ca="1">OFFSET(RES!AJ$95,$E69,0)</f>
        <v>11.889354356188761</v>
      </c>
      <c r="AH69" s="126">
        <f ca="1">OFFSET(RES!AK$95,$E69,0)</f>
        <v>11.7712975536959</v>
      </c>
      <c r="AI69" s="126">
        <f ca="1">OFFSET(RES!AL$95,$E69,0)</f>
        <v>11.647776486870963</v>
      </c>
      <c r="AJ69" s="126">
        <f ca="1">OFFSET(RES!AM$95,$E69,0)</f>
        <v>10.909213951086098</v>
      </c>
      <c r="AK69" s="126">
        <f ca="1">OFFSET(RES!AN$95,$E69,0)</f>
        <v>10.266380528170947</v>
      </c>
      <c r="AL69" s="126">
        <f ca="1">OFFSET(RES!AO$95,$E69,0)</f>
        <v>10.266380528170947</v>
      </c>
      <c r="AM69" s="126">
        <f ca="1">OFFSET(RES!AP$95,$E69,0)</f>
        <v>10.266380528170947</v>
      </c>
    </row>
    <row r="70" spans="1:39">
      <c r="A70" s="35" t="s">
        <v>369</v>
      </c>
      <c r="B70">
        <v>8.4652619723960001</v>
      </c>
      <c r="E70" s="129">
        <f>MATCH(F70,RES!$D$96:$D$134,0)</f>
        <v>4</v>
      </c>
      <c r="F70" s="4" t="str">
        <f t="shared" si="1"/>
        <v>RLEL</v>
      </c>
      <c r="G70" s="126">
        <f ca="1">OFFSET(RES!J$95,$E70,0)</f>
        <v>10.675790841703828</v>
      </c>
      <c r="H70" s="126">
        <f ca="1">OFFSET(RES!K$95,$E70,0)</f>
        <v>12.639010653235388</v>
      </c>
      <c r="I70" s="126">
        <f ca="1">OFFSET(RES!L$95,$E70,0)</f>
        <v>14.602230464766947</v>
      </c>
      <c r="J70" s="126">
        <f ca="1">OFFSET(RES!M$95,$E70,0)</f>
        <v>16.565450276298506</v>
      </c>
      <c r="K70" s="126">
        <f ca="1">OFFSET(RES!N$95,$E70,0)</f>
        <v>18.528670087830069</v>
      </c>
      <c r="L70" s="126">
        <f ca="1">OFFSET(RES!O$95,$E70,0)</f>
        <v>20.491889899361627</v>
      </c>
      <c r="M70" s="126">
        <f ca="1">OFFSET(RES!P$95,$E70,0)</f>
        <v>20.397321793225576</v>
      </c>
      <c r="N70" s="126">
        <f ca="1">OFFSET(RES!Q$95,$E70,0)</f>
        <v>20.411062846736275</v>
      </c>
      <c r="O70" s="203">
        <f ca="1">OFFSET(RES!R$95,$E70,0)</f>
        <v>21.145833346621256</v>
      </c>
      <c r="P70" s="126">
        <f ca="1">OFFSET(RES!S$95,$E70,0)</f>
        <v>21.978526814873252</v>
      </c>
      <c r="Q70" s="126">
        <f ca="1">OFFSET(RES!T$95,$E70,0)</f>
        <v>21.876910599497993</v>
      </c>
      <c r="R70" s="126">
        <f ca="1">OFFSET(RES!U$95,$E70,0)</f>
        <v>21.737565431143011</v>
      </c>
      <c r="S70" s="126">
        <f ca="1">OFFSET(RES!V$95,$E70,0)</f>
        <v>21.544434554933446</v>
      </c>
      <c r="T70" s="203">
        <f ca="1">OFFSET(RES!W$95,$E70,0)</f>
        <v>21.35433493872025</v>
      </c>
      <c r="U70" s="126">
        <f ca="1">OFFSET(RES!X$95,$E70,0)</f>
        <v>21.127512059061161</v>
      </c>
      <c r="V70" s="126">
        <f ca="1">OFFSET(RES!Y$95,$E70,0)</f>
        <v>20.85701503264719</v>
      </c>
      <c r="W70" s="126">
        <f ca="1">OFFSET(RES!Z$95,$E70,0)</f>
        <v>20.59191826346467</v>
      </c>
      <c r="X70" s="126">
        <f ca="1">OFFSET(RES!AA$95,$E70,0)</f>
        <v>20.359843495416882</v>
      </c>
      <c r="Y70" s="205">
        <f ca="1">OFFSET(RES!AB$95,$E70,0)</f>
        <v>20.227535958858756</v>
      </c>
      <c r="Z70" s="126">
        <f ca="1">OFFSET(RES!AC$95,$E70,0)</f>
        <v>20.071559052848762</v>
      </c>
      <c r="AA70" s="126">
        <f ca="1">OFFSET(RES!AD$95,$E70,0)</f>
        <v>19.850614531565675</v>
      </c>
      <c r="AB70" s="126">
        <f ca="1">OFFSET(RES!AE$95,$E70,0)</f>
        <v>19.639621330610435</v>
      </c>
      <c r="AC70" s="126">
        <f ca="1">OFFSET(RES!AF$95,$E70,0)</f>
        <v>19.458709222160106</v>
      </c>
      <c r="AD70" s="126">
        <f ca="1">OFFSET(RES!AG$95,$E70,0)</f>
        <v>19.298619657312276</v>
      </c>
      <c r="AE70" s="126">
        <f ca="1">OFFSET(RES!AH$95,$E70,0)</f>
        <v>19.107989123600806</v>
      </c>
      <c r="AF70" s="126">
        <f ca="1">OFFSET(RES!AI$95,$E70,0)</f>
        <v>18.894098928558311</v>
      </c>
      <c r="AG70" s="126">
        <f ca="1">OFFSET(RES!AJ$95,$E70,0)</f>
        <v>18.698714180412548</v>
      </c>
      <c r="AH70" s="126">
        <f ca="1">OFFSET(RES!AK$95,$E70,0)</f>
        <v>18.513043004271822</v>
      </c>
      <c r="AI70" s="126">
        <f ca="1">OFFSET(RES!AL$95,$E70,0)</f>
        <v>18.318778029520111</v>
      </c>
      <c r="AJ70" s="126">
        <f ca="1">OFFSET(RES!AM$95,$E70,0)</f>
        <v>17.157220442180364</v>
      </c>
      <c r="AK70" s="126">
        <f ca="1">OFFSET(RES!AN$95,$E70,0)</f>
        <v>16.146218660199679</v>
      </c>
      <c r="AL70" s="126">
        <f ca="1">OFFSET(RES!AO$95,$E70,0)</f>
        <v>16.146218660199679</v>
      </c>
      <c r="AM70" s="126">
        <f ca="1">OFFSET(RES!AP$95,$E70,0)</f>
        <v>16.146218660199679</v>
      </c>
    </row>
    <row r="71" spans="1:39">
      <c r="A71" s="35" t="s">
        <v>370</v>
      </c>
      <c r="B71">
        <v>1.2001829018570001</v>
      </c>
      <c r="E71" s="129">
        <f>MATCH(F71,RES!$D$96:$D$134,0)</f>
        <v>11</v>
      </c>
      <c r="F71" s="4" t="str">
        <f t="shared" si="1"/>
        <v>RLEO</v>
      </c>
      <c r="G71" s="126">
        <f ca="1">OFFSET(RES!J$95,$E71,0)</f>
        <v>1.9878001092508091</v>
      </c>
      <c r="H71" s="126">
        <f ca="1">OFFSET(RES!K$95,$E71,0)</f>
        <v>2.1565691406754266</v>
      </c>
      <c r="I71" s="126">
        <f ca="1">OFFSET(RES!L$95,$E71,0)</f>
        <v>2.3253381721000443</v>
      </c>
      <c r="J71" s="126">
        <f ca="1">OFFSET(RES!M$95,$E71,0)</f>
        <v>2.4941072035246621</v>
      </c>
      <c r="K71" s="126">
        <f ca="1">OFFSET(RES!N$95,$E71,0)</f>
        <v>2.6628762349492798</v>
      </c>
      <c r="L71" s="126">
        <f ca="1">OFFSET(RES!O$95,$E71,0)</f>
        <v>2.8316452663738976</v>
      </c>
      <c r="M71" s="126">
        <f ca="1">OFFSET(RES!P$95,$E71,0)</f>
        <v>2.8185774951041314</v>
      </c>
      <c r="N71" s="126">
        <f ca="1">OFFSET(RES!Q$95,$E71,0)</f>
        <v>2.8204762847872527</v>
      </c>
      <c r="O71" s="203">
        <f ca="1">OFFSET(RES!R$95,$E71,0)</f>
        <v>2.9220095947010107</v>
      </c>
      <c r="P71" s="126">
        <f ca="1">OFFSET(RES!S$95,$E71,0)</f>
        <v>3.037074263176986</v>
      </c>
      <c r="Q71" s="126">
        <f ca="1">OFFSET(RES!T$95,$E71,0)</f>
        <v>3.0230325580601169</v>
      </c>
      <c r="R71" s="126">
        <f ca="1">OFFSET(RES!U$95,$E71,0)</f>
        <v>3.0037773264391063</v>
      </c>
      <c r="S71" s="126">
        <f ca="1">OFFSET(RES!V$95,$E71,0)</f>
        <v>2.9770897864369275</v>
      </c>
      <c r="T71" s="203">
        <f ca="1">OFFSET(RES!W$95,$E71,0)</f>
        <v>2.9508211171715142</v>
      </c>
      <c r="U71" s="126">
        <f ca="1">OFFSET(RES!X$95,$E71,0)</f>
        <v>2.9194778913077073</v>
      </c>
      <c r="V71" s="126">
        <f ca="1">OFFSET(RES!Y$95,$E71,0)</f>
        <v>2.8820996100376521</v>
      </c>
      <c r="W71" s="126">
        <f ca="1">OFFSET(RES!Z$95,$E71,0)</f>
        <v>2.8454675563191669</v>
      </c>
      <c r="X71" s="126">
        <f ca="1">OFFSET(RES!AA$95,$E71,0)</f>
        <v>2.8133986050601711</v>
      </c>
      <c r="Y71" s="205">
        <f ca="1">OFFSET(RES!AB$95,$E71,0)</f>
        <v>2.795115859474461</v>
      </c>
      <c r="Z71" s="126">
        <f ca="1">OFFSET(RES!AC$95,$E71,0)</f>
        <v>2.7735623927256179</v>
      </c>
      <c r="AA71" s="126">
        <f ca="1">OFFSET(RES!AD$95,$E71,0)</f>
        <v>2.7430314602008439</v>
      </c>
      <c r="AB71" s="126">
        <f ca="1">OFFSET(RES!AE$95,$E71,0)</f>
        <v>2.7138756379874618</v>
      </c>
      <c r="AC71" s="126">
        <f ca="1">OFFSET(RES!AF$95,$E71,0)</f>
        <v>2.6888765325833743</v>
      </c>
      <c r="AD71" s="126">
        <f ca="1">OFFSET(RES!AG$95,$E71,0)</f>
        <v>2.666754763399394</v>
      </c>
      <c r="AE71" s="126">
        <f ca="1">OFFSET(RES!AH$95,$E71,0)</f>
        <v>2.6404127299870814</v>
      </c>
      <c r="AF71" s="126">
        <f ca="1">OFFSET(RES!AI$95,$E71,0)</f>
        <v>2.6108565903976948</v>
      </c>
      <c r="AG71" s="126">
        <f ca="1">OFFSET(RES!AJ$95,$E71,0)</f>
        <v>2.5838576020210375</v>
      </c>
      <c r="AH71" s="126">
        <f ca="1">OFFSET(RES!AK$95,$E71,0)</f>
        <v>2.5582008710116964</v>
      </c>
      <c r="AI71" s="126">
        <f ca="1">OFFSET(RES!AL$95,$E71,0)</f>
        <v>2.53135661707126</v>
      </c>
      <c r="AJ71" s="126">
        <f ca="1">OFFSET(RES!AM$95,$E71,0)</f>
        <v>2.370848286216245</v>
      </c>
      <c r="AK71" s="126">
        <f ca="1">OFFSET(RES!AN$95,$E71,0)</f>
        <v>2.2311443143375764</v>
      </c>
      <c r="AL71" s="126">
        <f ca="1">OFFSET(RES!AO$95,$E71,0)</f>
        <v>2.2311443143375764</v>
      </c>
      <c r="AM71" s="126">
        <f ca="1">OFFSET(RES!AP$95,$E71,0)</f>
        <v>2.2311443143375764</v>
      </c>
    </row>
    <row r="72" spans="1:39">
      <c r="A72" s="35" t="s">
        <v>371</v>
      </c>
      <c r="B72">
        <v>1.9088027674250001</v>
      </c>
      <c r="E72" s="129">
        <f>MATCH(F72,RES!$D$96:$D$134,0)</f>
        <v>10</v>
      </c>
      <c r="F72" s="4" t="str">
        <f t="shared" si="1"/>
        <v>RLER</v>
      </c>
      <c r="G72" s="126">
        <f ca="1">OFFSET(RES!J$95,$E72,0)</f>
        <v>1.4353020960038052</v>
      </c>
      <c r="H72" s="126">
        <f ca="1">OFFSET(RES!K$95,$E72,0)</f>
        <v>1.6984088756600515</v>
      </c>
      <c r="I72" s="126">
        <f ca="1">OFFSET(RES!L$95,$E72,0)</f>
        <v>1.9615156553162976</v>
      </c>
      <c r="J72" s="126">
        <f ca="1">OFFSET(RES!M$95,$E72,0)</f>
        <v>2.2246224349725439</v>
      </c>
      <c r="K72" s="126">
        <f ca="1">OFFSET(RES!N$95,$E72,0)</f>
        <v>2.4877292146287902</v>
      </c>
      <c r="L72" s="126">
        <f ca="1">OFFSET(RES!O$95,$E72,0)</f>
        <v>2.7508359942850364</v>
      </c>
      <c r="M72" s="126">
        <f ca="1">OFFSET(RES!P$95,$E72,0)</f>
        <v>2.7381411500540747</v>
      </c>
      <c r="N72" s="126">
        <f ca="1">OFFSET(RES!Q$95,$E72,0)</f>
        <v>2.7399857522250932</v>
      </c>
      <c r="O72" s="203">
        <f ca="1">OFFSET(RES!R$95,$E72,0)</f>
        <v>2.8386215124477454</v>
      </c>
      <c r="P72" s="126">
        <f ca="1">OFFSET(RES!S$95,$E72,0)</f>
        <v>2.9504024743757613</v>
      </c>
      <c r="Q72" s="126">
        <f ca="1">OFFSET(RES!T$95,$E72,0)</f>
        <v>2.9367614903459773</v>
      </c>
      <c r="R72" s="126">
        <f ca="1">OFFSET(RES!U$95,$E72,0)</f>
        <v>2.9180557630254076</v>
      </c>
      <c r="S72" s="126">
        <f ca="1">OFFSET(RES!V$95,$E72,0)</f>
        <v>2.8921298299614384</v>
      </c>
      <c r="T72" s="203">
        <f ca="1">OFFSET(RES!W$95,$E72,0)</f>
        <v>2.8666108139337698</v>
      </c>
      <c r="U72" s="126">
        <f ca="1">OFFSET(RES!X$95,$E72,0)</f>
        <v>2.836162058608716</v>
      </c>
      <c r="V72" s="126">
        <f ca="1">OFFSET(RES!Y$95,$E72,0)</f>
        <v>2.7998504758185994</v>
      </c>
      <c r="W72" s="126">
        <f ca="1">OFFSET(RES!Z$95,$E72,0)</f>
        <v>2.7642638247963007</v>
      </c>
      <c r="X72" s="126">
        <f ca="1">OFFSET(RES!AA$95,$E72,0)</f>
        <v>2.7331100547708678</v>
      </c>
      <c r="Y72" s="205">
        <f ca="1">OFFSET(RES!AB$95,$E72,0)</f>
        <v>2.7153490607548587</v>
      </c>
      <c r="Z72" s="126">
        <f ca="1">OFFSET(RES!AC$95,$E72,0)</f>
        <v>2.6944106851615528</v>
      </c>
      <c r="AA72" s="126">
        <f ca="1">OFFSET(RES!AD$95,$E72,0)</f>
        <v>2.6647510420114826</v>
      </c>
      <c r="AB72" s="126">
        <f ca="1">OFFSET(RES!AE$95,$E72,0)</f>
        <v>2.6364272663818284</v>
      </c>
      <c r="AC72" s="126">
        <f ca="1">OFFSET(RES!AF$95,$E72,0)</f>
        <v>2.6121415835008821</v>
      </c>
      <c r="AD72" s="126">
        <f ca="1">OFFSET(RES!AG$95,$E72,0)</f>
        <v>2.5906511236430747</v>
      </c>
      <c r="AE72" s="126">
        <f ca="1">OFFSET(RES!AH$95,$E72,0)</f>
        <v>2.5650608371288173</v>
      </c>
      <c r="AF72" s="126">
        <f ca="1">OFFSET(RES!AI$95,$E72,0)</f>
        <v>2.5363481683492588</v>
      </c>
      <c r="AG72" s="126">
        <f ca="1">OFFSET(RES!AJ$95,$E72,0)</f>
        <v>2.5101196750002668</v>
      </c>
      <c r="AH72" s="126">
        <f ca="1">OFFSET(RES!AK$95,$E72,0)</f>
        <v>2.4851951337823746</v>
      </c>
      <c r="AI72" s="126">
        <f ca="1">OFFSET(RES!AL$95,$E72,0)</f>
        <v>2.4591169590703132</v>
      </c>
      <c r="AJ72" s="126">
        <f ca="1">OFFSET(RES!AM$95,$E72,0)</f>
        <v>2.303189202461168</v>
      </c>
      <c r="AK72" s="126">
        <f ca="1">OFFSET(RES!AN$95,$E72,0)</f>
        <v>2.1674720916521046</v>
      </c>
      <c r="AL72" s="126">
        <f ca="1">OFFSET(RES!AO$95,$E72,0)</f>
        <v>2.1674720916521046</v>
      </c>
      <c r="AM72" s="126">
        <f ca="1">OFFSET(RES!AP$95,$E72,0)</f>
        <v>2.1674720916521046</v>
      </c>
    </row>
    <row r="73" spans="1:39">
      <c r="A73" s="35" t="s">
        <v>372</v>
      </c>
      <c r="B73">
        <v>7.6914136780069997</v>
      </c>
      <c r="E73" s="129">
        <f>MATCH(F73,RES!$D$96:$D$134,0)</f>
        <v>9</v>
      </c>
      <c r="F73" s="4" t="str">
        <f t="shared" si="1"/>
        <v>RLEW</v>
      </c>
      <c r="G73" s="126">
        <f ca="1">OFFSET(RES!J$95,$E73,0)</f>
        <v>5.6663208871172328</v>
      </c>
      <c r="H73" s="126">
        <f ca="1">OFFSET(RES!K$95,$E73,0)</f>
        <v>6.0410431274929115</v>
      </c>
      <c r="I73" s="126">
        <f ca="1">OFFSET(RES!L$95,$E73,0)</f>
        <v>6.4157653678685902</v>
      </c>
      <c r="J73" s="126">
        <f ca="1">OFFSET(RES!M$95,$E73,0)</f>
        <v>6.7904876082442698</v>
      </c>
      <c r="K73" s="126">
        <f ca="1">OFFSET(RES!N$95,$E73,0)</f>
        <v>7.1652098486199485</v>
      </c>
      <c r="L73" s="126">
        <f ca="1">OFFSET(RES!O$95,$E73,0)</f>
        <v>7.5399320889956272</v>
      </c>
      <c r="M73" s="126">
        <f ca="1">OFFSET(RES!P$95,$E73,0)</f>
        <v>7.5051360256968014</v>
      </c>
      <c r="N73" s="126">
        <f ca="1">OFFSET(RES!Q$95,$E73,0)</f>
        <v>7.5101920069074541</v>
      </c>
      <c r="O73" s="203">
        <f ca="1">OFFSET(RES!R$95,$E73,0)</f>
        <v>7.7805487039880257</v>
      </c>
      <c r="P73" s="126">
        <f ca="1">OFFSET(RES!S$95,$E73,0)</f>
        <v>8.0869358762988579</v>
      </c>
      <c r="Q73" s="126">
        <f ca="1">OFFSET(RES!T$95,$E73,0)</f>
        <v>8.0495464814293261</v>
      </c>
      <c r="R73" s="126">
        <f ca="1">OFFSET(RES!U$95,$E73,0)</f>
        <v>7.9982748265704471</v>
      </c>
      <c r="S73" s="126">
        <f ca="1">OFFSET(RES!V$95,$E73,0)</f>
        <v>7.927212874839304</v>
      </c>
      <c r="T73" s="203">
        <f ca="1">OFFSET(RES!W$95,$E73,0)</f>
        <v>7.8572662665259196</v>
      </c>
      <c r="U73" s="126">
        <f ca="1">OFFSET(RES!X$95,$E73,0)</f>
        <v>7.773807438801434</v>
      </c>
      <c r="V73" s="126">
        <f ca="1">OFFSET(RES!Y$95,$E73,0)</f>
        <v>7.6742788340971826</v>
      </c>
      <c r="W73" s="126">
        <f ca="1">OFFSET(RES!Z$95,$E73,0)</f>
        <v>7.5767372385457339</v>
      </c>
      <c r="X73" s="126">
        <f ca="1">OFFSET(RES!AA$95,$E73,0)</f>
        <v>7.491345993558407</v>
      </c>
      <c r="Y73" s="205">
        <f ca="1">OFFSET(RES!AB$95,$E73,0)</f>
        <v>7.4426638151253837</v>
      </c>
      <c r="Z73" s="126">
        <f ca="1">OFFSET(RES!AC$95,$E73,0)</f>
        <v>7.3852725601194873</v>
      </c>
      <c r="AA73" s="126">
        <f ca="1">OFFSET(RES!AD$95,$E73,0)</f>
        <v>7.3039766574920764</v>
      </c>
      <c r="AB73" s="126">
        <f ca="1">OFFSET(RES!AE$95,$E73,0)</f>
        <v>7.2263423146249561</v>
      </c>
      <c r="AC73" s="126">
        <f ca="1">OFFSET(RES!AF$95,$E73,0)</f>
        <v>7.1597762234302644</v>
      </c>
      <c r="AD73" s="126">
        <f ca="1">OFFSET(RES!AG$95,$E73,0)</f>
        <v>7.1008717274058597</v>
      </c>
      <c r="AE73" s="126">
        <f ca="1">OFFSET(RES!AH$95,$E73,0)</f>
        <v>7.0307297695224014</v>
      </c>
      <c r="AF73" s="126">
        <f ca="1">OFFSET(RES!AI$95,$E73,0)</f>
        <v>6.9520294859935161</v>
      </c>
      <c r="AG73" s="126">
        <f ca="1">OFFSET(RES!AJ$95,$E73,0)</f>
        <v>6.880138228550714</v>
      </c>
      <c r="AH73" s="126">
        <f ca="1">OFFSET(RES!AK$95,$E73,0)</f>
        <v>6.81182105205502</v>
      </c>
      <c r="AI73" s="126">
        <f ca="1">OFFSET(RES!AL$95,$E73,0)</f>
        <v>6.7403418120194791</v>
      </c>
      <c r="AJ73" s="126">
        <f ca="1">OFFSET(RES!AM$95,$E73,0)</f>
        <v>6.3129500307337461</v>
      </c>
      <c r="AK73" s="126">
        <f ca="1">OFFSET(RES!AN$95,$E73,0)</f>
        <v>5.9409548260247158</v>
      </c>
      <c r="AL73" s="126">
        <f ca="1">OFFSET(RES!AO$95,$E73,0)</f>
        <v>5.9409548260247158</v>
      </c>
      <c r="AM73" s="126">
        <f ca="1">OFFSET(RES!AP$95,$E73,0)</f>
        <v>5.9409548260247158</v>
      </c>
    </row>
    <row r="74" spans="1:39">
      <c r="A74" s="35" t="s">
        <v>373</v>
      </c>
      <c r="B74">
        <v>0.1043575899953</v>
      </c>
      <c r="E74" s="129">
        <f>MATCH(F74,RES!$D$96:$D$134,0)</f>
        <v>5</v>
      </c>
      <c r="F74" s="4" t="str">
        <f t="shared" si="1"/>
        <v>RLNL</v>
      </c>
      <c r="G74" s="126">
        <f ca="1">OFFSET(RES!J$95,$E74,0)</f>
        <v>4.742986727829742E-2</v>
      </c>
      <c r="H74" s="126">
        <f ca="1">OFFSET(RES!K$95,$E74,0)</f>
        <v>4.5818274562462187E-2</v>
      </c>
      <c r="I74" s="126">
        <f ca="1">OFFSET(RES!L$95,$E74,0)</f>
        <v>4.4206681846626947E-2</v>
      </c>
      <c r="J74" s="126">
        <f ca="1">OFFSET(RES!M$95,$E74,0)</f>
        <v>4.2595089130791713E-2</v>
      </c>
      <c r="K74" s="126">
        <f ca="1">OFFSET(RES!N$95,$E74,0)</f>
        <v>4.0983496414956473E-2</v>
      </c>
      <c r="L74" s="126">
        <f ca="1">OFFSET(RES!O$95,$E74,0)</f>
        <v>3.937190369912124E-2</v>
      </c>
      <c r="M74" s="126">
        <f ca="1">OFFSET(RES!P$95,$E74,0)</f>
        <v>3.9190206140424476E-2</v>
      </c>
      <c r="N74" s="126">
        <f ca="1">OFFSET(RES!Q$95,$E74,0)</f>
        <v>3.9216607386878793E-2</v>
      </c>
      <c r="O74" s="203">
        <f ca="1">OFFSET(RES!R$95,$E74,0)</f>
        <v>4.0628351911395681E-2</v>
      </c>
      <c r="P74" s="126">
        <f ca="1">OFFSET(RES!S$95,$E74,0)</f>
        <v>4.2228239828221069E-2</v>
      </c>
      <c r="Q74" s="126">
        <f ca="1">OFFSET(RES!T$95,$E74,0)</f>
        <v>4.20330004498293E-2</v>
      </c>
      <c r="R74" s="126">
        <f ca="1">OFFSET(RES!U$95,$E74,0)</f>
        <v>4.1765270895534695E-2</v>
      </c>
      <c r="S74" s="126">
        <f ca="1">OFFSET(RES!V$95,$E74,0)</f>
        <v>4.1394200667420368E-2</v>
      </c>
      <c r="T74" s="203">
        <f ca="1">OFFSET(RES!W$95,$E74,0)</f>
        <v>4.1028954522748323E-2</v>
      </c>
      <c r="U74" s="126">
        <f ca="1">OFFSET(RES!X$95,$E74,0)</f>
        <v>4.059315047448564E-2</v>
      </c>
      <c r="V74" s="126">
        <f ca="1">OFFSET(RES!Y$95,$E74,0)</f>
        <v>4.0073433507081806E-2</v>
      </c>
      <c r="W74" s="126">
        <f ca="1">OFFSET(RES!Z$95,$E74,0)</f>
        <v>3.9564092274112977E-2</v>
      </c>
      <c r="X74" s="126">
        <f ca="1">OFFSET(RES!AA$95,$E74,0)</f>
        <v>3.9118197558523179E-2</v>
      </c>
      <c r="Y74" s="205">
        <f ca="1">OFFSET(RES!AB$95,$E74,0)</f>
        <v>3.8863989693186322E-2</v>
      </c>
      <c r="Z74" s="126">
        <f ca="1">OFFSET(RES!AC$95,$E74,0)</f>
        <v>3.856430490311219E-2</v>
      </c>
      <c r="AA74" s="126">
        <f ca="1">OFFSET(RES!AD$95,$E74,0)</f>
        <v>3.8139795184509946E-2</v>
      </c>
      <c r="AB74" s="126">
        <f ca="1">OFFSET(RES!AE$95,$E74,0)</f>
        <v>3.773440534345688E-2</v>
      </c>
      <c r="AC74" s="126">
        <f ca="1">OFFSET(RES!AF$95,$E74,0)</f>
        <v>3.7386811532105532E-2</v>
      </c>
      <c r="AD74" s="126">
        <f ca="1">OFFSET(RES!AG$95,$E74,0)</f>
        <v>3.7079224922896815E-2</v>
      </c>
      <c r="AE74" s="126">
        <f ca="1">OFFSET(RES!AH$95,$E74,0)</f>
        <v>3.6712958704785137E-2</v>
      </c>
      <c r="AF74" s="126">
        <f ca="1">OFFSET(RES!AI$95,$E74,0)</f>
        <v>3.6302002750856176E-2</v>
      </c>
      <c r="AG74" s="126">
        <f ca="1">OFFSET(RES!AJ$95,$E74,0)</f>
        <v>3.5926602066680545E-2</v>
      </c>
      <c r="AH74" s="126">
        <f ca="1">OFFSET(RES!AK$95,$E74,0)</f>
        <v>3.5569864464506384E-2</v>
      </c>
      <c r="AI74" s="126">
        <f ca="1">OFFSET(RES!AL$95,$E74,0)</f>
        <v>3.5196615246615812E-2</v>
      </c>
      <c r="AJ74" s="126">
        <f ca="1">OFFSET(RES!AM$95,$E74,0)</f>
        <v>3.2964867287090187E-2</v>
      </c>
      <c r="AK74" s="126">
        <f ca="1">OFFSET(RES!AN$95,$E74,0)</f>
        <v>3.1022388335891861E-2</v>
      </c>
      <c r="AL74" s="126">
        <f ca="1">OFFSET(RES!AO$95,$E74,0)</f>
        <v>3.1022388335891861E-2</v>
      </c>
      <c r="AM74" s="126">
        <f ca="1">OFFSET(RES!AP$95,$E74,0)</f>
        <v>3.1022388335891861E-2</v>
      </c>
    </row>
    <row r="75" spans="1:39">
      <c r="A75" s="35" t="s">
        <v>374</v>
      </c>
      <c r="B75">
        <v>12.72538201427</v>
      </c>
      <c r="E75" s="129">
        <f>MATCH(F75,RES!$D$96:$D$134,0)</f>
        <v>18</v>
      </c>
      <c r="F75" s="4" t="str">
        <f t="shared" si="1"/>
        <v>RMEH</v>
      </c>
      <c r="G75" s="126">
        <f ca="1">OFFSET(RES!J$95,$E75,0)</f>
        <v>13.162628870539544</v>
      </c>
      <c r="H75" s="126">
        <f ca="1">OFFSET(RES!K$95,$E75,0)</f>
        <v>13.094413910887344</v>
      </c>
      <c r="I75" s="126">
        <f ca="1">OFFSET(RES!L$95,$E75,0)</f>
        <v>13.026198951235143</v>
      </c>
      <c r="J75" s="126">
        <f ca="1">OFFSET(RES!M$95,$E75,0)</f>
        <v>12.957983991582941</v>
      </c>
      <c r="K75" s="126">
        <f ca="1">OFFSET(RES!N$95,$E75,0)</f>
        <v>12.88976903193074</v>
      </c>
      <c r="L75" s="126">
        <f ca="1">OFFSET(RES!O$95,$E75,0)</f>
        <v>12.821554072278539</v>
      </c>
      <c r="M75" s="126">
        <f ca="1">OFFSET(RES!P$95,$E75,0)</f>
        <v>13.044301480791052</v>
      </c>
      <c r="N75" s="126">
        <f ca="1">OFFSET(RES!Q$95,$E75,0)</f>
        <v>13.293886898381963</v>
      </c>
      <c r="O75" s="203">
        <f ca="1">OFFSET(RES!R$95,$E75,0)</f>
        <v>13.933018165840405</v>
      </c>
      <c r="P75" s="126">
        <f ca="1">OFFSET(RES!S$95,$E75,0)</f>
        <v>13.336597909665812</v>
      </c>
      <c r="Q75" s="126">
        <f ca="1">OFFSET(RES!T$95,$E75,0)</f>
        <v>13.544068200908024</v>
      </c>
      <c r="R75" s="126">
        <f ca="1">OFFSET(RES!U$95,$E75,0)</f>
        <v>13.742626431831948</v>
      </c>
      <c r="S75" s="126">
        <f ca="1">OFFSET(RES!V$95,$E75,0)</f>
        <v>13.960413007395664</v>
      </c>
      <c r="T75" s="203">
        <f ca="1">OFFSET(RES!W$95,$E75,0)</f>
        <v>14.198008395168143</v>
      </c>
      <c r="U75" s="126">
        <f ca="1">OFFSET(RES!X$95,$E75,0)</f>
        <v>14.399137414164178</v>
      </c>
      <c r="V75" s="126">
        <f ca="1">OFFSET(RES!Y$95,$E75,0)</f>
        <v>14.646122333898136</v>
      </c>
      <c r="W75" s="126">
        <f ca="1">OFFSET(RES!Z$95,$E75,0)</f>
        <v>14.892721881226151</v>
      </c>
      <c r="X75" s="126">
        <f ca="1">OFFSET(RES!AA$95,$E75,0)</f>
        <v>15.145729398944525</v>
      </c>
      <c r="Y75" s="205">
        <f ca="1">OFFSET(RES!AB$95,$E75,0)</f>
        <v>15.418709345745393</v>
      </c>
      <c r="Z75" s="126">
        <f ca="1">OFFSET(RES!AC$95,$E75,0)</f>
        <v>15.598959624097757</v>
      </c>
      <c r="AA75" s="126">
        <f ca="1">OFFSET(RES!AD$95,$E75,0)</f>
        <v>15.852415289920534</v>
      </c>
      <c r="AB75" s="126">
        <f ca="1">OFFSET(RES!AE$95,$E75,0)</f>
        <v>16.095564935761114</v>
      </c>
      <c r="AC75" s="126">
        <f ca="1">OFFSET(RES!AF$95,$E75,0)</f>
        <v>16.352789482791547</v>
      </c>
      <c r="AD75" s="126">
        <f ca="1">OFFSET(RES!AG$95,$E75,0)</f>
        <v>16.595180541126201</v>
      </c>
      <c r="AE75" s="126">
        <f ca="1">OFFSET(RES!AH$95,$E75,0)</f>
        <v>16.822157475527234</v>
      </c>
      <c r="AF75" s="126">
        <f ca="1">OFFSET(RES!AI$95,$E75,0)</f>
        <v>17.0719558548126</v>
      </c>
      <c r="AG75" s="126">
        <f ca="1">OFFSET(RES!AJ$95,$E75,0)</f>
        <v>17.327904530714967</v>
      </c>
      <c r="AH75" s="126">
        <f ca="1">OFFSET(RES!AK$95,$E75,0)</f>
        <v>17.574576820137963</v>
      </c>
      <c r="AI75" s="126">
        <f ca="1">OFFSET(RES!AL$95,$E75,0)</f>
        <v>17.819416071545319</v>
      </c>
      <c r="AJ75" s="126">
        <f ca="1">OFFSET(RES!AM$95,$E75,0)</f>
        <v>19.0862768908781</v>
      </c>
      <c r="AK75" s="126">
        <f ca="1">OFFSET(RES!AN$95,$E75,0)</f>
        <v>20.383808091060491</v>
      </c>
      <c r="AL75" s="126">
        <f ca="1">OFFSET(RES!AO$95,$E75,0)</f>
        <v>20.383808091060491</v>
      </c>
      <c r="AM75" s="126">
        <f ca="1">OFFSET(RES!AP$95,$E75,0)</f>
        <v>20.383808091060491</v>
      </c>
    </row>
    <row r="76" spans="1:39">
      <c r="A76" s="35" t="s">
        <v>375</v>
      </c>
      <c r="B76">
        <v>5.0035172999329998</v>
      </c>
      <c r="E76" s="129">
        <f>MATCH(F76,RES!$D$96:$D$134,0)</f>
        <v>17</v>
      </c>
      <c r="F76" s="4" t="str">
        <f t="shared" si="1"/>
        <v>RMEK</v>
      </c>
      <c r="G76" s="126">
        <f ca="1">OFFSET(RES!J$95,$E76,0)</f>
        <v>9.0463349071673473</v>
      </c>
      <c r="H76" s="126">
        <f ca="1">OFFSET(RES!K$95,$E76,0)</f>
        <v>8.9413508126583654</v>
      </c>
      <c r="I76" s="126">
        <f ca="1">OFFSET(RES!L$95,$E76,0)</f>
        <v>8.8363667181493835</v>
      </c>
      <c r="J76" s="126">
        <f ca="1">OFFSET(RES!M$95,$E76,0)</f>
        <v>8.7313826236403997</v>
      </c>
      <c r="K76" s="126">
        <f ca="1">OFFSET(RES!N$95,$E76,0)</f>
        <v>8.6263985291314178</v>
      </c>
      <c r="L76" s="126">
        <f ca="1">OFFSET(RES!O$95,$E76,0)</f>
        <v>8.5214144346224359</v>
      </c>
      <c r="M76" s="126">
        <f ca="1">OFFSET(RES!P$95,$E76,0)</f>
        <v>8.6694560036454291</v>
      </c>
      <c r="N76" s="126">
        <f ca="1">OFFSET(RES!Q$95,$E76,0)</f>
        <v>8.835334552231739</v>
      </c>
      <c r="O76" s="203">
        <f ca="1">OFFSET(RES!R$95,$E76,0)</f>
        <v>9.2601116406748893</v>
      </c>
      <c r="P76" s="126">
        <f ca="1">OFFSET(RES!S$95,$E76,0)</f>
        <v>8.863720988542017</v>
      </c>
      <c r="Q76" s="126">
        <f ca="1">OFFSET(RES!T$95,$E76,0)</f>
        <v>9.0016091356870778</v>
      </c>
      <c r="R76" s="126">
        <f ca="1">OFFSET(RES!U$95,$E76,0)</f>
        <v>9.1335741818562077</v>
      </c>
      <c r="S76" s="126">
        <f ca="1">OFFSET(RES!V$95,$E76,0)</f>
        <v>9.2783187002050536</v>
      </c>
      <c r="T76" s="203">
        <f ca="1">OFFSET(RES!W$95,$E76,0)</f>
        <v>9.4362284789690509</v>
      </c>
      <c r="U76" s="126">
        <f ca="1">OFFSET(RES!X$95,$E76,0)</f>
        <v>9.5699021129164272</v>
      </c>
      <c r="V76" s="126">
        <f ca="1">OFFSET(RES!Y$95,$E76,0)</f>
        <v>9.7340523281158067</v>
      </c>
      <c r="W76" s="126">
        <f ca="1">OFFSET(RES!Z$95,$E76,0)</f>
        <v>9.8979464185143868</v>
      </c>
      <c r="X76" s="126">
        <f ca="1">OFFSET(RES!AA$95,$E76,0)</f>
        <v>10.066099350787612</v>
      </c>
      <c r="Y76" s="205">
        <f ca="1">OFFSET(RES!AB$95,$E76,0)</f>
        <v>10.247526285924968</v>
      </c>
      <c r="Z76" s="126">
        <f ca="1">OFFSET(RES!AC$95,$E76,0)</f>
        <v>10.367323567528882</v>
      </c>
      <c r="AA76" s="126">
        <f ca="1">OFFSET(RES!AD$95,$E76,0)</f>
        <v>10.535774346358318</v>
      </c>
      <c r="AB76" s="126">
        <f ca="1">OFFSET(RES!AE$95,$E76,0)</f>
        <v>10.697375575831668</v>
      </c>
      <c r="AC76" s="126">
        <f ca="1">OFFSET(RES!AF$95,$E76,0)</f>
        <v>10.868331214722861</v>
      </c>
      <c r="AD76" s="126">
        <f ca="1">OFFSET(RES!AG$95,$E76,0)</f>
        <v>11.029428274538892</v>
      </c>
      <c r="AE76" s="126">
        <f ca="1">OFFSET(RES!AH$95,$E76,0)</f>
        <v>11.180280855608855</v>
      </c>
      <c r="AF76" s="126">
        <f ca="1">OFFSET(RES!AI$95,$E76,0)</f>
        <v>11.346300942018656</v>
      </c>
      <c r="AG76" s="126">
        <f ca="1">OFFSET(RES!AJ$95,$E76,0)</f>
        <v>11.516408616101048</v>
      </c>
      <c r="AH76" s="126">
        <f ca="1">OFFSET(RES!AK$95,$E76,0)</f>
        <v>11.680351052085092</v>
      </c>
      <c r="AI76" s="126">
        <f ca="1">OFFSET(RES!AL$95,$E76,0)</f>
        <v>11.843075221038662</v>
      </c>
      <c r="AJ76" s="126">
        <f ca="1">OFFSET(RES!AM$95,$E76,0)</f>
        <v>12.685051631360151</v>
      </c>
      <c r="AK76" s="126">
        <f ca="1">OFFSET(RES!AN$95,$E76,0)</f>
        <v>13.547412078173155</v>
      </c>
      <c r="AL76" s="126">
        <f ca="1">OFFSET(RES!AO$95,$E76,0)</f>
        <v>13.547412078173155</v>
      </c>
      <c r="AM76" s="126">
        <f ca="1">OFFSET(RES!AP$95,$E76,0)</f>
        <v>13.547412078173155</v>
      </c>
    </row>
    <row r="77" spans="1:39">
      <c r="A77" s="35" t="s">
        <v>376</v>
      </c>
      <c r="B77">
        <v>15.793352715539999</v>
      </c>
      <c r="E77" s="129">
        <f>MATCH(F77,RES!$D$96:$D$134,0)</f>
        <v>15</v>
      </c>
      <c r="F77" s="4" t="str">
        <f t="shared" si="1"/>
        <v>RMEL</v>
      </c>
      <c r="G77" s="126">
        <f ca="1">OFFSET(RES!J$95,$E77,0)</f>
        <v>16.048248534198041</v>
      </c>
      <c r="H77" s="126">
        <f ca="1">OFFSET(RES!K$95,$E77,0)</f>
        <v>17.585213087537426</v>
      </c>
      <c r="I77" s="126">
        <f ca="1">OFFSET(RES!L$95,$E77,0)</f>
        <v>19.12217764087681</v>
      </c>
      <c r="J77" s="126">
        <f ca="1">OFFSET(RES!M$95,$E77,0)</f>
        <v>20.659142194216194</v>
      </c>
      <c r="K77" s="126">
        <f ca="1">OFFSET(RES!N$95,$E77,0)</f>
        <v>22.196106747555582</v>
      </c>
      <c r="L77" s="126">
        <f ca="1">OFFSET(RES!O$95,$E77,0)</f>
        <v>23.733071300894967</v>
      </c>
      <c r="M77" s="126">
        <f ca="1">OFFSET(RES!P$95,$E77,0)</f>
        <v>24.145383263900055</v>
      </c>
      <c r="N77" s="126">
        <f ca="1">OFFSET(RES!Q$95,$E77,0)</f>
        <v>24.60737316605675</v>
      </c>
      <c r="O77" s="203">
        <f ca="1">OFFSET(RES!R$95,$E77,0)</f>
        <v>25.790423820892613</v>
      </c>
      <c r="P77" s="126">
        <f ca="1">OFFSET(RES!S$95,$E77,0)</f>
        <v>24.686432496183084</v>
      </c>
      <c r="Q77" s="126">
        <f ca="1">OFFSET(RES!T$95,$E77,0)</f>
        <v>25.070466068643292</v>
      </c>
      <c r="R77" s="126">
        <f ca="1">OFFSET(RES!U$95,$E77,0)</f>
        <v>25.438003156997169</v>
      </c>
      <c r="S77" s="126">
        <f ca="1">OFFSET(RES!V$95,$E77,0)</f>
        <v>25.841132473232459</v>
      </c>
      <c r="T77" s="203">
        <f ca="1">OFFSET(RES!W$95,$E77,0)</f>
        <v>26.280928479783636</v>
      </c>
      <c r="U77" s="126">
        <f ca="1">OFFSET(RES!X$95,$E77,0)</f>
        <v>26.65322417199091</v>
      </c>
      <c r="V77" s="126">
        <f ca="1">OFFSET(RES!Y$95,$E77,0)</f>
        <v>27.110400476614188</v>
      </c>
      <c r="W77" s="126">
        <f ca="1">OFFSET(RES!Z$95,$E77,0)</f>
        <v>27.566863445651464</v>
      </c>
      <c r="X77" s="126">
        <f ca="1">OFFSET(RES!AA$95,$E77,0)</f>
        <v>28.035187755155818</v>
      </c>
      <c r="Y77" s="205">
        <f ca="1">OFFSET(RES!AB$95,$E77,0)</f>
        <v>28.54048161459108</v>
      </c>
      <c r="Z77" s="126">
        <f ca="1">OFFSET(RES!AC$95,$E77,0)</f>
        <v>28.874130147680532</v>
      </c>
      <c r="AA77" s="126">
        <f ca="1">OFFSET(RES!AD$95,$E77,0)</f>
        <v>29.343283992423377</v>
      </c>
      <c r="AB77" s="126">
        <f ca="1">OFFSET(RES!AE$95,$E77,0)</f>
        <v>29.793361092983179</v>
      </c>
      <c r="AC77" s="126">
        <f ca="1">OFFSET(RES!AF$95,$E77,0)</f>
        <v>30.26949124698789</v>
      </c>
      <c r="AD77" s="126">
        <f ca="1">OFFSET(RES!AG$95,$E77,0)</f>
        <v>30.718164179904313</v>
      </c>
      <c r="AE77" s="126">
        <f ca="1">OFFSET(RES!AH$95,$E77,0)</f>
        <v>31.138305118938</v>
      </c>
      <c r="AF77" s="126">
        <f ca="1">OFFSET(RES!AI$95,$E77,0)</f>
        <v>31.600689219414992</v>
      </c>
      <c r="AG77" s="126">
        <f ca="1">OFFSET(RES!AJ$95,$E77,0)</f>
        <v>32.074457698673996</v>
      </c>
      <c r="AH77" s="126">
        <f ca="1">OFFSET(RES!AK$95,$E77,0)</f>
        <v>32.531055315454985</v>
      </c>
      <c r="AI77" s="126">
        <f ca="1">OFFSET(RES!AL$95,$E77,0)</f>
        <v>32.984259925298026</v>
      </c>
      <c r="AJ77" s="126">
        <f ca="1">OFFSET(RES!AM$95,$E77,0)</f>
        <v>35.329256326205602</v>
      </c>
      <c r="AK77" s="126">
        <f ca="1">OFFSET(RES!AN$95,$E77,0)</f>
        <v>37.731024498415323</v>
      </c>
      <c r="AL77" s="126">
        <f ca="1">OFFSET(RES!AO$95,$E77,0)</f>
        <v>37.731024498415323</v>
      </c>
      <c r="AM77" s="126">
        <f ca="1">OFFSET(RES!AP$95,$E77,0)</f>
        <v>37.731024498415323</v>
      </c>
    </row>
    <row r="78" spans="1:39">
      <c r="A78" s="35" t="s">
        <v>377</v>
      </c>
      <c r="B78">
        <v>8.1991938940679994</v>
      </c>
      <c r="E78" s="129">
        <f>MATCH(F78,RES!$D$96:$D$134,0)</f>
        <v>22</v>
      </c>
      <c r="F78" s="4" t="str">
        <f t="shared" si="1"/>
        <v>RMEO</v>
      </c>
      <c r="G78" s="126">
        <f ca="1">OFFSET(RES!J$95,$E78,0)</f>
        <v>5.8181446629629967</v>
      </c>
      <c r="H78" s="126">
        <f ca="1">OFFSET(RES!K$95,$E78,0)</f>
        <v>6.4084282360981142</v>
      </c>
      <c r="I78" s="126">
        <f ca="1">OFFSET(RES!L$95,$E78,0)</f>
        <v>6.9987118092332326</v>
      </c>
      <c r="J78" s="126">
        <f ca="1">OFFSET(RES!M$95,$E78,0)</f>
        <v>7.58899538236835</v>
      </c>
      <c r="K78" s="126">
        <f ca="1">OFFSET(RES!N$95,$E78,0)</f>
        <v>8.1792789555034684</v>
      </c>
      <c r="L78" s="126">
        <f ca="1">OFFSET(RES!O$95,$E78,0)</f>
        <v>8.7695625286385859</v>
      </c>
      <c r="M78" s="126">
        <f ca="1">OFFSET(RES!P$95,$E78,0)</f>
        <v>8.9219151464281961</v>
      </c>
      <c r="N78" s="126">
        <f ca="1">OFFSET(RES!Q$95,$E78,0)</f>
        <v>9.0926241660572735</v>
      </c>
      <c r="O78" s="203">
        <f ca="1">OFFSET(RES!R$95,$E78,0)</f>
        <v>9.5297709879158798</v>
      </c>
      <c r="P78" s="126">
        <f ca="1">OFFSET(RES!S$95,$E78,0)</f>
        <v>9.1218372304021749</v>
      </c>
      <c r="Q78" s="126">
        <f ca="1">OFFSET(RES!T$95,$E78,0)</f>
        <v>9.2637407533001674</v>
      </c>
      <c r="R78" s="126">
        <f ca="1">OFFSET(RES!U$95,$E78,0)</f>
        <v>9.3995486913899828</v>
      </c>
      <c r="S78" s="126">
        <f ca="1">OFFSET(RES!V$95,$E78,0)</f>
        <v>9.5485082466465059</v>
      </c>
      <c r="T78" s="203">
        <f ca="1">OFFSET(RES!W$95,$E78,0)</f>
        <v>9.7110164416625739</v>
      </c>
      <c r="U78" s="126">
        <f ca="1">OFFSET(RES!X$95,$E78,0)</f>
        <v>9.8485827225101499</v>
      </c>
      <c r="V78" s="126">
        <f ca="1">OFFSET(RES!Y$95,$E78,0)</f>
        <v>10.017513078770216</v>
      </c>
      <c r="W78" s="126">
        <f ca="1">OFFSET(RES!Z$95,$E78,0)</f>
        <v>10.186179851739858</v>
      </c>
      <c r="X78" s="126">
        <f ca="1">OFFSET(RES!AA$95,$E78,0)</f>
        <v>10.359229486311389</v>
      </c>
      <c r="Y78" s="205">
        <f ca="1">OFFSET(RES!AB$95,$E78,0)</f>
        <v>10.545939669729055</v>
      </c>
      <c r="Z78" s="126">
        <f ca="1">OFFSET(RES!AC$95,$E78,0)</f>
        <v>10.669225511515835</v>
      </c>
      <c r="AA78" s="126">
        <f ca="1">OFFSET(RES!AD$95,$E78,0)</f>
        <v>10.842581666092778</v>
      </c>
      <c r="AB78" s="126">
        <f ca="1">OFFSET(RES!AE$95,$E78,0)</f>
        <v>11.008888808814703</v>
      </c>
      <c r="AC78" s="126">
        <f ca="1">OFFSET(RES!AF$95,$E78,0)</f>
        <v>11.184822766302842</v>
      </c>
      <c r="AD78" s="126">
        <f ca="1">OFFSET(RES!AG$95,$E78,0)</f>
        <v>11.350611057680446</v>
      </c>
      <c r="AE78" s="126">
        <f ca="1">OFFSET(RES!AH$95,$E78,0)</f>
        <v>11.505856545674151</v>
      </c>
      <c r="AF78" s="126">
        <f ca="1">OFFSET(RES!AI$95,$E78,0)</f>
        <v>11.676711224782977</v>
      </c>
      <c r="AG78" s="126">
        <f ca="1">OFFSET(RES!AJ$95,$E78,0)</f>
        <v>11.851772524278722</v>
      </c>
      <c r="AH78" s="126">
        <f ca="1">OFFSET(RES!AK$95,$E78,0)</f>
        <v>12.020489050682841</v>
      </c>
      <c r="AI78" s="126">
        <f ca="1">OFFSET(RES!AL$95,$E78,0)</f>
        <v>12.187951833476401</v>
      </c>
      <c r="AJ78" s="126">
        <f ca="1">OFFSET(RES!AM$95,$E78,0)</f>
        <v>13.054447042059707</v>
      </c>
      <c r="AK78" s="126">
        <f ca="1">OFFSET(RES!AN$95,$E78,0)</f>
        <v>13.941919881055176</v>
      </c>
      <c r="AL78" s="126">
        <f ca="1">OFFSET(RES!AO$95,$E78,0)</f>
        <v>13.941919881055176</v>
      </c>
      <c r="AM78" s="126">
        <f ca="1">OFFSET(RES!AP$95,$E78,0)</f>
        <v>13.941919881055176</v>
      </c>
    </row>
    <row r="79" spans="1:39">
      <c r="A79" s="35" t="s">
        <v>378</v>
      </c>
      <c r="B79">
        <v>3.5984677195130002</v>
      </c>
      <c r="E79" s="129">
        <f>MATCH(F79,RES!$D$96:$D$134,0)</f>
        <v>21</v>
      </c>
      <c r="F79" s="4" t="str">
        <f t="shared" si="1"/>
        <v>RMER</v>
      </c>
      <c r="G79" s="126">
        <f ca="1">OFFSET(RES!J$95,$E79,0)</f>
        <v>3.2557540936677181</v>
      </c>
      <c r="H79" s="126">
        <f ca="1">OFFSET(RES!K$95,$E79,0)</f>
        <v>3.5369252230832862</v>
      </c>
      <c r="I79" s="126">
        <f ca="1">OFFSET(RES!L$95,$E79,0)</f>
        <v>3.8180963524988547</v>
      </c>
      <c r="J79" s="126">
        <f ca="1">OFFSET(RES!M$95,$E79,0)</f>
        <v>4.0992674819144233</v>
      </c>
      <c r="K79" s="126">
        <f ca="1">OFFSET(RES!N$95,$E79,0)</f>
        <v>4.3804386113299909</v>
      </c>
      <c r="L79" s="126">
        <f ca="1">OFFSET(RES!O$95,$E79,0)</f>
        <v>4.6616097407455594</v>
      </c>
      <c r="M79" s="126">
        <f ca="1">OFFSET(RES!P$95,$E79,0)</f>
        <v>4.742595359446244</v>
      </c>
      <c r="N79" s="126">
        <f ca="1">OFFSET(RES!Q$95,$E79,0)</f>
        <v>4.8333386349673741</v>
      </c>
      <c r="O79" s="203">
        <f ca="1">OFFSET(RES!R$95,$E79,0)</f>
        <v>5.0657114444726616</v>
      </c>
      <c r="P79" s="126">
        <f ca="1">OFFSET(RES!S$95,$E79,0)</f>
        <v>4.8488673349296008</v>
      </c>
      <c r="Q79" s="126">
        <f ca="1">OFFSET(RES!T$95,$E79,0)</f>
        <v>4.924298559968153</v>
      </c>
      <c r="R79" s="126">
        <f ca="1">OFFSET(RES!U$95,$E79,0)</f>
        <v>4.9964895734882235</v>
      </c>
      <c r="S79" s="126">
        <f ca="1">OFFSET(RES!V$95,$E79,0)</f>
        <v>5.0756715522349714</v>
      </c>
      <c r="T79" s="203">
        <f ca="1">OFFSET(RES!W$95,$E79,0)</f>
        <v>5.1620555403032435</v>
      </c>
      <c r="U79" s="126">
        <f ca="1">OFFSET(RES!X$95,$E79,0)</f>
        <v>5.2351812307470924</v>
      </c>
      <c r="V79" s="126">
        <f ca="1">OFFSET(RES!Y$95,$E79,0)</f>
        <v>5.3249790275787889</v>
      </c>
      <c r="W79" s="126">
        <f ca="1">OFFSET(RES!Z$95,$E79,0)</f>
        <v>5.4146367122406796</v>
      </c>
      <c r="X79" s="126">
        <f ca="1">OFFSET(RES!AA$95,$E79,0)</f>
        <v>5.5066241813438088</v>
      </c>
      <c r="Y79" s="205">
        <f ca="1">OFFSET(RES!AB$95,$E79,0)</f>
        <v>5.6058731469420167</v>
      </c>
      <c r="Z79" s="126">
        <f ca="1">OFFSET(RES!AC$95,$E79,0)</f>
        <v>5.6714078277305333</v>
      </c>
      <c r="AA79" s="126">
        <f ca="1">OFFSET(RES!AD$95,$E79,0)</f>
        <v>5.7635582327427581</v>
      </c>
      <c r="AB79" s="126">
        <f ca="1">OFFSET(RES!AE$95,$E79,0)</f>
        <v>5.8519616159145338</v>
      </c>
      <c r="AC79" s="126">
        <f ca="1">OFFSET(RES!AF$95,$E79,0)</f>
        <v>5.9454822957975182</v>
      </c>
      <c r="AD79" s="126">
        <f ca="1">OFFSET(RES!AG$95,$E79,0)</f>
        <v>6.0336098747347293</v>
      </c>
      <c r="AE79" s="126">
        <f ca="1">OFFSET(RES!AH$95,$E79,0)</f>
        <v>6.1161332476709394</v>
      </c>
      <c r="AF79" s="126">
        <f ca="1">OFFSET(RES!AI$95,$E79,0)</f>
        <v>6.2069539509596927</v>
      </c>
      <c r="AG79" s="126">
        <f ca="1">OFFSET(RES!AJ$95,$E79,0)</f>
        <v>6.3000107546818773</v>
      </c>
      <c r="AH79" s="126">
        <f ca="1">OFFSET(RES!AK$95,$E79,0)</f>
        <v>6.3896948866259473</v>
      </c>
      <c r="AI79" s="126">
        <f ca="1">OFFSET(RES!AL$95,$E79,0)</f>
        <v>6.4787125698836325</v>
      </c>
      <c r="AJ79" s="126">
        <f ca="1">OFFSET(RES!AM$95,$E79,0)</f>
        <v>6.9393127983956422</v>
      </c>
      <c r="AK79" s="126">
        <f ca="1">OFFSET(RES!AN$95,$E79,0)</f>
        <v>7.4110640422459602</v>
      </c>
      <c r="AL79" s="126">
        <f ca="1">OFFSET(RES!AO$95,$E79,0)</f>
        <v>7.4110640422459602</v>
      </c>
      <c r="AM79" s="126">
        <f ca="1">OFFSET(RES!AP$95,$E79,0)</f>
        <v>7.4110640422459602</v>
      </c>
    </row>
    <row r="80" spans="1:39">
      <c r="A80" s="35" t="s">
        <v>379</v>
      </c>
      <c r="B80">
        <v>16.347656033450001</v>
      </c>
      <c r="E80" s="129">
        <f>MATCH(F80,RES!$D$96:$D$134,0)</f>
        <v>20</v>
      </c>
      <c r="F80" s="4" t="str">
        <f t="shared" si="1"/>
        <v>RMEW</v>
      </c>
      <c r="G80" s="126">
        <f ca="1">OFFSET(RES!J$95,$E80,0)</f>
        <v>6.0852758810873713</v>
      </c>
      <c r="H80" s="126">
        <f ca="1">OFFSET(RES!K$95,$E80,0)</f>
        <v>5.8917973817997336</v>
      </c>
      <c r="I80" s="126">
        <f ca="1">OFFSET(RES!L$95,$E80,0)</f>
        <v>5.6983188825120958</v>
      </c>
      <c r="J80" s="126">
        <f ca="1">OFFSET(RES!M$95,$E80,0)</f>
        <v>5.5048403832244572</v>
      </c>
      <c r="K80" s="126">
        <f ca="1">OFFSET(RES!N$95,$E80,0)</f>
        <v>5.3113618839368195</v>
      </c>
      <c r="L80" s="126">
        <f ca="1">OFFSET(RES!O$95,$E80,0)</f>
        <v>5.1178833846491818</v>
      </c>
      <c r="M80" s="126">
        <f ca="1">OFFSET(RES!P$95,$E80,0)</f>
        <v>5.2067957937513381</v>
      </c>
      <c r="N80" s="126">
        <f ca="1">OFFSET(RES!Q$95,$E80,0)</f>
        <v>5.3064209292488362</v>
      </c>
      <c r="O80" s="203">
        <f ca="1">OFFSET(RES!R$95,$E80,0)</f>
        <v>5.5615381541886393</v>
      </c>
      <c r="P80" s="126">
        <f ca="1">OFFSET(RES!S$95,$E80,0)</f>
        <v>5.323469562648417</v>
      </c>
      <c r="Q80" s="126">
        <f ca="1">OFFSET(RES!T$95,$E80,0)</f>
        <v>5.4062839196578043</v>
      </c>
      <c r="R80" s="126">
        <f ca="1">OFFSET(RES!U$95,$E80,0)</f>
        <v>5.4855409165243545</v>
      </c>
      <c r="S80" s="126">
        <f ca="1">OFFSET(RES!V$95,$E80,0)</f>
        <v>5.5724731472191555</v>
      </c>
      <c r="T80" s="203">
        <f ca="1">OFFSET(RES!W$95,$E80,0)</f>
        <v>5.6673123126194822</v>
      </c>
      <c r="U80" s="126">
        <f ca="1">OFFSET(RES!X$95,$E80,0)</f>
        <v>5.7475954716412234</v>
      </c>
      <c r="V80" s="126">
        <f ca="1">OFFSET(RES!Y$95,$E80,0)</f>
        <v>5.8461825859519854</v>
      </c>
      <c r="W80" s="126">
        <f ca="1">OFFSET(RES!Z$95,$E80,0)</f>
        <v>5.944615874055553</v>
      </c>
      <c r="X80" s="126">
        <f ca="1">OFFSET(RES!AA$95,$E80,0)</f>
        <v>6.04560698354374</v>
      </c>
      <c r="Y80" s="205">
        <f ca="1">OFFSET(RES!AB$95,$E80,0)</f>
        <v>6.154570337455354</v>
      </c>
      <c r="Z80" s="126">
        <f ca="1">OFFSET(RES!AC$95,$E80,0)</f>
        <v>6.2265194864787548</v>
      </c>
      <c r="AA80" s="126">
        <f ca="1">OFFSET(RES!AD$95,$E80,0)</f>
        <v>6.3276894798779297</v>
      </c>
      <c r="AB80" s="126">
        <f ca="1">OFFSET(RES!AE$95,$E80,0)</f>
        <v>6.4247456967308754</v>
      </c>
      <c r="AC80" s="126">
        <f ca="1">OFFSET(RES!AF$95,$E80,0)</f>
        <v>6.5274200861184495</v>
      </c>
      <c r="AD80" s="126">
        <f ca="1">OFFSET(RES!AG$95,$E80,0)</f>
        <v>6.6241735032974631</v>
      </c>
      <c r="AE80" s="126">
        <f ca="1">OFFSET(RES!AH$95,$E80,0)</f>
        <v>6.7147741804635208</v>
      </c>
      <c r="AF80" s="126">
        <f ca="1">OFFSET(RES!AI$95,$E80,0)</f>
        <v>6.8144843222801814</v>
      </c>
      <c r="AG80" s="126">
        <f ca="1">OFFSET(RES!AJ$95,$E80,0)</f>
        <v>6.9166494317777767</v>
      </c>
      <c r="AH80" s="126">
        <f ca="1">OFFSET(RES!AK$95,$E80,0)</f>
        <v>7.0151117557967391</v>
      </c>
      <c r="AI80" s="126">
        <f ca="1">OFFSET(RES!AL$95,$E80,0)</f>
        <v>7.1128423998063353</v>
      </c>
      <c r="AJ80" s="126">
        <f ca="1">OFFSET(RES!AM$95,$E80,0)</f>
        <v>7.6185257125604862</v>
      </c>
      <c r="AK80" s="126">
        <f ca="1">OFFSET(RES!AN$95,$E80,0)</f>
        <v>8.1364514907494989</v>
      </c>
      <c r="AL80" s="126">
        <f ca="1">OFFSET(RES!AO$95,$E80,0)</f>
        <v>8.1364514907494989</v>
      </c>
      <c r="AM80" s="126">
        <f ca="1">OFFSET(RES!AP$95,$E80,0)</f>
        <v>8.1364514907494989</v>
      </c>
    </row>
    <row r="81" spans="1:39" s="185" customFormat="1">
      <c r="A81" s="35" t="s">
        <v>545</v>
      </c>
      <c r="B81" s="185">
        <v>17.347656033450001</v>
      </c>
      <c r="E81" s="129">
        <f>MATCH(F81,RES!$D$96:$D$134,0)</f>
        <v>19</v>
      </c>
      <c r="F81" s="185" t="str">
        <f>A81</f>
        <v>RMEWG</v>
      </c>
      <c r="G81" s="126">
        <f ca="1">OFFSET(RES!J$95,$E81,0)</f>
        <v>8.7188154069192709</v>
      </c>
      <c r="H81" s="126">
        <f ca="1">OFFSET(RES!K$95,$E81,0)</f>
        <v>9.2405614732838561</v>
      </c>
      <c r="I81" s="126">
        <f ca="1">OFFSET(RES!L$95,$E81,0)</f>
        <v>9.7623075396484413</v>
      </c>
      <c r="J81" s="126">
        <f ca="1">OFFSET(RES!M$95,$E81,0)</f>
        <v>10.284053606013025</v>
      </c>
      <c r="K81" s="126">
        <f ca="1">OFFSET(RES!N$95,$E81,0)</f>
        <v>10.80579967237761</v>
      </c>
      <c r="L81" s="126">
        <f ca="1">OFFSET(RES!O$95,$E81,0)</f>
        <v>11.327545738742195</v>
      </c>
      <c r="M81" s="126">
        <f ca="1">OFFSET(RES!P$95,$E81,0)</f>
        <v>11.524337909479684</v>
      </c>
      <c r="N81" s="126">
        <f ca="1">OFFSET(RES!Q$95,$E81,0)</f>
        <v>11.7448408389644</v>
      </c>
      <c r="O81" s="203">
        <f ca="1">OFFSET(RES!R$95,$E81,0)</f>
        <v>12.309498494688748</v>
      </c>
      <c r="P81" s="126">
        <f ca="1">OFFSET(RES!S$95,$E81,0)</f>
        <v>11.782575027124304</v>
      </c>
      <c r="Q81" s="126">
        <f ca="1">OFFSET(RES!T$95,$E81,0)</f>
        <v>11.965870218972968</v>
      </c>
      <c r="R81" s="126">
        <f ca="1">OFFSET(RES!U$95,$E81,0)</f>
        <v>12.141291812167934</v>
      </c>
      <c r="S81" s="126">
        <f ca="1">OFFSET(RES!V$95,$E81,0)</f>
        <v>12.333701202018412</v>
      </c>
      <c r="T81" s="203">
        <f ca="1">OFFSET(RES!W$95,$E81,0)</f>
        <v>12.543611218162708</v>
      </c>
      <c r="U81" s="126">
        <f ca="1">OFFSET(RES!X$95,$E81,0)</f>
        <v>12.721304043012374</v>
      </c>
      <c r="V81" s="126">
        <f ca="1">OFFSET(RES!Y$95,$E81,0)</f>
        <v>12.939509492936338</v>
      </c>
      <c r="W81" s="126">
        <f ca="1">OFFSET(RES!Z$95,$E81,0)</f>
        <v>13.157374475275004</v>
      </c>
      <c r="X81" s="126">
        <f ca="1">OFFSET(RES!AA$95,$E81,0)</f>
        <v>13.380900750876568</v>
      </c>
      <c r="Y81" s="205">
        <f ca="1">OFFSET(RES!AB$95,$E81,0)</f>
        <v>13.622072204486226</v>
      </c>
      <c r="Z81" s="126">
        <f ca="1">OFFSET(RES!AC$95,$E81,0)</f>
        <v>13.781319146077495</v>
      </c>
      <c r="AA81" s="126">
        <f ca="1">OFFSET(RES!AD$95,$E81,0)</f>
        <v>14.005241350138414</v>
      </c>
      <c r="AB81" s="126">
        <f ca="1">OFFSET(RES!AE$95,$E81,0)</f>
        <v>14.220058424503305</v>
      </c>
      <c r="AC81" s="126">
        <f ca="1">OFFSET(RES!AF$95,$E81,0)</f>
        <v>14.447310347724862</v>
      </c>
      <c r="AD81" s="126">
        <f ca="1">OFFSET(RES!AG$95,$E81,0)</f>
        <v>14.661457227617088</v>
      </c>
      <c r="AE81" s="126">
        <f ca="1">OFFSET(RES!AH$95,$E81,0)</f>
        <v>14.861986086410122</v>
      </c>
      <c r="AF81" s="126">
        <f ca="1">OFFSET(RES!AI$95,$E81,0)</f>
        <v>15.082677162614102</v>
      </c>
      <c r="AG81" s="126">
        <f ca="1">OFFSET(RES!AJ$95,$E81,0)</f>
        <v>15.308801883276713</v>
      </c>
      <c r="AH81" s="126">
        <f ca="1">OFFSET(RES!AK$95,$E81,0)</f>
        <v>15.526731131569678</v>
      </c>
      <c r="AI81" s="126">
        <f ca="1">OFFSET(RES!AL$95,$E81,0)</f>
        <v>15.74304093327715</v>
      </c>
      <c r="AJ81" s="126">
        <f ca="1">OFFSET(RES!AM$95,$E81,0)</f>
        <v>16.862283093370639</v>
      </c>
      <c r="AK81" s="126">
        <f ca="1">OFFSET(RES!AN$95,$E81,0)</f>
        <v>18.008621823812785</v>
      </c>
      <c r="AL81" s="126">
        <f ca="1">OFFSET(RES!AO$95,$E81,0)</f>
        <v>18.008621823812785</v>
      </c>
      <c r="AM81" s="126">
        <f ca="1">OFFSET(RES!AP$95,$E81,0)</f>
        <v>18.008621823812785</v>
      </c>
    </row>
    <row r="82" spans="1:39">
      <c r="A82" s="35" t="s">
        <v>380</v>
      </c>
      <c r="B82">
        <v>0.2282739655271</v>
      </c>
      <c r="E82" s="129">
        <f>MATCH(F82,RES!$D$96:$D$134,0)</f>
        <v>16</v>
      </c>
      <c r="F82" s="4" t="str">
        <f t="shared" si="1"/>
        <v>RMNL</v>
      </c>
      <c r="G82" s="126">
        <f ca="1">OFFSET(RES!J$95,$E82,0)</f>
        <v>3.3422499241462768E-2</v>
      </c>
      <c r="H82" s="126">
        <f ca="1">OFFSET(RES!K$95,$E82,0)</f>
        <v>4.0702012494378374E-2</v>
      </c>
      <c r="I82" s="126">
        <f ca="1">OFFSET(RES!L$95,$E82,0)</f>
        <v>4.7981525747293988E-2</v>
      </c>
      <c r="J82" s="126">
        <f ca="1">OFFSET(RES!M$95,$E82,0)</f>
        <v>5.5261039000209594E-2</v>
      </c>
      <c r="K82" s="126">
        <f ca="1">OFFSET(RES!N$95,$E82,0)</f>
        <v>6.2540552253125201E-2</v>
      </c>
      <c r="L82" s="126">
        <f ca="1">OFFSET(RES!O$95,$E82,0)</f>
        <v>6.9820065506040807E-2</v>
      </c>
      <c r="M82" s="126">
        <f ca="1">OFFSET(RES!P$95,$E82,0)</f>
        <v>7.1033041605971625E-2</v>
      </c>
      <c r="N82" s="126">
        <f ca="1">OFFSET(RES!Q$95,$E82,0)</f>
        <v>7.2392164697237665E-2</v>
      </c>
      <c r="O82" s="203">
        <f ca="1">OFFSET(RES!R$95,$E82,0)</f>
        <v>7.5872568610004312E-2</v>
      </c>
      <c r="P82" s="126">
        <f ca="1">OFFSET(RES!S$95,$E82,0)</f>
        <v>7.2624748484573967E-2</v>
      </c>
      <c r="Q82" s="126">
        <f ca="1">OFFSET(RES!T$95,$E82,0)</f>
        <v>7.375453269352629E-2</v>
      </c>
      <c r="R82" s="126">
        <f ca="1">OFFSET(RES!U$95,$E82,0)</f>
        <v>7.4835786074490915E-2</v>
      </c>
      <c r="S82" s="126">
        <f ca="1">OFFSET(RES!V$95,$E82,0)</f>
        <v>7.6021747845308671E-2</v>
      </c>
      <c r="T82" s="203">
        <f ca="1">OFFSET(RES!W$95,$E82,0)</f>
        <v>7.7315578955382491E-2</v>
      </c>
      <c r="U82" s="126">
        <f ca="1">OFFSET(RES!X$95,$E82,0)</f>
        <v>7.8410831621502808E-2</v>
      </c>
      <c r="V82" s="126">
        <f ca="1">OFFSET(RES!Y$95,$E82,0)</f>
        <v>7.9755793642301329E-2</v>
      </c>
      <c r="W82" s="126">
        <f ca="1">OFFSET(RES!Z$95,$E82,0)</f>
        <v>8.1098657108862549E-2</v>
      </c>
      <c r="X82" s="126">
        <f ca="1">OFFSET(RES!AA$95,$E82,0)</f>
        <v>8.2476415324523086E-2</v>
      </c>
      <c r="Y82" s="205">
        <f ca="1">OFFSET(RES!AB$95,$E82,0)</f>
        <v>8.3962933858862124E-2</v>
      </c>
      <c r="Z82" s="126">
        <f ca="1">OFFSET(RES!AC$95,$E82,0)</f>
        <v>8.4944490866000158E-2</v>
      </c>
      <c r="AA82" s="126">
        <f ca="1">OFFSET(RES!AD$95,$E82,0)</f>
        <v>8.6324689482397576E-2</v>
      </c>
      <c r="AB82" s="126">
        <f ca="1">OFFSET(RES!AE$95,$E82,0)</f>
        <v>8.764876643162367E-2</v>
      </c>
      <c r="AC82" s="126">
        <f ca="1">OFFSET(RES!AF$95,$E82,0)</f>
        <v>8.9049488576707206E-2</v>
      </c>
      <c r="AD82" s="126">
        <f ca="1">OFFSET(RES!AG$95,$E82,0)</f>
        <v>9.0369434620345926E-2</v>
      </c>
      <c r="AE82" s="126">
        <f ca="1">OFFSET(RES!AH$95,$E82,0)</f>
        <v>9.1605442700092229E-2</v>
      </c>
      <c r="AF82" s="126">
        <f ca="1">OFFSET(RES!AI$95,$E82,0)</f>
        <v>9.2965725479128833E-2</v>
      </c>
      <c r="AG82" s="126">
        <f ca="1">OFFSET(RES!AJ$95,$E82,0)</f>
        <v>9.4359499838847449E-2</v>
      </c>
      <c r="AH82" s="126">
        <f ca="1">OFFSET(RES!AK$95,$E82,0)</f>
        <v>9.5702759424148104E-2</v>
      </c>
      <c r="AI82" s="126">
        <f ca="1">OFFSET(RES!AL$95,$E82,0)</f>
        <v>9.7036037159073538E-2</v>
      </c>
      <c r="AJ82" s="126">
        <f ca="1">OFFSET(RES!AM$95,$E82,0)</f>
        <v>0.10393475668201295</v>
      </c>
      <c r="AK82" s="126">
        <f ca="1">OFFSET(RES!AN$95,$E82,0)</f>
        <v>0.11100049246428749</v>
      </c>
      <c r="AL82" s="126">
        <f ca="1">OFFSET(RES!AO$95,$E82,0)</f>
        <v>0.11100049246428749</v>
      </c>
      <c r="AM82" s="126">
        <f ca="1">OFFSET(RES!AP$95,$E82,0)</f>
        <v>0.11100049246428749</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0.76619187600000016</v>
      </c>
      <c r="O83" s="24">
        <f ca="1">OFFSET(OtherTRA!R$46,$E83,0)</f>
        <v>0.76619187600000005</v>
      </c>
      <c r="P83" s="24">
        <f ca="1">OFFSET(OtherTRA!S$46,$E83,0)</f>
        <v>0.74806779200000006</v>
      </c>
      <c r="Q83" s="24">
        <f ca="1">OFFSET(OtherTRA!T$46,$E83,0)</f>
        <v>0.72994370800000008</v>
      </c>
      <c r="R83" s="24">
        <f ca="1">OFFSET(OtherTRA!U$46,$E83,0)</f>
        <v>0.7118196240000001</v>
      </c>
      <c r="S83" s="24">
        <f ca="1">OFFSET(OtherTRA!V$46,$E83,0)</f>
        <v>0.69369554000000011</v>
      </c>
      <c r="T83" s="24">
        <f ca="1">OFFSET(OtherTRA!W$46,$E83,0)</f>
        <v>0.67557145600000013</v>
      </c>
      <c r="U83" s="24">
        <f ca="1">OFFSET(OtherTRA!X$46,$E83,0)</f>
        <v>0.65744737200000014</v>
      </c>
      <c r="V83" s="24">
        <f ca="1">OFFSET(OtherTRA!Y$46,$E83,0)</f>
        <v>0.63932328800000016</v>
      </c>
      <c r="W83" s="24">
        <f ca="1">OFFSET(OtherTRA!Z$46,$E83,0)</f>
        <v>0.62119920400000017</v>
      </c>
      <c r="X83" s="24">
        <f ca="1">OFFSET(OtherTRA!AA$46,$E83,0)</f>
        <v>0.60307512000000019</v>
      </c>
      <c r="Y83" s="24">
        <f ca="1">OFFSET(OtherTRA!AB$46,$E83,0)</f>
        <v>0.74806779200000006</v>
      </c>
      <c r="Z83" s="24">
        <f ca="1">OFFSET(OtherTRA!AC$46,$E83,0)</f>
        <v>0.74292922266666672</v>
      </c>
      <c r="AA83" s="24">
        <f ca="1">OFFSET(OtherTRA!AD$46,$E83,0)</f>
        <v>0.73779065333333338</v>
      </c>
      <c r="AB83" s="24">
        <f ca="1">OFFSET(OtherTRA!AE$46,$E83,0)</f>
        <v>0.73265208400000004</v>
      </c>
      <c r="AC83" s="24">
        <f ca="1">OFFSET(OtherTRA!AF$46,$E83,0)</f>
        <v>0.72751351466666669</v>
      </c>
      <c r="AD83" s="24">
        <f ca="1">OFFSET(OtherTRA!AG$46,$E83,0)</f>
        <v>0.72237494533333335</v>
      </c>
      <c r="AE83" s="24">
        <f ca="1">OFFSET(OtherTRA!AH$46,$E83,0)</f>
        <v>0.71723637600000001</v>
      </c>
      <c r="AF83" s="24">
        <f ca="1">OFFSET(OtherTRA!AI$46,$E83,0)</f>
        <v>0.71209780666666667</v>
      </c>
      <c r="AG83" s="24">
        <f ca="1">OFFSET(OtherTRA!AJ$46,$E83,0)</f>
        <v>0.70695923733333332</v>
      </c>
      <c r="AH83" s="24">
        <f ca="1">OFFSET(OtherTRA!AK$46,$E83,0)</f>
        <v>0.70182066799999998</v>
      </c>
      <c r="AI83" s="24">
        <f ca="1">OFFSET(OtherTRA!AL$46,$E83,0)</f>
        <v>0.74292922266666672</v>
      </c>
      <c r="AJ83" s="24">
        <f ca="1">OFFSET(OtherTRA!AM$46,$E83,0)</f>
        <v>0.74766275977777785</v>
      </c>
      <c r="AK83" s="24">
        <f ca="1">OFFSET(OtherTRA!AN$46,$E83,0)</f>
        <v>0.75239629688888898</v>
      </c>
      <c r="AL83" s="24">
        <f ca="1">OFFSET(OtherTRA!AO$46,$E83,0)</f>
        <v>0.75239629688888898</v>
      </c>
      <c r="AM83" s="24">
        <f ca="1">OFFSET(OtherTRA!AP$46,$E83,0)</f>
        <v>0.75239629688888898</v>
      </c>
    </row>
    <row r="84" spans="1:39">
      <c r="A84" s="35" t="s">
        <v>608</v>
      </c>
      <c r="B84">
        <f>[2]EB_2006!$AI$69/1000</f>
        <v>35.178032837499991</v>
      </c>
      <c r="E84" s="128">
        <f>MATCH(F84,OtherTRA!$D$47:$D$51,0)</f>
        <v>2</v>
      </c>
      <c r="F84" s="4" t="str">
        <f t="shared" si="1"/>
        <v>TAIJET</v>
      </c>
      <c r="G84" s="24">
        <f ca="1">OFFSET(OtherTRA!J$46,$E84,0)</f>
        <v>60.368000000000002</v>
      </c>
      <c r="H84" s="24">
        <f ca="1">OFFSET(OtherTRA!K$46,$E84,0)</f>
        <v>61.880348805324381</v>
      </c>
      <c r="I84" s="24">
        <f ca="1">OFFSET(OtherTRA!L$46,$E84,0)</f>
        <v>63.39269761064876</v>
      </c>
      <c r="J84" s="24">
        <f ca="1">OFFSET(OtherTRA!M$46,$E84,0)</f>
        <v>64.905046415973132</v>
      </c>
      <c r="K84" s="24">
        <f ca="1">OFFSET(OtherTRA!N$46,$E84,0)</f>
        <v>66.92216229560222</v>
      </c>
      <c r="L84" s="24">
        <f ca="1">OFFSET(OtherTRA!O$46,$E84,0)</f>
        <v>68.939278175231294</v>
      </c>
      <c r="M84" s="24">
        <f ca="1">OFFSET(OtherTRA!P$46,$E84,0)</f>
        <v>68.534040941436558</v>
      </c>
      <c r="N84" s="24">
        <f ca="1">OFFSET(OtherTRA!Q$46,$E84,0)</f>
        <v>68.128803707641822</v>
      </c>
      <c r="O84" s="24">
        <f ca="1">OFFSET(OtherTRA!R$46,$E84,0)</f>
        <v>68.128803707641836</v>
      </c>
      <c r="P84" s="24">
        <f ca="1">OFFSET(OtherTRA!S$46,$E84,0)</f>
        <v>63.895078751931599</v>
      </c>
      <c r="Q84" s="24">
        <f ca="1">OFFSET(OtherTRA!T$46,$E84,0)</f>
        <v>59.661353796221363</v>
      </c>
      <c r="R84" s="24">
        <f ca="1">OFFSET(OtherTRA!U$46,$E84,0)</f>
        <v>55.427628840511126</v>
      </c>
      <c r="S84" s="24">
        <f ca="1">OFFSET(OtherTRA!V$46,$E84,0)</f>
        <v>51.193903884800889</v>
      </c>
      <c r="T84" s="24">
        <f ca="1">OFFSET(OtherTRA!W$46,$E84,0)</f>
        <v>46.960178929090652</v>
      </c>
      <c r="U84" s="24">
        <f ca="1">OFFSET(OtherTRA!X$46,$E84,0)</f>
        <v>42.726453973380416</v>
      </c>
      <c r="V84" s="24">
        <f ca="1">OFFSET(OtherTRA!Y$46,$E84,0)</f>
        <v>38.492729017670179</v>
      </c>
      <c r="W84" s="24">
        <f ca="1">OFFSET(OtherTRA!Z$46,$E84,0)</f>
        <v>34.259004061959942</v>
      </c>
      <c r="X84" s="24">
        <f ca="1">OFFSET(OtherTRA!AA$46,$E84,0)</f>
        <v>30.025279106249705</v>
      </c>
      <c r="Y84" s="24">
        <f ca="1">OFFSET(OtherTRA!AB$46,$E84,0)</f>
        <v>63.895078751931599</v>
      </c>
      <c r="Z84" s="24">
        <f ca="1">OFFSET(OtherTRA!AC$46,$E84,0)</f>
        <v>65.576120245831817</v>
      </c>
      <c r="AA84" s="24">
        <f ca="1">OFFSET(OtherTRA!AD$46,$E84,0)</f>
        <v>67.257161739732027</v>
      </c>
      <c r="AB84" s="24">
        <f ca="1">OFFSET(OtherTRA!AE$46,$E84,0)</f>
        <v>68.938203233632237</v>
      </c>
      <c r="AC84" s="24">
        <f ca="1">OFFSET(OtherTRA!AF$46,$E84,0)</f>
        <v>70.619244727532447</v>
      </c>
      <c r="AD84" s="24">
        <f ca="1">OFFSET(OtherTRA!AG$46,$E84,0)</f>
        <v>72.300286221432657</v>
      </c>
      <c r="AE84" s="24">
        <f ca="1">OFFSET(OtherTRA!AH$46,$E84,0)</f>
        <v>73.981327715332867</v>
      </c>
      <c r="AF84" s="24">
        <f ca="1">OFFSET(OtherTRA!AI$46,$E84,0)</f>
        <v>75.662369209233077</v>
      </c>
      <c r="AG84" s="24">
        <f ca="1">OFFSET(OtherTRA!AJ$46,$E84,0)</f>
        <v>77.343410703133287</v>
      </c>
      <c r="AH84" s="24">
        <f ca="1">OFFSET(OtherTRA!AK$46,$E84,0)</f>
        <v>79.024452197033497</v>
      </c>
      <c r="AI84" s="24">
        <f ca="1">OFFSET(OtherTRA!AL$46,$E84,0)</f>
        <v>65.576120245831817</v>
      </c>
      <c r="AJ84" s="24">
        <f ca="1">OFFSET(OtherTRA!AM$46,$E84,0)</f>
        <v>71.555497346566511</v>
      </c>
      <c r="AK84" s="24">
        <f ca="1">OFFSET(OtherTRA!AN$46,$E84,0)</f>
        <v>77.53487444730122</v>
      </c>
      <c r="AL84" s="24">
        <f ca="1">OFFSET(OtherTRA!AO$46,$E84,0)</f>
        <v>77.53487444730122</v>
      </c>
      <c r="AM84" s="24">
        <f ca="1">OFFSET(OtherTRA!AP$46,$E84,0)</f>
        <v>77.53487444730122</v>
      </c>
    </row>
    <row r="85" spans="1:39" s="185" customFormat="1">
      <c r="A85" s="35" t="s">
        <v>609</v>
      </c>
      <c r="B85" s="185">
        <f>[2]EB_2006!$AI$70/1000</f>
        <v>42.764908764899999</v>
      </c>
      <c r="E85" s="128">
        <f>MATCH(F85,OtherTRA!$D$47:$D$51,0)</f>
        <v>3</v>
      </c>
      <c r="F85" s="185" t="str">
        <f t="shared" ref="F85" si="2">A85</f>
        <v>TADJET</v>
      </c>
      <c r="G85" s="24">
        <f ca="1">OFFSET(OtherTRA!J$46,$E85,0)</f>
        <v>20.123000000000001</v>
      </c>
      <c r="H85" s="24">
        <f ca="1">OFFSET(OtherTRA!K$46,$E85,0)</f>
        <v>20.627124619161517</v>
      </c>
      <c r="I85" s="24">
        <f ca="1">OFFSET(OtherTRA!L$46,$E85,0)</f>
        <v>21.131249238323033</v>
      </c>
      <c r="J85" s="24">
        <f ca="1">OFFSET(OtherTRA!M$46,$E85,0)</f>
        <v>21.635373857484552</v>
      </c>
      <c r="K85" s="24">
        <f ca="1">OFFSET(OtherTRA!N$46,$E85,0)</f>
        <v>21.050300958318672</v>
      </c>
      <c r="L85" s="24">
        <f ca="1">OFFSET(OtherTRA!O$46,$E85,0)</f>
        <v>20.465228059152793</v>
      </c>
      <c r="M85" s="24">
        <f ca="1">OFFSET(OtherTRA!P$46,$E85,0)</f>
        <v>21.587602740556363</v>
      </c>
      <c r="N85" s="24">
        <f ca="1">OFFSET(OtherTRA!Q$46,$E85,0)</f>
        <v>22.709977421959934</v>
      </c>
      <c r="O85" s="24">
        <f ca="1">OFFSET(OtherTRA!R$46,$E85,0)</f>
        <v>22.70997742195993</v>
      </c>
      <c r="P85" s="24">
        <f ca="1">OFFSET(OtherTRA!S$46,$E85,0)</f>
        <v>21.298712392743173</v>
      </c>
      <c r="Q85" s="24">
        <f ca="1">OFFSET(OtherTRA!T$46,$E85,0)</f>
        <v>19.887447363526416</v>
      </c>
      <c r="R85" s="24">
        <f ca="1">OFFSET(OtherTRA!U$46,$E85,0)</f>
        <v>18.476182334309659</v>
      </c>
      <c r="S85" s="24">
        <f ca="1">OFFSET(OtherTRA!V$46,$E85,0)</f>
        <v>17.064917305092902</v>
      </c>
      <c r="T85" s="24">
        <f ca="1">OFFSET(OtherTRA!W$46,$E85,0)</f>
        <v>15.653652275876144</v>
      </c>
      <c r="U85" s="24">
        <f ca="1">OFFSET(OtherTRA!X$46,$E85,0)</f>
        <v>14.242387246659387</v>
      </c>
      <c r="V85" s="24">
        <f ca="1">OFFSET(OtherTRA!Y$46,$E85,0)</f>
        <v>12.83112221744263</v>
      </c>
      <c r="W85" s="24">
        <f ca="1">OFFSET(OtherTRA!Z$46,$E85,0)</f>
        <v>11.419857188225873</v>
      </c>
      <c r="X85" s="24">
        <f ca="1">OFFSET(OtherTRA!AA$46,$E85,0)</f>
        <v>10.008592159009115</v>
      </c>
      <c r="Y85" s="24">
        <f ca="1">OFFSET(OtherTRA!AB$46,$E85,0)</f>
        <v>21.298712392743173</v>
      </c>
      <c r="Z85" s="24">
        <f ca="1">OFFSET(OtherTRA!AC$46,$E85,0)</f>
        <v>21.859068839565232</v>
      </c>
      <c r="AA85" s="24">
        <f ca="1">OFFSET(OtherTRA!AD$46,$E85,0)</f>
        <v>22.419425286387291</v>
      </c>
      <c r="AB85" s="24">
        <f ca="1">OFFSET(OtherTRA!AE$46,$E85,0)</f>
        <v>22.97978173320935</v>
      </c>
      <c r="AC85" s="24">
        <f ca="1">OFFSET(OtherTRA!AF$46,$E85,0)</f>
        <v>23.540138180031409</v>
      </c>
      <c r="AD85" s="24">
        <f ca="1">OFFSET(OtherTRA!AG$46,$E85,0)</f>
        <v>24.100494626853468</v>
      </c>
      <c r="AE85" s="24">
        <f ca="1">OFFSET(OtherTRA!AH$46,$E85,0)</f>
        <v>24.660851073675527</v>
      </c>
      <c r="AF85" s="24">
        <f ca="1">OFFSET(OtherTRA!AI$46,$E85,0)</f>
        <v>25.221207520497586</v>
      </c>
      <c r="AG85" s="24">
        <f ca="1">OFFSET(OtherTRA!AJ$46,$E85,0)</f>
        <v>25.781563967319645</v>
      </c>
      <c r="AH85" s="24">
        <f ca="1">OFFSET(OtherTRA!AK$46,$E85,0)</f>
        <v>26.341920414141704</v>
      </c>
      <c r="AI85" s="24">
        <f ca="1">OFFSET(OtherTRA!AL$46,$E85,0)</f>
        <v>21.859068839565232</v>
      </c>
      <c r="AJ85" s="24">
        <f ca="1">OFFSET(OtherTRA!AM$46,$E85,0)</f>
        <v>23.852227556072066</v>
      </c>
      <c r="AK85" s="24">
        <f ca="1">OFFSET(OtherTRA!AN$46,$E85,0)</f>
        <v>25.845386272578896</v>
      </c>
      <c r="AL85" s="24">
        <f ca="1">OFFSET(OtherTRA!AO$46,$E85,0)</f>
        <v>25.845386272578896</v>
      </c>
      <c r="AM85" s="24">
        <f ca="1">OFFSET(OtherTRA!AP$46,$E85,0)</f>
        <v>25.845386272578896</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1.0969401993270202</v>
      </c>
      <c r="I86" s="24">
        <f ca="1">OFFSET(OtherTRA!L$46,$E86,0)</f>
        <v>1.1237492951384156</v>
      </c>
      <c r="J86" s="24">
        <f ca="1">OFFSET(OtherTRA!M$46,$E86,0)</f>
        <v>1.1505583909498109</v>
      </c>
      <c r="K86" s="24">
        <f ca="1">OFFSET(OtherTRA!N$46,$E86,0)</f>
        <v>1.159280926103714</v>
      </c>
      <c r="L86" s="24">
        <f ca="1">OFFSET(OtherTRA!O$46,$E86,0)</f>
        <v>1.1680034612576169</v>
      </c>
      <c r="M86" s="24">
        <f ca="1">OFFSET(OtherTRA!P$46,$E86,0)</f>
        <v>1.1878543669001622</v>
      </c>
      <c r="N86" s="24">
        <f ca="1">OFFSET(OtherTRA!Q$46,$E86,0)</f>
        <v>1.2077052725427075</v>
      </c>
      <c r="O86" s="24">
        <f ca="1">OFFSET(OtherTRA!R$46,$E86,0)</f>
        <v>1.2077052725427075</v>
      </c>
      <c r="P86" s="24">
        <f ca="1">OFFSET(OtherTRA!S$46,$E86,0)</f>
        <v>1.1326549021670809</v>
      </c>
      <c r="Q86" s="24">
        <f ca="1">OFFSET(OtherTRA!T$46,$E86,0)</f>
        <v>1.0576045317914542</v>
      </c>
      <c r="R86" s="24">
        <f ca="1">OFFSET(OtherTRA!U$46,$E86,0)</f>
        <v>0.98255416141582752</v>
      </c>
      <c r="S86" s="24">
        <f ca="1">OFFSET(OtherTRA!V$46,$E86,0)</f>
        <v>0.90750379104020085</v>
      </c>
      <c r="T86" s="24">
        <f ca="1">OFFSET(OtherTRA!W$46,$E86,0)</f>
        <v>0.83245342066457417</v>
      </c>
      <c r="U86" s="24">
        <f ca="1">OFFSET(OtherTRA!X$46,$E86,0)</f>
        <v>0.7574030502889475</v>
      </c>
      <c r="V86" s="24">
        <f ca="1">OFFSET(OtherTRA!Y$46,$E86,0)</f>
        <v>0.68235267991332083</v>
      </c>
      <c r="W86" s="24">
        <f ca="1">OFFSET(OtherTRA!Z$46,$E86,0)</f>
        <v>0.60730230953769415</v>
      </c>
      <c r="X86" s="24">
        <f ca="1">OFFSET(OtherTRA!AA$46,$E86,0)</f>
        <v>0.53225193916206748</v>
      </c>
      <c r="Y86" s="24">
        <f ca="1">OFFSET(OtherTRA!AB$46,$E86,0)</f>
        <v>1.1326549021670809</v>
      </c>
      <c r="Z86" s="24">
        <f ca="1">OFFSET(OtherTRA!AC$46,$E86,0)</f>
        <v>1.1624543785274537</v>
      </c>
      <c r="AA86" s="24">
        <f ca="1">OFFSET(OtherTRA!AD$46,$E86,0)</f>
        <v>1.1922538548878265</v>
      </c>
      <c r="AB86" s="24">
        <f ca="1">OFFSET(OtherTRA!AE$46,$E86,0)</f>
        <v>1.2220533312481994</v>
      </c>
      <c r="AC86" s="24">
        <f ca="1">OFFSET(OtherTRA!AF$46,$E86,0)</f>
        <v>1.2518528076085722</v>
      </c>
      <c r="AD86" s="24">
        <f ca="1">OFFSET(OtherTRA!AG$46,$E86,0)</f>
        <v>1.281652283968945</v>
      </c>
      <c r="AE86" s="24">
        <f ca="1">OFFSET(OtherTRA!AH$46,$E86,0)</f>
        <v>1.3114517603293179</v>
      </c>
      <c r="AF86" s="24">
        <f ca="1">OFFSET(OtherTRA!AI$46,$E86,0)</f>
        <v>1.3412512366896907</v>
      </c>
      <c r="AG86" s="24">
        <f ca="1">OFFSET(OtherTRA!AJ$46,$E86,0)</f>
        <v>1.3710507130500635</v>
      </c>
      <c r="AH86" s="24">
        <f ca="1">OFFSET(OtherTRA!AK$46,$E86,0)</f>
        <v>1.4008501894104364</v>
      </c>
      <c r="AI86" s="24">
        <f ca="1">OFFSET(OtherTRA!AL$46,$E86,0)</f>
        <v>1.1624543785274537</v>
      </c>
      <c r="AJ86" s="24">
        <f ca="1">OFFSET(OtherTRA!AM$46,$E86,0)</f>
        <v>1.2684495649696961</v>
      </c>
      <c r="AK86" s="24">
        <f ca="1">OFFSET(OtherTRA!AN$46,$E86,0)</f>
        <v>1.3744447514119384</v>
      </c>
      <c r="AL86" s="24">
        <f ca="1">OFFSET(OtherTRA!AO$46,$E86,0)</f>
        <v>1.3744447514119384</v>
      </c>
      <c r="AM86" s="24">
        <f ca="1">OFFSET(OtherTRA!AP$46,$E86,0)</f>
        <v>1.3744447514119384</v>
      </c>
    </row>
    <row r="87" spans="1:39">
      <c r="A87" s="35" t="s">
        <v>151</v>
      </c>
      <c r="B87" s="24">
        <v>52.28615900487997</v>
      </c>
      <c r="E87" s="129">
        <f>MATCH(F87,FTRA!$D$137:$D$149,0)</f>
        <v>1</v>
      </c>
      <c r="F87" s="4" t="str">
        <f>A87</f>
        <v>TFLCV</v>
      </c>
      <c r="G87" s="24">
        <f ca="1">OFFSET(FTRA!J$136,$E87,0)</f>
        <v>43.11250375056882</v>
      </c>
      <c r="H87" s="24">
        <f ca="1">OFFSET(FTRA!K$136,$E87,0)</f>
        <v>43.541669167045889</v>
      </c>
      <c r="I87" s="24">
        <f ca="1">OFFSET(FTRA!L$136,$E87,0)</f>
        <v>43.970834583522958</v>
      </c>
      <c r="J87" s="24">
        <f ca="1">OFFSET(FTRA!M$136,$E87,0)</f>
        <v>44.4</v>
      </c>
      <c r="K87" s="24">
        <f ca="1">OFFSET(FTRA!N$136,$E87,0)</f>
        <v>44.871410582810697</v>
      </c>
      <c r="L87" s="24">
        <f ca="1">OFFSET(FTRA!O$136,$E87,0)</f>
        <v>45.342821165621402</v>
      </c>
      <c r="M87" s="24">
        <f ca="1">OFFSET(FTRA!P$136,$E87,0)</f>
        <v>45.877662545611692</v>
      </c>
      <c r="N87" s="24">
        <f ca="1">OFFSET(FTRA!Q$136,$E87,0)</f>
        <v>46.412503925601982</v>
      </c>
      <c r="O87" s="24">
        <f ca="1">OFFSET(FTRA!R$136,$E87,0)</f>
        <v>43.592175672681499</v>
      </c>
      <c r="P87" s="24">
        <f ca="1">OFFSET(FTRA!S$136,$E87,0)</f>
        <v>44.318986430475896</v>
      </c>
      <c r="Q87" s="24">
        <f ca="1">OFFSET(FTRA!T$136,$E87,0)</f>
        <v>45.256296588630015</v>
      </c>
      <c r="R87" s="24">
        <f ca="1">OFFSET(FTRA!U$136,$E87,0)</f>
        <v>46.193606746784134</v>
      </c>
      <c r="S87" s="24">
        <f ca="1">OFFSET(FTRA!V$136,$E87,0)</f>
        <v>47.130916904938253</v>
      </c>
      <c r="T87" s="24">
        <f ca="1">OFFSET(FTRA!W$136,$E87,0)</f>
        <v>48.068227063092372</v>
      </c>
      <c r="U87" s="24">
        <f ca="1">OFFSET(FTRA!X$136,$E87,0)</f>
        <v>49.005537221246492</v>
      </c>
      <c r="V87" s="24">
        <f ca="1">OFFSET(FTRA!Y$136,$E87,0)</f>
        <v>49.942847379400611</v>
      </c>
      <c r="W87" s="24">
        <f ca="1">OFFSET(FTRA!Z$136,$E87,0)</f>
        <v>50.88015753755473</v>
      </c>
      <c r="X87" s="24">
        <f ca="1">OFFSET(FTRA!AA$136,$E87,0)</f>
        <v>51.817467695708849</v>
      </c>
      <c r="Y87" s="24">
        <f ca="1">OFFSET(FTRA!AB$136,$E87,0)</f>
        <v>52.754777853862954</v>
      </c>
      <c r="Z87" s="24">
        <f ca="1">OFFSET(FTRA!AC$136,$E87,0)</f>
        <v>53.889904737912133</v>
      </c>
      <c r="AA87" s="24">
        <f ca="1">OFFSET(FTRA!AD$136,$E87,0)</f>
        <v>55.025031621961311</v>
      </c>
      <c r="AB87" s="24">
        <f ca="1">OFFSET(FTRA!AE$136,$E87,0)</f>
        <v>56.16015850601049</v>
      </c>
      <c r="AC87" s="24">
        <f ca="1">OFFSET(FTRA!AF$136,$E87,0)</f>
        <v>57.295285390059668</v>
      </c>
      <c r="AD87" s="24">
        <f ca="1">OFFSET(FTRA!AG$136,$E87,0)</f>
        <v>58.430412274108846</v>
      </c>
      <c r="AE87" s="24">
        <f ca="1">OFFSET(FTRA!AH$136,$E87,0)</f>
        <v>59.565539158158025</v>
      </c>
      <c r="AF87" s="24">
        <f ca="1">OFFSET(FTRA!AI$136,$E87,0)</f>
        <v>60.700666042207203</v>
      </c>
      <c r="AG87" s="24">
        <f ca="1">OFFSET(FTRA!AJ$136,$E87,0)</f>
        <v>61.835792926256381</v>
      </c>
      <c r="AH87" s="24">
        <f ca="1">OFFSET(FTRA!AK$136,$E87,0)</f>
        <v>62.97091981030556</v>
      </c>
      <c r="AI87" s="24">
        <f ca="1">OFFSET(FTRA!AL$136,$E87,0)</f>
        <v>64.106046694354731</v>
      </c>
      <c r="AJ87" s="24">
        <f ca="1">OFFSET(FTRA!AM$136,$E87,0)</f>
        <v>71.622162422472854</v>
      </c>
      <c r="AK87" s="24">
        <f ca="1">OFFSET(FTRA!AN$136,$E87,0)</f>
        <v>79.13827815059102</v>
      </c>
      <c r="AL87" s="24">
        <f ca="1">OFFSET(FTRA!AO$136,$E87,0)</f>
        <v>79.13827815059102</v>
      </c>
      <c r="AM87" s="24">
        <f ca="1">OFFSET(FTRA!AP$136,$E87,0)</f>
        <v>79.13827815059102</v>
      </c>
    </row>
    <row r="88" spans="1:39">
      <c r="A88" s="35" t="s">
        <v>412</v>
      </c>
      <c r="B88" s="24">
        <v>4.134278411680218</v>
      </c>
      <c r="E88" s="128">
        <f>MATCH(F88,FTRA!$D$137:$D$149,0)</f>
        <v>2</v>
      </c>
      <c r="F88" s="4" t="str">
        <f>A88</f>
        <v>TFHCV1</v>
      </c>
      <c r="G88" s="24">
        <f ca="1">OFFSET(FTRA!J$136,$E88,0)</f>
        <v>3.310563752317667</v>
      </c>
      <c r="H88" s="24">
        <f ca="1">OFFSET(FTRA!K$136,$E88,0)</f>
        <v>3.3405637523176668</v>
      </c>
      <c r="I88" s="24">
        <f ca="1">OFFSET(FTRA!L$136,$E88,0)</f>
        <v>3.3705637523176666</v>
      </c>
      <c r="J88" s="24">
        <f ca="1">OFFSET(FTRA!M$136,$E88,0)</f>
        <v>3.4</v>
      </c>
      <c r="K88" s="24">
        <f ca="1">OFFSET(FTRA!N$136,$E88,0)</f>
        <v>3.4249999999999998</v>
      </c>
      <c r="L88" s="24">
        <f ca="1">OFFSET(FTRA!O$136,$E88,0)</f>
        <v>3.45</v>
      </c>
      <c r="M88" s="24">
        <f ca="1">OFFSET(FTRA!P$136,$E88,0)</f>
        <v>3.5066801928572255</v>
      </c>
      <c r="N88" s="24">
        <f ca="1">OFFSET(FTRA!Q$136,$E88,0)</f>
        <v>3.5633603857144514</v>
      </c>
      <c r="O88" s="24">
        <f ca="1">OFFSET(FTRA!R$136,$E88,0)</f>
        <v>3.3468272293202657</v>
      </c>
      <c r="P88" s="24">
        <f ca="1">OFFSET(FTRA!S$136,$E88,0)</f>
        <v>3.4026287578563519</v>
      </c>
      <c r="Q88" s="24">
        <f ca="1">OFFSET(FTRA!T$136,$E88,0)</f>
        <v>3.4745915610709344</v>
      </c>
      <c r="R88" s="24">
        <f ca="1">OFFSET(FTRA!U$136,$E88,0)</f>
        <v>3.5465543642855168</v>
      </c>
      <c r="S88" s="24">
        <f ca="1">OFFSET(FTRA!V$136,$E88,0)</f>
        <v>3.6185171675000993</v>
      </c>
      <c r="T88" s="24">
        <f ca="1">OFFSET(FTRA!W$136,$E88,0)</f>
        <v>3.6904799707146818</v>
      </c>
      <c r="U88" s="24">
        <f ca="1">OFFSET(FTRA!X$136,$E88,0)</f>
        <v>3.7624427739292643</v>
      </c>
      <c r="V88" s="24">
        <f ca="1">OFFSET(FTRA!Y$136,$E88,0)</f>
        <v>3.8344055771438468</v>
      </c>
      <c r="W88" s="24">
        <f ca="1">OFFSET(FTRA!Z$136,$E88,0)</f>
        <v>3.9063683803584293</v>
      </c>
      <c r="X88" s="24">
        <f ca="1">OFFSET(FTRA!AA$136,$E88,0)</f>
        <v>3.9783311835730117</v>
      </c>
      <c r="Y88" s="24">
        <f ca="1">OFFSET(FTRA!AB$136,$E88,0)</f>
        <v>4.0502939867875929</v>
      </c>
      <c r="Z88" s="24">
        <f ca="1">OFFSET(FTRA!AC$136,$E88,0)</f>
        <v>4.1374443413098172</v>
      </c>
      <c r="AA88" s="24">
        <f ca="1">OFFSET(FTRA!AD$136,$E88,0)</f>
        <v>4.2245946958320415</v>
      </c>
      <c r="AB88" s="24">
        <f ca="1">OFFSET(FTRA!AE$136,$E88,0)</f>
        <v>4.3117450503542658</v>
      </c>
      <c r="AC88" s="24">
        <f ca="1">OFFSET(FTRA!AF$136,$E88,0)</f>
        <v>4.3988954048764901</v>
      </c>
      <c r="AD88" s="24">
        <f ca="1">OFFSET(FTRA!AG$136,$E88,0)</f>
        <v>4.4860457593987144</v>
      </c>
      <c r="AE88" s="24">
        <f ca="1">OFFSET(FTRA!AH$136,$E88,0)</f>
        <v>4.5731961139209387</v>
      </c>
      <c r="AF88" s="24">
        <f ca="1">OFFSET(FTRA!AI$136,$E88,0)</f>
        <v>4.660346468443163</v>
      </c>
      <c r="AG88" s="24">
        <f ca="1">OFFSET(FTRA!AJ$136,$E88,0)</f>
        <v>4.7474968229653873</v>
      </c>
      <c r="AH88" s="24">
        <f ca="1">OFFSET(FTRA!AK$136,$E88,0)</f>
        <v>4.8346471774876116</v>
      </c>
      <c r="AI88" s="24">
        <f ca="1">OFFSET(FTRA!AL$136,$E88,0)</f>
        <v>4.9217975320098324</v>
      </c>
      <c r="AJ88" s="24">
        <f ca="1">OFFSET(FTRA!AM$136,$E88,0)</f>
        <v>5.4988538589633036</v>
      </c>
      <c r="AK88" s="24">
        <f ca="1">OFFSET(FTRA!AN$136,$E88,0)</f>
        <v>6.0759101859167783</v>
      </c>
      <c r="AL88" s="24">
        <f ca="1">OFFSET(FTRA!AO$136,$E88,0)</f>
        <v>6.0759101859167783</v>
      </c>
      <c r="AM88" s="24">
        <f ca="1">OFFSET(FTRA!AP$136,$E88,0)</f>
        <v>6.0759101859167783</v>
      </c>
    </row>
    <row r="89" spans="1:39" s="4" customFormat="1">
      <c r="A89" s="35" t="s">
        <v>413</v>
      </c>
      <c r="B89" s="24">
        <v>0.80954708483781546</v>
      </c>
      <c r="E89" s="128">
        <f>MATCH(F89,FTRA!$D$137:$D$149,0)</f>
        <v>3</v>
      </c>
      <c r="F89" s="4" t="str">
        <f t="shared" ref="F89:F96" si="3">A89</f>
        <v>TFHCV2</v>
      </c>
      <c r="G89" s="24">
        <f ca="1">OFFSET(FTRA!J$136,$E89,0)</f>
        <v>0.6547839540708813</v>
      </c>
      <c r="H89" s="24">
        <f ca="1">OFFSET(FTRA!K$136,$E89,0)</f>
        <v>0.67123078144835724</v>
      </c>
      <c r="I89" s="24">
        <f ca="1">OFFSET(FTRA!L$136,$E89,0)</f>
        <v>0.68767760882583318</v>
      </c>
      <c r="J89" s="24">
        <f ca="1">OFFSET(FTRA!M$136,$E89,0)</f>
        <v>0.704124436203308</v>
      </c>
      <c r="K89" s="24">
        <f ca="1">OFFSET(FTRA!N$136,$E89,0)</f>
        <v>0.72006693722491655</v>
      </c>
      <c r="L89" s="24">
        <f ca="1">OFFSET(FTRA!O$136,$E89,0)</f>
        <v>0.73600943824652509</v>
      </c>
      <c r="M89" s="24">
        <f ca="1">OFFSET(FTRA!P$136,$E89,0)</f>
        <v>0.72045656249752899</v>
      </c>
      <c r="N89" s="24">
        <f ca="1">OFFSET(FTRA!Q$136,$E89,0)</f>
        <v>0.70490368674853299</v>
      </c>
      <c r="O89" s="24">
        <f ca="1">OFFSET(FTRA!R$136,$E89,0)</f>
        <v>0.66206911383879496</v>
      </c>
      <c r="P89" s="24">
        <f ca="1">OFFSET(FTRA!S$136,$E89,0)</f>
        <v>0.67310776806781536</v>
      </c>
      <c r="Q89" s="24">
        <f ca="1">OFFSET(FTRA!T$136,$E89,0)</f>
        <v>0.68734344445297213</v>
      </c>
      <c r="R89" s="24">
        <f ca="1">OFFSET(FTRA!U$136,$E89,0)</f>
        <v>0.7015791208381289</v>
      </c>
      <c r="S89" s="24">
        <f ca="1">OFFSET(FTRA!V$136,$E89,0)</f>
        <v>0.71581479722328567</v>
      </c>
      <c r="T89" s="24">
        <f ca="1">OFFSET(FTRA!W$136,$E89,0)</f>
        <v>0.73005047360844244</v>
      </c>
      <c r="U89" s="24">
        <f ca="1">OFFSET(FTRA!X$136,$E89,0)</f>
        <v>0.74428614999359921</v>
      </c>
      <c r="V89" s="24">
        <f ca="1">OFFSET(FTRA!Y$136,$E89,0)</f>
        <v>0.75852182637875598</v>
      </c>
      <c r="W89" s="24">
        <f ca="1">OFFSET(FTRA!Z$136,$E89,0)</f>
        <v>0.77275750276391275</v>
      </c>
      <c r="X89" s="24">
        <f ca="1">OFFSET(FTRA!AA$136,$E89,0)</f>
        <v>0.78699317914906952</v>
      </c>
      <c r="Y89" s="24">
        <f ca="1">OFFSET(FTRA!AB$136,$E89,0)</f>
        <v>0.80122885553422607</v>
      </c>
      <c r="Z89" s="24">
        <f ca="1">OFFSET(FTRA!AC$136,$E89,0)</f>
        <v>0.81846893219064321</v>
      </c>
      <c r="AA89" s="24">
        <f ca="1">OFFSET(FTRA!AD$136,$E89,0)</f>
        <v>0.83570900884706034</v>
      </c>
      <c r="AB89" s="24">
        <f ca="1">OFFSET(FTRA!AE$136,$E89,0)</f>
        <v>0.85294908550347748</v>
      </c>
      <c r="AC89" s="24">
        <f ca="1">OFFSET(FTRA!AF$136,$E89,0)</f>
        <v>0.87018916215989461</v>
      </c>
      <c r="AD89" s="24">
        <f ca="1">OFFSET(FTRA!AG$136,$E89,0)</f>
        <v>0.88742923881631175</v>
      </c>
      <c r="AE89" s="24">
        <f ca="1">OFFSET(FTRA!AH$136,$E89,0)</f>
        <v>0.90466931547272889</v>
      </c>
      <c r="AF89" s="24">
        <f ca="1">OFFSET(FTRA!AI$136,$E89,0)</f>
        <v>0.92190939212914602</v>
      </c>
      <c r="AG89" s="24">
        <f ca="1">OFFSET(FTRA!AJ$136,$E89,0)</f>
        <v>0.93914946878556316</v>
      </c>
      <c r="AH89" s="24">
        <f ca="1">OFFSET(FTRA!AK$136,$E89,0)</f>
        <v>0.95638954544198029</v>
      </c>
      <c r="AI89" s="24">
        <f ca="1">OFFSET(FTRA!AL$136,$E89,0)</f>
        <v>0.97362962209839743</v>
      </c>
      <c r="AJ89" s="24">
        <f ca="1">OFFSET(FTRA!AM$136,$E89,0)</f>
        <v>1.0877828618217245</v>
      </c>
      <c r="AK89" s="24">
        <f ca="1">OFFSET(FTRA!AN$136,$E89,0)</f>
        <v>1.2019361015450523</v>
      </c>
      <c r="AL89" s="24">
        <f ca="1">OFFSET(FTRA!AO$136,$E89,0)</f>
        <v>1.2019361015450523</v>
      </c>
      <c r="AM89" s="24">
        <f ca="1">OFFSET(FTRA!AP$136,$E89,0)</f>
        <v>1.2019361015450523</v>
      </c>
    </row>
    <row r="90" spans="1:39" s="4" customFormat="1">
      <c r="A90" s="35" t="s">
        <v>414</v>
      </c>
      <c r="B90" s="24">
        <v>2.7195831056144888</v>
      </c>
      <c r="E90" s="128">
        <f>MATCH(F90,FTRA!$D$137:$D$149,0)</f>
        <v>4</v>
      </c>
      <c r="F90" s="4" t="str">
        <f t="shared" si="3"/>
        <v>TFHCV3</v>
      </c>
      <c r="G90" s="24">
        <f ca="1">OFFSET(FTRA!J$136,$E90,0)</f>
        <v>2.7114063478211388</v>
      </c>
      <c r="H90" s="24">
        <f ca="1">OFFSET(FTRA!K$136,$E90,0)</f>
        <v>2.7742708985474289</v>
      </c>
      <c r="I90" s="24">
        <f ca="1">OFFSET(FTRA!L$136,$E90,0)</f>
        <v>2.8371354492737191</v>
      </c>
      <c r="J90" s="24">
        <f ca="1">OFFSET(FTRA!M$136,$E90,0)</f>
        <v>2.9</v>
      </c>
      <c r="K90" s="24">
        <f ca="1">OFFSET(FTRA!N$136,$E90,0)</f>
        <v>2.9652984627095749</v>
      </c>
      <c r="L90" s="24">
        <f ca="1">OFFSET(FTRA!O$136,$E90,0)</f>
        <v>3.0305969254191498</v>
      </c>
      <c r="M90" s="24">
        <f ca="1">OFFSET(FTRA!P$136,$E90,0)</f>
        <v>2.9747724762141838</v>
      </c>
      <c r="N90" s="24">
        <f ca="1">OFFSET(FTRA!Q$136,$E90,0)</f>
        <v>2.9189480270092178</v>
      </c>
      <c r="O90" s="24">
        <f ca="1">OFFSET(FTRA!R$136,$E90,0)</f>
        <v>2.7415735935466983</v>
      </c>
      <c r="P90" s="24">
        <f ca="1">OFFSET(FTRA!S$136,$E90,0)</f>
        <v>2.7872837502508871</v>
      </c>
      <c r="Q90" s="24">
        <f ca="1">OFFSET(FTRA!T$136,$E90,0)</f>
        <v>2.8462325120161505</v>
      </c>
      <c r="R90" s="24">
        <f ca="1">OFFSET(FTRA!U$136,$E90,0)</f>
        <v>2.9051812737814138</v>
      </c>
      <c r="S90" s="24">
        <f ca="1">OFFSET(FTRA!V$136,$E90,0)</f>
        <v>2.9641300355466771</v>
      </c>
      <c r="T90" s="24">
        <f ca="1">OFFSET(FTRA!W$136,$E90,0)</f>
        <v>3.0230787973119404</v>
      </c>
      <c r="U90" s="24">
        <f ca="1">OFFSET(FTRA!X$136,$E90,0)</f>
        <v>3.0820275590772037</v>
      </c>
      <c r="V90" s="24">
        <f ca="1">OFFSET(FTRA!Y$136,$E90,0)</f>
        <v>3.140976320842467</v>
      </c>
      <c r="W90" s="24">
        <f ca="1">OFFSET(FTRA!Z$136,$E90,0)</f>
        <v>3.1999250826077303</v>
      </c>
      <c r="X90" s="24">
        <f ca="1">OFFSET(FTRA!AA$136,$E90,0)</f>
        <v>3.2588738443729937</v>
      </c>
      <c r="Y90" s="24">
        <f ca="1">OFFSET(FTRA!AB$136,$E90,0)</f>
        <v>3.3178226061382565</v>
      </c>
      <c r="Z90" s="24">
        <f ca="1">OFFSET(FTRA!AC$136,$E90,0)</f>
        <v>3.3892123416266009</v>
      </c>
      <c r="AA90" s="24">
        <f ca="1">OFFSET(FTRA!AD$136,$E90,0)</f>
        <v>3.4606020771149453</v>
      </c>
      <c r="AB90" s="24">
        <f ca="1">OFFSET(FTRA!AE$136,$E90,0)</f>
        <v>3.5319918126032896</v>
      </c>
      <c r="AC90" s="24">
        <f ca="1">OFFSET(FTRA!AF$136,$E90,0)</f>
        <v>3.603381548091634</v>
      </c>
      <c r="AD90" s="24">
        <f ca="1">OFFSET(FTRA!AG$136,$E90,0)</f>
        <v>3.6747712835799784</v>
      </c>
      <c r="AE90" s="24">
        <f ca="1">OFFSET(FTRA!AH$136,$E90,0)</f>
        <v>3.7461610190683228</v>
      </c>
      <c r="AF90" s="24">
        <f ca="1">OFFSET(FTRA!AI$136,$E90,0)</f>
        <v>3.8175507545566671</v>
      </c>
      <c r="AG90" s="24">
        <f ca="1">OFFSET(FTRA!AJ$136,$E90,0)</f>
        <v>3.8889404900450115</v>
      </c>
      <c r="AH90" s="24">
        <f ca="1">OFFSET(FTRA!AK$136,$E90,0)</f>
        <v>3.9603302255333559</v>
      </c>
      <c r="AI90" s="24">
        <f ca="1">OFFSET(FTRA!AL$136,$E90,0)</f>
        <v>4.0317199610216985</v>
      </c>
      <c r="AJ90" s="24">
        <f ca="1">OFFSET(FTRA!AM$136,$E90,0)</f>
        <v>4.5044191114603676</v>
      </c>
      <c r="AK90" s="24">
        <f ca="1">OFFSET(FTRA!AN$136,$E90,0)</f>
        <v>4.9771182618990348</v>
      </c>
      <c r="AL90" s="24">
        <f ca="1">OFFSET(FTRA!AO$136,$E90,0)</f>
        <v>4.9771182618990348</v>
      </c>
      <c r="AM90" s="24">
        <f ca="1">OFFSET(FTRA!AP$136,$E90,0)</f>
        <v>4.9771182618990348</v>
      </c>
    </row>
    <row r="91" spans="1:39" s="4" customFormat="1">
      <c r="A91" s="35" t="s">
        <v>415</v>
      </c>
      <c r="B91" s="24">
        <v>0.66594475210557558</v>
      </c>
      <c r="E91" s="128">
        <f>MATCH(F91,FTRA!$D$137:$D$149,0)</f>
        <v>5</v>
      </c>
      <c r="F91" s="4" t="str">
        <f t="shared" si="3"/>
        <v>TFHCV4</v>
      </c>
      <c r="G91" s="24">
        <f ca="1">OFFSET(FTRA!J$136,$E91,0)</f>
        <v>0.57023972229676956</v>
      </c>
      <c r="H91" s="24">
        <f ca="1">OFFSET(FTRA!K$136,$E91,0)</f>
        <v>0.55900373411704862</v>
      </c>
      <c r="I91" s="24">
        <f ca="1">OFFSET(FTRA!L$136,$E91,0)</f>
        <v>0.54776774593732769</v>
      </c>
      <c r="J91" s="24">
        <f ca="1">OFFSET(FTRA!M$136,$E91,0)</f>
        <v>0.53653175775760331</v>
      </c>
      <c r="K91" s="24">
        <f ca="1">OFFSET(FTRA!N$136,$E91,0)</f>
        <v>0.54016937887880168</v>
      </c>
      <c r="L91" s="24">
        <f ca="1">OFFSET(FTRA!O$136,$E91,0)</f>
        <v>0.54380700000000004</v>
      </c>
      <c r="M91" s="24">
        <f ca="1">OFFSET(FTRA!P$136,$E91,0)</f>
        <v>0.57884755389623943</v>
      </c>
      <c r="N91" s="24">
        <f ca="1">OFFSET(FTRA!Q$136,$E91,0)</f>
        <v>0.61388810779247893</v>
      </c>
      <c r="O91" s="24">
        <f ca="1">OFFSET(FTRA!R$136,$E91,0)</f>
        <v>0.57658423861717312</v>
      </c>
      <c r="P91" s="24">
        <f ca="1">OFFSET(FTRA!S$136,$E91,0)</f>
        <v>0.58619760663413767</v>
      </c>
      <c r="Q91" s="24">
        <f ca="1">OFFSET(FTRA!T$136,$E91,0)</f>
        <v>0.5985952044954006</v>
      </c>
      <c r="R91" s="24">
        <f ca="1">OFFSET(FTRA!U$136,$E91,0)</f>
        <v>0.61099280235666353</v>
      </c>
      <c r="S91" s="24">
        <f ca="1">OFFSET(FTRA!V$136,$E91,0)</f>
        <v>0.62339040021792647</v>
      </c>
      <c r="T91" s="24">
        <f ca="1">OFFSET(FTRA!W$136,$E91,0)</f>
        <v>0.6357879980791894</v>
      </c>
      <c r="U91" s="24">
        <f ca="1">OFFSET(FTRA!X$136,$E91,0)</f>
        <v>0.64818559594045233</v>
      </c>
      <c r="V91" s="24">
        <f ca="1">OFFSET(FTRA!Y$136,$E91,0)</f>
        <v>0.66058319380171526</v>
      </c>
      <c r="W91" s="24">
        <f ca="1">OFFSET(FTRA!Z$136,$E91,0)</f>
        <v>0.67298079166297819</v>
      </c>
      <c r="X91" s="24">
        <f ca="1">OFFSET(FTRA!AA$136,$E91,0)</f>
        <v>0.68537838952424113</v>
      </c>
      <c r="Y91" s="24">
        <f ca="1">OFFSET(FTRA!AB$136,$E91,0)</f>
        <v>0.69777598738550384</v>
      </c>
      <c r="Z91" s="24">
        <f ca="1">OFFSET(FTRA!AC$136,$E91,0)</f>
        <v>0.71279006411082635</v>
      </c>
      <c r="AA91" s="24">
        <f ca="1">OFFSET(FTRA!AD$136,$E91,0)</f>
        <v>0.72780414083614886</v>
      </c>
      <c r="AB91" s="24">
        <f ca="1">OFFSET(FTRA!AE$136,$E91,0)</f>
        <v>0.74281821756147137</v>
      </c>
      <c r="AC91" s="24">
        <f ca="1">OFFSET(FTRA!AF$136,$E91,0)</f>
        <v>0.75783229428679388</v>
      </c>
      <c r="AD91" s="24">
        <f ca="1">OFFSET(FTRA!AG$136,$E91,0)</f>
        <v>0.7728463710121164</v>
      </c>
      <c r="AE91" s="24">
        <f ca="1">OFFSET(FTRA!AH$136,$E91,0)</f>
        <v>0.78786044773743891</v>
      </c>
      <c r="AF91" s="24">
        <f ca="1">OFFSET(FTRA!AI$136,$E91,0)</f>
        <v>0.80287452446276142</v>
      </c>
      <c r="AG91" s="24">
        <f ca="1">OFFSET(FTRA!AJ$136,$E91,0)</f>
        <v>0.81788860118808393</v>
      </c>
      <c r="AH91" s="24">
        <f ca="1">OFFSET(FTRA!AK$136,$E91,0)</f>
        <v>0.83290267791340644</v>
      </c>
      <c r="AI91" s="24">
        <f ca="1">OFFSET(FTRA!AL$136,$E91,0)</f>
        <v>0.84791675463872918</v>
      </c>
      <c r="AJ91" s="24">
        <f ca="1">OFFSET(FTRA!AM$136,$E91,0)</f>
        <v>0.94733078473889254</v>
      </c>
      <c r="AK91" s="24">
        <f ca="1">OFFSET(FTRA!AN$136,$E91,0)</f>
        <v>1.0467448148390557</v>
      </c>
      <c r="AL91" s="24">
        <f ca="1">OFFSET(FTRA!AO$136,$E91,0)</f>
        <v>1.0467448148390557</v>
      </c>
      <c r="AM91" s="24">
        <f ca="1">OFFSET(FTRA!AP$136,$E91,0)</f>
        <v>1.0467448148390557</v>
      </c>
    </row>
    <row r="92" spans="1:39" s="4" customFormat="1">
      <c r="A92" s="35" t="s">
        <v>416</v>
      </c>
      <c r="B92" s="24">
        <v>0.33457448391316724</v>
      </c>
      <c r="E92" s="128">
        <f>MATCH(F92,FTRA!$D$137:$D$149,0)</f>
        <v>6</v>
      </c>
      <c r="F92" s="4" t="str">
        <f t="shared" si="3"/>
        <v>TFHCV5</v>
      </c>
      <c r="G92" s="24">
        <f ca="1">OFFSET(FTRA!J$136,$E92,0)</f>
        <v>0.27326501935541331</v>
      </c>
      <c r="H92" s="24">
        <f ca="1">OFFSET(FTRA!K$136,$E92,0)</f>
        <v>0.27740453823694228</v>
      </c>
      <c r="I92" s="24">
        <f ca="1">OFFSET(FTRA!L$136,$E92,0)</f>
        <v>0.28154405711847125</v>
      </c>
      <c r="J92" s="24">
        <f ca="1">OFFSET(FTRA!M$136,$E92,0)</f>
        <v>0.28568357599999999</v>
      </c>
      <c r="K92" s="24">
        <f ca="1">OFFSET(FTRA!N$136,$E92,0)</f>
        <v>0.2876204765</v>
      </c>
      <c r="L92" s="24">
        <f ca="1">OFFSET(FTRA!O$136,$E92,0)</f>
        <v>0.289557377</v>
      </c>
      <c r="M92" s="24">
        <f ca="1">OFFSET(FTRA!P$136,$E92,0)</f>
        <v>0.29186958650189898</v>
      </c>
      <c r="N92" s="24">
        <f ca="1">OFFSET(FTRA!Q$136,$E92,0)</f>
        <v>0.29418179600379801</v>
      </c>
      <c r="O92" s="24">
        <f ca="1">OFFSET(FTRA!R$136,$E92,0)</f>
        <v>0.27630537993940352</v>
      </c>
      <c r="P92" s="24">
        <f ca="1">OFFSET(FTRA!S$136,$E92,0)</f>
        <v>0.28091220947882201</v>
      </c>
      <c r="Q92" s="24">
        <f ca="1">OFFSET(FTRA!T$136,$E92,0)</f>
        <v>0.28685327196018229</v>
      </c>
      <c r="R92" s="24">
        <f ca="1">OFFSET(FTRA!U$136,$E92,0)</f>
        <v>0.29279433444154257</v>
      </c>
      <c r="S92" s="24">
        <f ca="1">OFFSET(FTRA!V$136,$E92,0)</f>
        <v>0.29873539692290285</v>
      </c>
      <c r="T92" s="24">
        <f ca="1">OFFSET(FTRA!W$136,$E92,0)</f>
        <v>0.30467645940426313</v>
      </c>
      <c r="U92" s="24">
        <f ca="1">OFFSET(FTRA!X$136,$E92,0)</f>
        <v>0.31061752188562342</v>
      </c>
      <c r="V92" s="24">
        <f ca="1">OFFSET(FTRA!Y$136,$E92,0)</f>
        <v>0.3165585843669837</v>
      </c>
      <c r="W92" s="24">
        <f ca="1">OFFSET(FTRA!Z$136,$E92,0)</f>
        <v>0.32249964684834398</v>
      </c>
      <c r="X92" s="24">
        <f ca="1">OFFSET(FTRA!AA$136,$E92,0)</f>
        <v>0.32844070932970426</v>
      </c>
      <c r="Y92" s="24">
        <f ca="1">OFFSET(FTRA!AB$136,$E92,0)</f>
        <v>0.33438177181106471</v>
      </c>
      <c r="Z92" s="24">
        <f ca="1">OFFSET(FTRA!AC$136,$E92,0)</f>
        <v>0.34157667915709089</v>
      </c>
      <c r="AA92" s="24">
        <f ca="1">OFFSET(FTRA!AD$136,$E92,0)</f>
        <v>0.34877158650311707</v>
      </c>
      <c r="AB92" s="24">
        <f ca="1">OFFSET(FTRA!AE$136,$E92,0)</f>
        <v>0.35596649384914325</v>
      </c>
      <c r="AC92" s="24">
        <f ca="1">OFFSET(FTRA!AF$136,$E92,0)</f>
        <v>0.36316140119516943</v>
      </c>
      <c r="AD92" s="24">
        <f ca="1">OFFSET(FTRA!AG$136,$E92,0)</f>
        <v>0.37035630854119561</v>
      </c>
      <c r="AE92" s="24">
        <f ca="1">OFFSET(FTRA!AH$136,$E92,0)</f>
        <v>0.37755121588722179</v>
      </c>
      <c r="AF92" s="24">
        <f ca="1">OFFSET(FTRA!AI$136,$E92,0)</f>
        <v>0.38474612323324797</v>
      </c>
      <c r="AG92" s="24">
        <f ca="1">OFFSET(FTRA!AJ$136,$E92,0)</f>
        <v>0.39194103057927415</v>
      </c>
      <c r="AH92" s="24">
        <f ca="1">OFFSET(FTRA!AK$136,$E92,0)</f>
        <v>0.39913593792530033</v>
      </c>
      <c r="AI92" s="24">
        <f ca="1">OFFSET(FTRA!AL$136,$E92,0)</f>
        <v>0.40633084527132635</v>
      </c>
      <c r="AJ92" s="24">
        <f ca="1">OFFSET(FTRA!AM$136,$E92,0)</f>
        <v>0.45397111969854831</v>
      </c>
      <c r="AK92" s="24">
        <f ca="1">OFFSET(FTRA!AN$136,$E92,0)</f>
        <v>0.50161139412577005</v>
      </c>
      <c r="AL92" s="24">
        <f ca="1">OFFSET(FTRA!AO$136,$E92,0)</f>
        <v>0.50161139412577005</v>
      </c>
      <c r="AM92" s="24">
        <f ca="1">OFFSET(FTRA!AP$136,$E92,0)</f>
        <v>0.50161139412577005</v>
      </c>
    </row>
    <row r="93" spans="1:39" s="4" customFormat="1">
      <c r="A93" s="35" t="s">
        <v>417</v>
      </c>
      <c r="B93" s="24">
        <v>4.2080971938397562</v>
      </c>
      <c r="E93" s="128">
        <f>MATCH(F93,FTRA!$D$137:$D$149,0)</f>
        <v>7</v>
      </c>
      <c r="F93" s="4" t="str">
        <f t="shared" si="3"/>
        <v>TFHCV6</v>
      </c>
      <c r="G93" s="24">
        <f ca="1">OFFSET(FTRA!J$136,$E93,0)</f>
        <v>5.0361375113209643</v>
      </c>
      <c r="H93" s="24">
        <f ca="1">OFFSET(FTRA!K$136,$E93,0)</f>
        <v>5.3607583408806443</v>
      </c>
      <c r="I93" s="24">
        <f ca="1">OFFSET(FTRA!L$136,$E93,0)</f>
        <v>5.6853791704403243</v>
      </c>
      <c r="J93" s="24">
        <f ca="1">OFFSET(FTRA!M$136,$E93,0)</f>
        <v>6.01</v>
      </c>
      <c r="K93" s="24">
        <f ca="1">OFFSET(FTRA!N$136,$E93,0)</f>
        <v>6.3253919226144593</v>
      </c>
      <c r="L93" s="24">
        <f ca="1">OFFSET(FTRA!O$136,$E93,0)</f>
        <v>6.6407838452289196</v>
      </c>
      <c r="M93" s="24">
        <f ca="1">OFFSET(FTRA!P$136,$E93,0)</f>
        <v>6.03120353966154</v>
      </c>
      <c r="N93" s="24">
        <f ca="1">OFFSET(FTRA!Q$136,$E93,0)</f>
        <v>5.4216232340941595</v>
      </c>
      <c r="O93" s="24">
        <f ca="1">OFFSET(FTRA!R$136,$E93,0)</f>
        <v>5.092169834891294</v>
      </c>
      <c r="P93" s="24">
        <f ca="1">OFFSET(FTRA!S$136,$E93,0)</f>
        <v>5.1770713971419369</v>
      </c>
      <c r="Q93" s="24">
        <f ca="1">OFFSET(FTRA!T$136,$E93,0)</f>
        <v>5.286562204600779</v>
      </c>
      <c r="R93" s="24">
        <f ca="1">OFFSET(FTRA!U$136,$E93,0)</f>
        <v>5.3960530120596211</v>
      </c>
      <c r="S93" s="24">
        <f ca="1">OFFSET(FTRA!V$136,$E93,0)</f>
        <v>5.5055438195184632</v>
      </c>
      <c r="T93" s="24">
        <f ca="1">OFFSET(FTRA!W$136,$E93,0)</f>
        <v>5.6150346269773053</v>
      </c>
      <c r="U93" s="24">
        <f ca="1">OFFSET(FTRA!X$136,$E93,0)</f>
        <v>5.7245254344361474</v>
      </c>
      <c r="V93" s="24">
        <f ca="1">OFFSET(FTRA!Y$136,$E93,0)</f>
        <v>5.8340162418949895</v>
      </c>
      <c r="W93" s="24">
        <f ca="1">OFFSET(FTRA!Z$136,$E93,0)</f>
        <v>5.9435070493538316</v>
      </c>
      <c r="X93" s="24">
        <f ca="1">OFFSET(FTRA!AA$136,$E93,0)</f>
        <v>6.0529978568126737</v>
      </c>
      <c r="Y93" s="24">
        <f ca="1">OFFSET(FTRA!AB$136,$E93,0)</f>
        <v>6.162488664271514</v>
      </c>
      <c r="Z93" s="24">
        <f ca="1">OFFSET(FTRA!AC$136,$E93,0)</f>
        <v>6.2950872049163147</v>
      </c>
      <c r="AA93" s="24">
        <f ca="1">OFFSET(FTRA!AD$136,$E93,0)</f>
        <v>6.4276857455611154</v>
      </c>
      <c r="AB93" s="24">
        <f ca="1">OFFSET(FTRA!AE$136,$E93,0)</f>
        <v>6.5602842862059161</v>
      </c>
      <c r="AC93" s="24">
        <f ca="1">OFFSET(FTRA!AF$136,$E93,0)</f>
        <v>6.6928828268507168</v>
      </c>
      <c r="AD93" s="24">
        <f ca="1">OFFSET(FTRA!AG$136,$E93,0)</f>
        <v>6.8254813674955175</v>
      </c>
      <c r="AE93" s="24">
        <f ca="1">OFFSET(FTRA!AH$136,$E93,0)</f>
        <v>6.9580799081403182</v>
      </c>
      <c r="AF93" s="24">
        <f ca="1">OFFSET(FTRA!AI$136,$E93,0)</f>
        <v>7.0906784487851189</v>
      </c>
      <c r="AG93" s="24">
        <f ca="1">OFFSET(FTRA!AJ$136,$E93,0)</f>
        <v>7.2232769894299196</v>
      </c>
      <c r="AH93" s="24">
        <f ca="1">OFFSET(FTRA!AK$136,$E93,0)</f>
        <v>7.3558755300747203</v>
      </c>
      <c r="AI93" s="24">
        <f ca="1">OFFSET(FTRA!AL$136,$E93,0)</f>
        <v>7.4884740707195245</v>
      </c>
      <c r="AJ93" s="24">
        <f ca="1">OFFSET(FTRA!AM$136,$E93,0)</f>
        <v>8.3664604798782776</v>
      </c>
      <c r="AK93" s="24">
        <f ca="1">OFFSET(FTRA!AN$136,$E93,0)</f>
        <v>9.2444468890370324</v>
      </c>
      <c r="AL93" s="24">
        <f ca="1">OFFSET(FTRA!AO$136,$E93,0)</f>
        <v>9.2444468890370324</v>
      </c>
      <c r="AM93" s="24">
        <f ca="1">OFFSET(FTRA!AP$136,$E93,0)</f>
        <v>9.2444468890370324</v>
      </c>
    </row>
    <row r="94" spans="1:39" s="4" customFormat="1">
      <c r="A94" s="35" t="s">
        <v>418</v>
      </c>
      <c r="B94" s="24">
        <v>1.4910262867673953</v>
      </c>
      <c r="E94" s="128">
        <f>MATCH(F94,FTRA!$D$137:$D$149,0)</f>
        <v>8</v>
      </c>
      <c r="F94" s="4" t="str">
        <f t="shared" si="3"/>
        <v>TFHCV7</v>
      </c>
      <c r="G94" s="24">
        <f ca="1">OFFSET(FTRA!J$136,$E94,0)</f>
        <v>1.5653068685251963</v>
      </c>
      <c r="H94" s="24">
        <f ca="1">OFFSET(FTRA!K$136,$E94,0)</f>
        <v>1.6102045790167996</v>
      </c>
      <c r="I94" s="24">
        <f ca="1">OFFSET(FTRA!L$136,$E94,0)</f>
        <v>1.6551022895084029</v>
      </c>
      <c r="J94" s="24">
        <f ca="1">OFFSET(FTRA!M$136,$E94,0)</f>
        <v>1.7</v>
      </c>
      <c r="K94" s="24">
        <f ca="1">OFFSET(FTRA!N$136,$E94,0)</f>
        <v>1.74</v>
      </c>
      <c r="L94" s="24">
        <f ca="1">OFFSET(FTRA!O$136,$E94,0)</f>
        <v>1.78</v>
      </c>
      <c r="M94" s="24">
        <f ca="1">OFFSET(FTRA!P$136,$E94,0)</f>
        <v>1.7325607986086706</v>
      </c>
      <c r="N94" s="24">
        <f ca="1">OFFSET(FTRA!Q$136,$E94,0)</f>
        <v>1.6851215972173414</v>
      </c>
      <c r="O94" s="24">
        <f ca="1">OFFSET(FTRA!R$136,$E94,0)</f>
        <v>1.5827225528163571</v>
      </c>
      <c r="P94" s="24">
        <f ca="1">OFFSET(FTRA!S$136,$E94,0)</f>
        <v>1.609111228312351</v>
      </c>
      <c r="Q94" s="24">
        <f ca="1">OFFSET(FTRA!T$136,$E94,0)</f>
        <v>1.6431426090223546</v>
      </c>
      <c r="R94" s="24">
        <f ca="1">OFFSET(FTRA!U$136,$E94,0)</f>
        <v>1.6771739897323583</v>
      </c>
      <c r="S94" s="24">
        <f ca="1">OFFSET(FTRA!V$136,$E94,0)</f>
        <v>1.711205370442362</v>
      </c>
      <c r="T94" s="24">
        <f ca="1">OFFSET(FTRA!W$136,$E94,0)</f>
        <v>1.7452367511523657</v>
      </c>
      <c r="U94" s="24">
        <f ca="1">OFFSET(FTRA!X$136,$E94,0)</f>
        <v>1.7792681318623693</v>
      </c>
      <c r="V94" s="24">
        <f ca="1">OFFSET(FTRA!Y$136,$E94,0)</f>
        <v>1.813299512572373</v>
      </c>
      <c r="W94" s="24">
        <f ca="1">OFFSET(FTRA!Z$136,$E94,0)</f>
        <v>1.8473308932823767</v>
      </c>
      <c r="X94" s="24">
        <f ca="1">OFFSET(FTRA!AA$136,$E94,0)</f>
        <v>1.8813622739923803</v>
      </c>
      <c r="Y94" s="24">
        <f ca="1">OFFSET(FTRA!AB$136,$E94,0)</f>
        <v>1.9153936547023844</v>
      </c>
      <c r="Z94" s="24">
        <f ca="1">OFFSET(FTRA!AC$136,$E94,0)</f>
        <v>1.9566072645295876</v>
      </c>
      <c r="AA94" s="24">
        <f ca="1">OFFSET(FTRA!AD$136,$E94,0)</f>
        <v>1.9978208743567907</v>
      </c>
      <c r="AB94" s="24">
        <f ca="1">OFFSET(FTRA!AE$136,$E94,0)</f>
        <v>2.0390344841839938</v>
      </c>
      <c r="AC94" s="24">
        <f ca="1">OFFSET(FTRA!AF$136,$E94,0)</f>
        <v>2.0802480940111967</v>
      </c>
      <c r="AD94" s="24">
        <f ca="1">OFFSET(FTRA!AG$136,$E94,0)</f>
        <v>2.1214617038383996</v>
      </c>
      <c r="AE94" s="24">
        <f ca="1">OFFSET(FTRA!AH$136,$E94,0)</f>
        <v>2.1626753136656025</v>
      </c>
      <c r="AF94" s="24">
        <f ca="1">OFFSET(FTRA!AI$136,$E94,0)</f>
        <v>2.2038889234928054</v>
      </c>
      <c r="AG94" s="24">
        <f ca="1">OFFSET(FTRA!AJ$136,$E94,0)</f>
        <v>2.2451025333200083</v>
      </c>
      <c r="AH94" s="24">
        <f ca="1">OFFSET(FTRA!AK$136,$E94,0)</f>
        <v>2.2863161431472112</v>
      </c>
      <c r="AI94" s="24">
        <f ca="1">OFFSET(FTRA!AL$136,$E94,0)</f>
        <v>2.3275297529744154</v>
      </c>
      <c r="AJ94" s="24">
        <f ca="1">OFFSET(FTRA!AM$136,$E94,0)</f>
        <v>2.6004210617678258</v>
      </c>
      <c r="AK94" s="24">
        <f ca="1">OFFSET(FTRA!AN$136,$E94,0)</f>
        <v>2.8733123705612362</v>
      </c>
      <c r="AL94" s="24">
        <f ca="1">OFFSET(FTRA!AO$136,$E94,0)</f>
        <v>2.8733123705612362</v>
      </c>
      <c r="AM94" s="24">
        <f ca="1">OFFSET(FTRA!AP$136,$E94,0)</f>
        <v>2.8733123705612362</v>
      </c>
    </row>
    <row r="95" spans="1:39" s="4" customFormat="1">
      <c r="A95" s="35" t="s">
        <v>419</v>
      </c>
      <c r="B95" s="24">
        <v>0</v>
      </c>
      <c r="E95" s="128">
        <f>MATCH(F95,FTRA!$D$137:$D$149,0)</f>
        <v>9</v>
      </c>
      <c r="F95" s="4" t="str">
        <f t="shared" si="3"/>
        <v>TFHCV8</v>
      </c>
      <c r="G95" s="24">
        <f ca="1">OFFSET(FTRA!J$136,$E95,0)</f>
        <v>5.8486156921973939E-2</v>
      </c>
      <c r="H95" s="24">
        <f ca="1">OFFSET(FTRA!K$136,$E95,0)</f>
        <v>6.5622085483256903E-2</v>
      </c>
      <c r="I95" s="24">
        <f ca="1">OFFSET(FTRA!L$136,$E95,0)</f>
        <v>7.2758014044539868E-2</v>
      </c>
      <c r="J95" s="24">
        <f ca="1">OFFSET(FTRA!M$136,$E95,0)</f>
        <v>7.9893942605822804E-2</v>
      </c>
      <c r="K95" s="24">
        <f ca="1">OFFSET(FTRA!N$136,$E95,0)</f>
        <v>9.0970063028559395E-2</v>
      </c>
      <c r="L95" s="24">
        <f ca="1">OFFSET(FTRA!O$136,$E95,0)</f>
        <v>0.102046183451296</v>
      </c>
      <c r="M95" s="24">
        <f ca="1">OFFSET(FTRA!P$136,$E95,0)</f>
        <v>8.2504550137799171E-2</v>
      </c>
      <c r="N95" s="24">
        <f ca="1">OFFSET(FTRA!Q$136,$E95,0)</f>
        <v>6.2962916824302356E-2</v>
      </c>
      <c r="O95" s="24">
        <f ca="1">OFFSET(FTRA!R$136,$E95,0)</f>
        <v>5.9136876895697937E-2</v>
      </c>
      <c r="P95" s="24">
        <f ca="1">OFFSET(FTRA!S$136,$E95,0)</f>
        <v>6.0122863890999301E-2</v>
      </c>
      <c r="Q95" s="24">
        <f ca="1">OFFSET(FTRA!T$136,$E95,0)</f>
        <v>6.1394413075698151E-2</v>
      </c>
      <c r="R95" s="24">
        <f ca="1">OFFSET(FTRA!U$136,$E95,0)</f>
        <v>6.2665962260397001E-2</v>
      </c>
      <c r="S95" s="24">
        <f ca="1">OFFSET(FTRA!V$136,$E95,0)</f>
        <v>6.3937511445095851E-2</v>
      </c>
      <c r="T95" s="24">
        <f ca="1">OFFSET(FTRA!W$136,$E95,0)</f>
        <v>6.5209060629794702E-2</v>
      </c>
      <c r="U95" s="24">
        <f ca="1">OFFSET(FTRA!X$136,$E95,0)</f>
        <v>6.6480609814493552E-2</v>
      </c>
      <c r="V95" s="24">
        <f ca="1">OFFSET(FTRA!Y$136,$E95,0)</f>
        <v>6.7752158999192402E-2</v>
      </c>
      <c r="W95" s="24">
        <f ca="1">OFFSET(FTRA!Z$136,$E95,0)</f>
        <v>6.9023708183891253E-2</v>
      </c>
      <c r="X95" s="24">
        <f ca="1">OFFSET(FTRA!AA$136,$E95,0)</f>
        <v>7.0295257368590103E-2</v>
      </c>
      <c r="Y95" s="24">
        <f ca="1">OFFSET(FTRA!AB$136,$E95,0)</f>
        <v>7.1566806553288939E-2</v>
      </c>
      <c r="Z95" s="24">
        <f ca="1">OFFSET(FTRA!AC$136,$E95,0)</f>
        <v>7.3106712689359157E-2</v>
      </c>
      <c r="AA95" s="24">
        <f ca="1">OFFSET(FTRA!AD$136,$E95,0)</f>
        <v>7.4646618825429376E-2</v>
      </c>
      <c r="AB95" s="24">
        <f ca="1">OFFSET(FTRA!AE$136,$E95,0)</f>
        <v>7.6186524961499594E-2</v>
      </c>
      <c r="AC95" s="24">
        <f ca="1">OFFSET(FTRA!AF$136,$E95,0)</f>
        <v>7.7726431097569812E-2</v>
      </c>
      <c r="AD95" s="24">
        <f ca="1">OFFSET(FTRA!AG$136,$E95,0)</f>
        <v>7.926633723364003E-2</v>
      </c>
      <c r="AE95" s="24">
        <f ca="1">OFFSET(FTRA!AH$136,$E95,0)</f>
        <v>8.0806243369710248E-2</v>
      </c>
      <c r="AF95" s="24">
        <f ca="1">OFFSET(FTRA!AI$136,$E95,0)</f>
        <v>8.2346149505780467E-2</v>
      </c>
      <c r="AG95" s="24">
        <f ca="1">OFFSET(FTRA!AJ$136,$E95,0)</f>
        <v>8.3886055641850685E-2</v>
      </c>
      <c r="AH95" s="24">
        <f ca="1">OFFSET(FTRA!AK$136,$E95,0)</f>
        <v>8.5425961777920903E-2</v>
      </c>
      <c r="AI95" s="24">
        <f ca="1">OFFSET(FTRA!AL$136,$E95,0)</f>
        <v>8.6965867913991177E-2</v>
      </c>
      <c r="AJ95" s="24">
        <f ca="1">OFFSET(FTRA!AM$136,$E95,0)</f>
        <v>9.7162184195265705E-2</v>
      </c>
      <c r="AK95" s="24">
        <f ca="1">OFFSET(FTRA!AN$136,$E95,0)</f>
        <v>0.10735850047654023</v>
      </c>
      <c r="AL95" s="24">
        <f ca="1">OFFSET(FTRA!AO$136,$E95,0)</f>
        <v>0.10735850047654023</v>
      </c>
      <c r="AM95" s="24">
        <f ca="1">OFFSET(FTRA!AP$136,$E95,0)</f>
        <v>0.10735850047654023</v>
      </c>
    </row>
    <row r="96" spans="1:39">
      <c r="A96" s="35" t="s">
        <v>420</v>
      </c>
      <c r="B96" s="24">
        <v>4.2946824044977329E-2</v>
      </c>
      <c r="E96" s="128">
        <f>MATCH(F96,FTRA!$D$137:$D$149,0)</f>
        <v>10</v>
      </c>
      <c r="F96" s="4" t="str">
        <f t="shared" si="3"/>
        <v>TFHCV9</v>
      </c>
      <c r="G96" s="24">
        <f ca="1">OFFSET(FTRA!J$136,$E96,0)</f>
        <v>3.9969372950314989E-2</v>
      </c>
      <c r="H96" s="24">
        <f ca="1">OFFSET(FTRA!K$136,$E96,0)</f>
        <v>3.4102559292729893E-2</v>
      </c>
      <c r="I96" s="24">
        <f ca="1">OFFSET(FTRA!L$136,$E96,0)</f>
        <v>2.8235745635144794E-2</v>
      </c>
      <c r="J96" s="24">
        <f ca="1">OFFSET(FTRA!M$136,$E96,0)</f>
        <v>2.2368931977559604E-2</v>
      </c>
      <c r="K96" s="24">
        <f ca="1">OFFSET(FTRA!N$136,$E96,0)</f>
        <v>2.2519965988779801E-2</v>
      </c>
      <c r="L96" s="24">
        <f ca="1">OFFSET(FTRA!O$136,$E96,0)</f>
        <v>2.2670999999999997E-2</v>
      </c>
      <c r="M96" s="24">
        <f ca="1">OFFSET(FTRA!P$136,$E96,0)</f>
        <v>3.2849892781419768E-2</v>
      </c>
      <c r="N96" s="24">
        <f ca="1">OFFSET(FTRA!Q$136,$E96,0)</f>
        <v>4.3028785562839532E-2</v>
      </c>
      <c r="O96" s="24">
        <f ca="1">OFFSET(FTRA!R$136,$E96,0)</f>
        <v>4.041407423835975E-2</v>
      </c>
      <c r="P96" s="24">
        <f ca="1">OFFSET(FTRA!S$136,$E96,0)</f>
        <v>4.1087896626654755E-2</v>
      </c>
      <c r="Q96" s="24">
        <f ca="1">OFFSET(FTRA!T$136,$E96,0)</f>
        <v>4.1956871889565255E-2</v>
      </c>
      <c r="R96" s="24">
        <f ca="1">OFFSET(FTRA!U$136,$E96,0)</f>
        <v>4.2825847152475754E-2</v>
      </c>
      <c r="S96" s="24">
        <f ca="1">OFFSET(FTRA!V$136,$E96,0)</f>
        <v>4.3694822415386254E-2</v>
      </c>
      <c r="T96" s="24">
        <f ca="1">OFFSET(FTRA!W$136,$E96,0)</f>
        <v>4.4563797678296754E-2</v>
      </c>
      <c r="U96" s="24">
        <f ca="1">OFFSET(FTRA!X$136,$E96,0)</f>
        <v>4.5432772941207254E-2</v>
      </c>
      <c r="V96" s="24">
        <f ca="1">OFFSET(FTRA!Y$136,$E96,0)</f>
        <v>4.6301748204117754E-2</v>
      </c>
      <c r="W96" s="24">
        <f ca="1">OFFSET(FTRA!Z$136,$E96,0)</f>
        <v>4.7170723467028254E-2</v>
      </c>
      <c r="X96" s="24">
        <f ca="1">OFFSET(FTRA!AA$136,$E96,0)</f>
        <v>4.8039698729938754E-2</v>
      </c>
      <c r="Y96" s="24">
        <f ca="1">OFFSET(FTRA!AB$136,$E96,0)</f>
        <v>4.8908673992849275E-2</v>
      </c>
      <c r="Z96" s="24">
        <f ca="1">OFFSET(FTRA!AC$136,$E96,0)</f>
        <v>4.9961044090326895E-2</v>
      </c>
      <c r="AA96" s="24">
        <f ca="1">OFFSET(FTRA!AD$136,$E96,0)</f>
        <v>5.1013414187804515E-2</v>
      </c>
      <c r="AB96" s="24">
        <f ca="1">OFFSET(FTRA!AE$136,$E96,0)</f>
        <v>5.2065784285282135E-2</v>
      </c>
      <c r="AC96" s="24">
        <f ca="1">OFFSET(FTRA!AF$136,$E96,0)</f>
        <v>5.3118154382759755E-2</v>
      </c>
      <c r="AD96" s="24">
        <f ca="1">OFFSET(FTRA!AG$136,$E96,0)</f>
        <v>5.4170524480237375E-2</v>
      </c>
      <c r="AE96" s="24">
        <f ca="1">OFFSET(FTRA!AH$136,$E96,0)</f>
        <v>5.5222894577714995E-2</v>
      </c>
      <c r="AF96" s="24">
        <f ca="1">OFFSET(FTRA!AI$136,$E96,0)</f>
        <v>5.6275264675192616E-2</v>
      </c>
      <c r="AG96" s="24">
        <f ca="1">OFFSET(FTRA!AJ$136,$E96,0)</f>
        <v>5.7327634772670236E-2</v>
      </c>
      <c r="AH96" s="24">
        <f ca="1">OFFSET(FTRA!AK$136,$E96,0)</f>
        <v>5.8380004870147856E-2</v>
      </c>
      <c r="AI96" s="24">
        <f ca="1">OFFSET(FTRA!AL$136,$E96,0)</f>
        <v>5.9432374967625483E-2</v>
      </c>
      <c r="AJ96" s="24">
        <f ca="1">OFFSET(FTRA!AM$136,$E96,0)</f>
        <v>6.6400525887668455E-2</v>
      </c>
      <c r="AK96" s="24">
        <f ca="1">OFFSET(FTRA!AN$136,$E96,0)</f>
        <v>7.3368676807711419E-2</v>
      </c>
      <c r="AL96" s="24">
        <f ca="1">OFFSET(FTRA!AO$136,$E96,0)</f>
        <v>7.3368676807711419E-2</v>
      </c>
      <c r="AM96" s="24">
        <f ca="1">OFFSET(FTRA!AP$136,$E96,0)</f>
        <v>7.3368676807711419E-2</v>
      </c>
    </row>
    <row r="97" spans="1:39">
      <c r="A97" s="35" t="s">
        <v>382</v>
      </c>
      <c r="B97">
        <v>28</v>
      </c>
      <c r="E97" s="128">
        <f>MATCH(F97,FTRA!$D$137:$D$149,0)</f>
        <v>11</v>
      </c>
      <c r="F97" s="4" t="str">
        <f t="shared" si="1"/>
        <v>TFRCO</v>
      </c>
      <c r="G97" s="24">
        <f ca="1">OFFSET(FTRA!J$136,$E97,0)</f>
        <v>22</v>
      </c>
      <c r="H97" s="24">
        <f ca="1">OFFSET(FTRA!K$136,$E97,0)</f>
        <v>22.351387197896614</v>
      </c>
      <c r="I97" s="24">
        <f ca="1">OFFSET(FTRA!L$136,$E97,0)</f>
        <v>22.702774395793227</v>
      </c>
      <c r="J97" s="24">
        <f ca="1">OFFSET(FTRA!M$136,$E97,0)</f>
        <v>23.054161593689841</v>
      </c>
      <c r="K97" s="24">
        <f ca="1">OFFSET(FTRA!N$136,$E97,0)</f>
        <v>23.209218935995068</v>
      </c>
      <c r="L97" s="24">
        <f ca="1">OFFSET(FTRA!O$136,$E97,0)</f>
        <v>23.364276278300295</v>
      </c>
      <c r="M97" s="24">
        <f ca="1">OFFSET(FTRA!P$136,$E97,0)</f>
        <v>23.524121294092421</v>
      </c>
      <c r="N97" s="24">
        <f ca="1">OFFSET(FTRA!Q$136,$E97,0)</f>
        <v>23.683966309884546</v>
      </c>
      <c r="O97" s="24">
        <f ca="1">OFFSET(FTRA!R$136,$E97,0)</f>
        <v>22.244773125391472</v>
      </c>
      <c r="P97" s="24">
        <f ca="1">OFFSET(FTRA!S$136,$E97,0)</f>
        <v>22.615659417776335</v>
      </c>
      <c r="Q97" s="24">
        <f ca="1">OFFSET(FTRA!T$136,$E97,0)</f>
        <v>23.093962037329451</v>
      </c>
      <c r="R97" s="24">
        <f ca="1">OFFSET(FTRA!U$136,$E97,0)</f>
        <v>23.572264656882567</v>
      </c>
      <c r="S97" s="24">
        <f ca="1">OFFSET(FTRA!V$136,$E97,0)</f>
        <v>24.050567276435682</v>
      </c>
      <c r="T97" s="24">
        <f ca="1">OFFSET(FTRA!W$136,$E97,0)</f>
        <v>24.528869895988798</v>
      </c>
      <c r="U97" s="24">
        <f ca="1">OFFSET(FTRA!X$136,$E97,0)</f>
        <v>25.007172515541914</v>
      </c>
      <c r="V97" s="24">
        <f ca="1">OFFSET(FTRA!Y$136,$E97,0)</f>
        <v>25.485475135095029</v>
      </c>
      <c r="W97" s="24">
        <f ca="1">OFFSET(FTRA!Z$136,$E97,0)</f>
        <v>25.963777754648145</v>
      </c>
      <c r="X97" s="24">
        <f ca="1">OFFSET(FTRA!AA$136,$E97,0)</f>
        <v>26.442080374201261</v>
      </c>
      <c r="Y97" s="24">
        <f ca="1">OFFSET(FTRA!AB$136,$E97,0)</f>
        <v>26.920382993754366</v>
      </c>
      <c r="Z97" s="24">
        <f ca="1">OFFSET(FTRA!AC$136,$E97,0)</f>
        <v>27.499630063086368</v>
      </c>
      <c r="AA97" s="24">
        <f ca="1">OFFSET(FTRA!AD$136,$E97,0)</f>
        <v>28.07887713241837</v>
      </c>
      <c r="AB97" s="24">
        <f ca="1">OFFSET(FTRA!AE$136,$E97,0)</f>
        <v>28.658124201750372</v>
      </c>
      <c r="AC97" s="24">
        <f ca="1">OFFSET(FTRA!AF$136,$E97,0)</f>
        <v>29.237371271082374</v>
      </c>
      <c r="AD97" s="24">
        <f ca="1">OFFSET(FTRA!AG$136,$E97,0)</f>
        <v>29.816618340414376</v>
      </c>
      <c r="AE97" s="24">
        <f ca="1">OFFSET(FTRA!AH$136,$E97,0)</f>
        <v>30.395865409746378</v>
      </c>
      <c r="AF97" s="24">
        <f ca="1">OFFSET(FTRA!AI$136,$E97,0)</f>
        <v>30.97511247907838</v>
      </c>
      <c r="AG97" s="24">
        <f ca="1">OFFSET(FTRA!AJ$136,$E97,0)</f>
        <v>31.554359548410382</v>
      </c>
      <c r="AH97" s="24">
        <f ca="1">OFFSET(FTRA!AK$136,$E97,0)</f>
        <v>32.13360661774238</v>
      </c>
      <c r="AI97" s="24">
        <f ca="1">OFFSET(FTRA!AL$136,$E97,0)</f>
        <v>32.712853687074372</v>
      </c>
      <c r="AJ97" s="24">
        <f ca="1">OFFSET(FTRA!AM$136,$E97,0)</f>
        <v>36.54827338283765</v>
      </c>
      <c r="AK97" s="24">
        <f ca="1">OFFSET(FTRA!AN$136,$E97,0)</f>
        <v>40.383693078600892</v>
      </c>
      <c r="AL97" s="24">
        <f ca="1">OFFSET(FTRA!AO$136,$E97,0)</f>
        <v>40.383693078600892</v>
      </c>
      <c r="AM97" s="24">
        <f ca="1">OFFSET(FTRA!AP$136,$E97,0)</f>
        <v>40.383693078600892</v>
      </c>
    </row>
    <row r="98" spans="1:39">
      <c r="A98" s="35" t="s">
        <v>384</v>
      </c>
      <c r="B98">
        <v>26</v>
      </c>
      <c r="E98" s="130">
        <f>MATCH(F98,FTRA!$D$137:$D$149,0)</f>
        <v>12</v>
      </c>
      <c r="F98" s="4" t="str">
        <f>A98</f>
        <v>TFROT</v>
      </c>
      <c r="G98" s="24">
        <f ca="1">OFFSET(FTRA!J$136,$E98,0)</f>
        <v>25.1</v>
      </c>
      <c r="H98" s="24">
        <f ca="1">OFFSET(FTRA!K$136,$E98,0)</f>
        <v>25.500900848509325</v>
      </c>
      <c r="I98" s="24">
        <f ca="1">OFFSET(FTRA!L$136,$E98,0)</f>
        <v>25.901801697018648</v>
      </c>
      <c r="J98" s="24">
        <f ca="1">OFFSET(FTRA!M$136,$E98,0)</f>
        <v>26.302702545527975</v>
      </c>
      <c r="K98" s="24">
        <f ca="1">OFFSET(FTRA!N$136,$E98,0)</f>
        <v>26.479608876976211</v>
      </c>
      <c r="L98" s="24">
        <f ca="1">OFFSET(FTRA!O$136,$E98,0)</f>
        <v>26.656515208424448</v>
      </c>
      <c r="M98" s="24">
        <f ca="1">OFFSET(FTRA!P$136,$E98,0)</f>
        <v>26.838883840078196</v>
      </c>
      <c r="N98" s="24">
        <f ca="1">OFFSET(FTRA!Q$136,$E98,0)</f>
        <v>27.021252471731941</v>
      </c>
      <c r="O98" s="24">
        <f ca="1">OFFSET(FTRA!R$136,$E98,0)</f>
        <v>25.379263883969383</v>
      </c>
      <c r="P98" s="24">
        <f ca="1">OFFSET(FTRA!S$136,$E98,0)</f>
        <v>25.802411426644838</v>
      </c>
      <c r="Q98" s="24">
        <f ca="1">OFFSET(FTRA!T$136,$E98,0)</f>
        <v>26.348111233498621</v>
      </c>
      <c r="R98" s="24">
        <f ca="1">OFFSET(FTRA!U$136,$E98,0)</f>
        <v>26.893811040352404</v>
      </c>
      <c r="S98" s="24">
        <f ca="1">OFFSET(FTRA!V$136,$E98,0)</f>
        <v>27.439510847206186</v>
      </c>
      <c r="T98" s="24">
        <f ca="1">OFFSET(FTRA!W$136,$E98,0)</f>
        <v>27.985210654059969</v>
      </c>
      <c r="U98" s="24">
        <f ca="1">OFFSET(FTRA!X$136,$E98,0)</f>
        <v>28.530910460913752</v>
      </c>
      <c r="V98" s="24">
        <f ca="1">OFFSET(FTRA!Y$136,$E98,0)</f>
        <v>29.076610267767535</v>
      </c>
      <c r="W98" s="24">
        <f ca="1">OFFSET(FTRA!Z$136,$E98,0)</f>
        <v>29.622310074621318</v>
      </c>
      <c r="X98" s="24">
        <f ca="1">OFFSET(FTRA!AA$136,$E98,0)</f>
        <v>30.168009881475101</v>
      </c>
      <c r="Y98" s="24">
        <f ca="1">OFFSET(FTRA!AB$136,$E98,0)</f>
        <v>30.713709688328873</v>
      </c>
      <c r="Z98" s="24">
        <f ca="1">OFFSET(FTRA!AC$136,$E98,0)</f>
        <v>31.374577935612201</v>
      </c>
      <c r="AA98" s="24">
        <f ca="1">OFFSET(FTRA!AD$136,$E98,0)</f>
        <v>32.035446182895534</v>
      </c>
      <c r="AB98" s="24">
        <f ca="1">OFFSET(FTRA!AE$136,$E98,0)</f>
        <v>32.696314430178866</v>
      </c>
      <c r="AC98" s="24">
        <f ca="1">OFFSET(FTRA!AF$136,$E98,0)</f>
        <v>33.357182677462198</v>
      </c>
      <c r="AD98" s="24">
        <f ca="1">OFFSET(FTRA!AG$136,$E98,0)</f>
        <v>34.01805092474553</v>
      </c>
      <c r="AE98" s="24">
        <f ca="1">OFFSET(FTRA!AH$136,$E98,0)</f>
        <v>34.678919172028863</v>
      </c>
      <c r="AF98" s="24">
        <f ca="1">OFFSET(FTRA!AI$136,$E98,0)</f>
        <v>35.339787419312195</v>
      </c>
      <c r="AG98" s="24">
        <f ca="1">OFFSET(FTRA!AJ$136,$E98,0)</f>
        <v>36.000655666595527</v>
      </c>
      <c r="AH98" s="24">
        <f ca="1">OFFSET(FTRA!AK$136,$E98,0)</f>
        <v>36.66152391387886</v>
      </c>
      <c r="AI98" s="24">
        <f ca="1">OFFSET(FTRA!AL$136,$E98,0)</f>
        <v>37.322392161162163</v>
      </c>
      <c r="AJ98" s="24">
        <f ca="1">OFFSET(FTRA!AM$136,$E98,0)</f>
        <v>41.698257359510258</v>
      </c>
      <c r="AK98" s="24">
        <f ca="1">OFFSET(FTRA!AN$136,$E98,0)</f>
        <v>46.074122557858345</v>
      </c>
      <c r="AL98" s="24">
        <f ca="1">OFFSET(FTRA!AO$136,$E98,0)</f>
        <v>46.074122557858345</v>
      </c>
      <c r="AM98" s="24">
        <f ca="1">OFFSET(FTRA!AP$136,$E98,0)</f>
        <v>46.074122557858345</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84.071637252445441</v>
      </c>
      <c r="N99" s="24">
        <f ca="1">OFFSET(FTRA!Q$136,$E99,0)</f>
        <v>86.143274504890869</v>
      </c>
      <c r="O99" s="24">
        <f ca="1">OFFSET(FTRA!R$136,$E99,0)</f>
        <v>76.180712241524674</v>
      </c>
      <c r="P99" s="24">
        <f ca="1">OFFSET(FTRA!S$136,$E99,0)</f>
        <v>81.308568940386564</v>
      </c>
      <c r="Q99" s="24">
        <f ca="1">OFFSET(FTRA!T$136,$E99,0)</f>
        <v>81.998172790637923</v>
      </c>
      <c r="R99" s="24">
        <f ca="1">OFFSET(FTRA!U$136,$E99,0)</f>
        <v>82.687776640889282</v>
      </c>
      <c r="S99" s="24">
        <f ca="1">OFFSET(FTRA!V$136,$E99,0)</f>
        <v>83.377380491140642</v>
      </c>
      <c r="T99" s="24">
        <f ca="1">OFFSET(FTRA!W$136,$E99,0)</f>
        <v>84.066984341392001</v>
      </c>
      <c r="U99" s="24">
        <f ca="1">OFFSET(FTRA!X$136,$E99,0)</f>
        <v>84.75658819164336</v>
      </c>
      <c r="V99" s="24">
        <f ca="1">OFFSET(FTRA!Y$136,$E99,0)</f>
        <v>85.446192041894719</v>
      </c>
      <c r="W99" s="24">
        <f ca="1">OFFSET(FTRA!Z$136,$E99,0)</f>
        <v>86.135795892146078</v>
      </c>
      <c r="X99" s="24">
        <f ca="1">OFFSET(FTRA!AA$136,$E99,0)</f>
        <v>86.825399742397437</v>
      </c>
      <c r="Y99" s="24">
        <f ca="1">OFFSET(FTRA!AB$136,$E99,0)</f>
        <v>87.515003592648796</v>
      </c>
      <c r="Z99" s="24">
        <f ca="1">OFFSET(FTRA!AC$136,$E99,0)</f>
        <v>89.560495618848876</v>
      </c>
      <c r="AA99" s="24">
        <f ca="1">OFFSET(FTRA!AD$136,$E99,0)</f>
        <v>91.605987645048955</v>
      </c>
      <c r="AB99" s="24">
        <f ca="1">OFFSET(FTRA!AE$136,$E99,0)</f>
        <v>93.651479671249035</v>
      </c>
      <c r="AC99" s="24">
        <f ca="1">OFFSET(FTRA!AF$136,$E99,0)</f>
        <v>95.696971697449115</v>
      </c>
      <c r="AD99" s="24">
        <f ca="1">OFFSET(FTRA!AG$136,$E99,0)</f>
        <v>97.742463723649195</v>
      </c>
      <c r="AE99" s="24">
        <f ca="1">OFFSET(FTRA!AH$136,$E99,0)</f>
        <v>99.787955749849274</v>
      </c>
      <c r="AF99" s="24">
        <f ca="1">OFFSET(FTRA!AI$136,$E99,0)</f>
        <v>101.83344777604935</v>
      </c>
      <c r="AG99" s="24">
        <f ca="1">OFFSET(FTRA!AJ$136,$E99,0)</f>
        <v>103.87893980224943</v>
      </c>
      <c r="AH99" s="24">
        <f ca="1">OFFSET(FTRA!AK$136,$E99,0)</f>
        <v>105.92443182844951</v>
      </c>
      <c r="AI99" s="24">
        <f ca="1">OFFSET(FTRA!AL$136,$E99,0)</f>
        <v>107.96992385464958</v>
      </c>
      <c r="AJ99" s="24">
        <f ca="1">OFFSET(FTRA!AM$136,$E99,0)</f>
        <v>119.53487472249724</v>
      </c>
      <c r="AK99" s="24">
        <f ca="1">OFFSET(FTRA!AN$136,$E99,0)</f>
        <v>131.09982559034486</v>
      </c>
      <c r="AL99" s="24">
        <f ca="1">OFFSET(FTRA!AO$136,$E99,0)</f>
        <v>131.09982559034486</v>
      </c>
      <c r="AM99" s="24">
        <f ca="1">OFFSET(FTRA!AP$136,$E99,0)</f>
        <v>131.09982559034486</v>
      </c>
    </row>
    <row r="100" spans="1:39">
      <c r="A100" s="35" t="s">
        <v>128</v>
      </c>
      <c r="B100">
        <v>73.203613436309993</v>
      </c>
      <c r="E100" s="128">
        <f>MATCH(F100,PTRA!$D$219:$D$226,0)</f>
        <v>1</v>
      </c>
      <c r="F100" s="4" t="str">
        <f t="shared" si="1"/>
        <v>TPPRCAR</v>
      </c>
      <c r="G100" s="24">
        <f ca="1">OFFSET(PTRA!J$218,$E100,0)</f>
        <v>79.482610788066708</v>
      </c>
      <c r="H100" s="24">
        <f ca="1">OFFSET(PTRA!K$218,$E100,0)</f>
        <v>83.005092404496821</v>
      </c>
      <c r="I100" s="24">
        <f ca="1">OFFSET(PTRA!L$218,$E100,0)</f>
        <v>86.527574020926934</v>
      </c>
      <c r="J100" s="24">
        <f ca="1">OFFSET(PTRA!M$218,$E100,0)</f>
        <v>90.050055637357033</v>
      </c>
      <c r="K100" s="24">
        <f ca="1">OFFSET(PTRA!N$218,$E100,0)</f>
        <v>92.950187554306098</v>
      </c>
      <c r="L100" s="24">
        <f ca="1">OFFSET(PTRA!O$218,$E100,0)</f>
        <v>95.850319471255148</v>
      </c>
      <c r="M100" s="24">
        <f ca="1">OFFSET(PTRA!P$218,$E100,0)</f>
        <v>99.274249059368003</v>
      </c>
      <c r="N100" s="24">
        <f ca="1">OFFSET(PTRA!Q$218,$E100,0)</f>
        <v>102.69817864748087</v>
      </c>
      <c r="O100" s="24">
        <f ca="1">OFFSET(PTRA!R$218,$E100,0)</f>
        <v>100.04001239116128</v>
      </c>
      <c r="P100" s="24">
        <f ca="1">OFFSET(PTRA!S$218,$E100,0)</f>
        <v>101.40464748235428</v>
      </c>
      <c r="Q100" s="24">
        <f ca="1">OFFSET(PTRA!T$218,$E100,0)</f>
        <v>104.84467206814594</v>
      </c>
      <c r="R100" s="24">
        <f ca="1">OFFSET(PTRA!U$218,$E100,0)</f>
        <v>108.2846966539376</v>
      </c>
      <c r="S100" s="24">
        <f ca="1">OFFSET(PTRA!V$218,$E100,0)</f>
        <v>111.72472123972926</v>
      </c>
      <c r="T100" s="24">
        <f ca="1">OFFSET(PTRA!W$218,$E100,0)</f>
        <v>115.16474582552092</v>
      </c>
      <c r="U100" s="24">
        <f ca="1">OFFSET(PTRA!X$218,$E100,0)</f>
        <v>118.60477041131259</v>
      </c>
      <c r="V100" s="24">
        <f ca="1">OFFSET(PTRA!Y$218,$E100,0)</f>
        <v>122.04479499710425</v>
      </c>
      <c r="W100" s="24">
        <f ca="1">OFFSET(PTRA!Z$218,$E100,0)</f>
        <v>125.48481958289591</v>
      </c>
      <c r="X100" s="24">
        <f ca="1">OFFSET(PTRA!AA$218,$E100,0)</f>
        <v>128.92484416868757</v>
      </c>
      <c r="Y100" s="24">
        <f ca="1">OFFSET(PTRA!AB$218,$E100,0)</f>
        <v>132.36486875447926</v>
      </c>
      <c r="Z100" s="24">
        <f ca="1">OFFSET(PTRA!AC$218,$E100,0)</f>
        <v>135.86815873906926</v>
      </c>
      <c r="AA100" s="24">
        <f ca="1">OFFSET(PTRA!AD$218,$E100,0)</f>
        <v>139.37144872365926</v>
      </c>
      <c r="AB100" s="24">
        <f ca="1">OFFSET(PTRA!AE$218,$E100,0)</f>
        <v>142.87473870824925</v>
      </c>
      <c r="AC100" s="24">
        <f ca="1">OFFSET(PTRA!AF$218,$E100,0)</f>
        <v>146.37802869283925</v>
      </c>
      <c r="AD100" s="24">
        <f ca="1">OFFSET(PTRA!AG$218,$E100,0)</f>
        <v>149.88131867742925</v>
      </c>
      <c r="AE100" s="24">
        <f ca="1">OFFSET(PTRA!AH$218,$E100,0)</f>
        <v>153.38460866201925</v>
      </c>
      <c r="AF100" s="24">
        <f ca="1">OFFSET(PTRA!AI$218,$E100,0)</f>
        <v>156.88789864660924</v>
      </c>
      <c r="AG100" s="24">
        <f ca="1">OFFSET(PTRA!AJ$218,$E100,0)</f>
        <v>160.39118863119924</v>
      </c>
      <c r="AH100" s="24">
        <f ca="1">OFFSET(PTRA!AK$218,$E100,0)</f>
        <v>163.89447861578924</v>
      </c>
      <c r="AI100" s="24">
        <f ca="1">OFFSET(PTRA!AL$218,$E100,0)</f>
        <v>167.39776860037921</v>
      </c>
      <c r="AJ100" s="24">
        <f ca="1">OFFSET(PTRA!AM$218,$E100,0)</f>
        <v>182.93126682743585</v>
      </c>
      <c r="AK100" s="24">
        <f ca="1">OFFSET(PTRA!AN$218,$E100,0)</f>
        <v>198.46476505449249</v>
      </c>
      <c r="AL100" s="24">
        <f ca="1">OFFSET(PTRA!AO$218,$E100,0)</f>
        <v>198.46476505449249</v>
      </c>
      <c r="AM100" s="24">
        <f ca="1">OFFSET(PTRA!AP$218,$E100,0)</f>
        <v>198.46476505449249</v>
      </c>
    </row>
    <row r="101" spans="1:39">
      <c r="A101" s="35" t="s">
        <v>183</v>
      </c>
      <c r="B101">
        <v>2.2210937076119999</v>
      </c>
      <c r="E101" s="129">
        <f>MATCH(F101,PTRA!$D$219:$D$226,0)</f>
        <v>3</v>
      </c>
      <c r="F101" s="4" t="str">
        <f t="shared" si="1"/>
        <v>TPPRMOT</v>
      </c>
      <c r="G101" s="24">
        <f ca="1">OFFSET(PTRA!J$218,$E101,0)</f>
        <v>3.1110197786115719</v>
      </c>
      <c r="H101" s="24">
        <f ca="1">OFFSET(PTRA!K$218,$E101,0)</f>
        <v>3.1131569306471532</v>
      </c>
      <c r="I101" s="24">
        <f ca="1">OFFSET(PTRA!L$218,$E101,0)</f>
        <v>3.1152940826827344</v>
      </c>
      <c r="J101" s="24">
        <f ca="1">OFFSET(PTRA!M$218,$E101,0)</f>
        <v>3.1174312347183157</v>
      </c>
      <c r="K101" s="24">
        <f ca="1">OFFSET(PTRA!N$218,$E101,0)</f>
        <v>3.2103617581577479</v>
      </c>
      <c r="L101" s="24">
        <f ca="1">OFFSET(PTRA!O$218,$E101,0)</f>
        <v>3.3032922815971806</v>
      </c>
      <c r="M101" s="24">
        <f ca="1">OFFSET(PTRA!P$218,$E101,0)</f>
        <v>3.4212912642144193</v>
      </c>
      <c r="N101" s="24">
        <f ca="1">OFFSET(PTRA!Q$218,$E101,0)</f>
        <v>3.5392902468316585</v>
      </c>
      <c r="O101" s="24">
        <f ca="1">OFFSET(PTRA!R$218,$E101,0)</f>
        <v>3.4476817876617774</v>
      </c>
      <c r="P101" s="24">
        <f ca="1">OFFSET(PTRA!S$218,$E101,0)</f>
        <v>3.494711245558225</v>
      </c>
      <c r="Q101" s="24">
        <f ca="1">OFFSET(PTRA!T$218,$E101,0)</f>
        <v>3.6132649105374841</v>
      </c>
      <c r="R101" s="24">
        <f ca="1">OFFSET(PTRA!U$218,$E101,0)</f>
        <v>3.7318185755167432</v>
      </c>
      <c r="S101" s="24">
        <f ca="1">OFFSET(PTRA!V$218,$E101,0)</f>
        <v>3.8503722404960024</v>
      </c>
      <c r="T101" s="24">
        <f ca="1">OFFSET(PTRA!W$218,$E101,0)</f>
        <v>3.9689259054752615</v>
      </c>
      <c r="U101" s="24">
        <f ca="1">OFFSET(PTRA!X$218,$E101,0)</f>
        <v>4.087479570454521</v>
      </c>
      <c r="V101" s="24">
        <f ca="1">OFFSET(PTRA!Y$218,$E101,0)</f>
        <v>4.2060332354337806</v>
      </c>
      <c r="W101" s="24">
        <f ca="1">OFFSET(PTRA!Z$218,$E101,0)</f>
        <v>4.3245869004130402</v>
      </c>
      <c r="X101" s="24">
        <f ca="1">OFFSET(PTRA!AA$218,$E101,0)</f>
        <v>4.4431405653922997</v>
      </c>
      <c r="Y101" s="24">
        <f ca="1">OFFSET(PTRA!AB$218,$E101,0)</f>
        <v>4.5616942303715584</v>
      </c>
      <c r="Z101" s="24">
        <f ca="1">OFFSET(PTRA!AC$218,$E101,0)</f>
        <v>4.6824282125860188</v>
      </c>
      <c r="AA101" s="24">
        <f ca="1">OFFSET(PTRA!AD$218,$E101,0)</f>
        <v>4.8031621948004792</v>
      </c>
      <c r="AB101" s="24">
        <f ca="1">OFFSET(PTRA!AE$218,$E101,0)</f>
        <v>4.9238961770149396</v>
      </c>
      <c r="AC101" s="24">
        <f ca="1">OFFSET(PTRA!AF$218,$E101,0)</f>
        <v>5.0446301592294001</v>
      </c>
      <c r="AD101" s="24">
        <f ca="1">OFFSET(PTRA!AG$218,$E101,0)</f>
        <v>5.1653641414438605</v>
      </c>
      <c r="AE101" s="24">
        <f ca="1">OFFSET(PTRA!AH$218,$E101,0)</f>
        <v>5.2860981236583209</v>
      </c>
      <c r="AF101" s="24">
        <f ca="1">OFFSET(PTRA!AI$218,$E101,0)</f>
        <v>5.4068321058727813</v>
      </c>
      <c r="AG101" s="24">
        <f ca="1">OFFSET(PTRA!AJ$218,$E101,0)</f>
        <v>5.5275660880872417</v>
      </c>
      <c r="AH101" s="24">
        <f ca="1">OFFSET(PTRA!AK$218,$E101,0)</f>
        <v>5.6483000703017021</v>
      </c>
      <c r="AI101" s="24">
        <f ca="1">OFFSET(PTRA!AL$218,$E101,0)</f>
        <v>5.769034052516159</v>
      </c>
      <c r="AJ101" s="24">
        <f ca="1">OFFSET(PTRA!AM$218,$E101,0)</f>
        <v>6.3043654429871907</v>
      </c>
      <c r="AK101" s="24">
        <f ca="1">OFFSET(PTRA!AN$218,$E101,0)</f>
        <v>6.8396968334582233</v>
      </c>
      <c r="AL101" s="24">
        <f ca="1">OFFSET(PTRA!AO$218,$E101,0)</f>
        <v>6.8396968334582233</v>
      </c>
      <c r="AM101" s="24">
        <f ca="1">OFFSET(PTRA!AP$218,$E101,0)</f>
        <v>6.8396968334582233</v>
      </c>
    </row>
    <row r="102" spans="1:39">
      <c r="A102" s="35" t="s">
        <v>127</v>
      </c>
      <c r="B102">
        <v>9.7306216335790001</v>
      </c>
      <c r="E102" s="129">
        <f>MATCH(F102,PTRA!$D$219:$D$226,0)</f>
        <v>2</v>
      </c>
      <c r="F102" s="4" t="str">
        <f t="shared" si="1"/>
        <v>TPPRSUV</v>
      </c>
      <c r="G102" s="24">
        <f ca="1">OFFSET(PTRA!J$218,$E102,0)</f>
        <v>9.1263103535605286</v>
      </c>
      <c r="H102" s="24">
        <f ca="1">OFFSET(PTRA!K$218,$E102,0)</f>
        <v>9.5307668771637921</v>
      </c>
      <c r="I102" s="24">
        <f ca="1">OFFSET(PTRA!L$218,$E102,0)</f>
        <v>9.9352234007670557</v>
      </c>
      <c r="J102" s="24">
        <f ca="1">OFFSET(PTRA!M$218,$E102,0)</f>
        <v>10.339679924370317</v>
      </c>
      <c r="K102" s="24">
        <f ca="1">OFFSET(PTRA!N$218,$E102,0)</f>
        <v>10.647905445712009</v>
      </c>
      <c r="L102" s="24">
        <f ca="1">OFFSET(PTRA!O$218,$E102,0)</f>
        <v>10.956130967053701</v>
      </c>
      <c r="M102" s="24">
        <f ca="1">OFFSET(PTRA!P$218,$E102,0)</f>
        <v>11.34750181689823</v>
      </c>
      <c r="N102" s="24">
        <f ca="1">OFFSET(PTRA!Q$218,$E102,0)</f>
        <v>11.738872666742759</v>
      </c>
      <c r="O102" s="24">
        <f ca="1">OFFSET(PTRA!R$218,$E102,0)</f>
        <v>11.435032076569515</v>
      </c>
      <c r="P102" s="24">
        <f ca="1">OFFSET(PTRA!S$218,$E102,0)</f>
        <v>11.591016124028338</v>
      </c>
      <c r="Q102" s="24">
        <f ca="1">OFFSET(PTRA!T$218,$E102,0)</f>
        <v>11.984226705899387</v>
      </c>
      <c r="R102" s="24">
        <f ca="1">OFFSET(PTRA!U$218,$E102,0)</f>
        <v>12.377437287770436</v>
      </c>
      <c r="S102" s="24">
        <f ca="1">OFFSET(PTRA!V$218,$E102,0)</f>
        <v>12.770647869641484</v>
      </c>
      <c r="T102" s="24">
        <f ca="1">OFFSET(PTRA!W$218,$E102,0)</f>
        <v>13.163858451512533</v>
      </c>
      <c r="U102" s="24">
        <f ca="1">OFFSET(PTRA!X$218,$E102,0)</f>
        <v>13.557069033383582</v>
      </c>
      <c r="V102" s="24">
        <f ca="1">OFFSET(PTRA!Y$218,$E102,0)</f>
        <v>13.950279615254631</v>
      </c>
      <c r="W102" s="24">
        <f ca="1">OFFSET(PTRA!Z$218,$E102,0)</f>
        <v>14.34349019712568</v>
      </c>
      <c r="X102" s="24">
        <f ca="1">OFFSET(PTRA!AA$218,$E102,0)</f>
        <v>14.736700778996729</v>
      </c>
      <c r="Y102" s="24">
        <f ca="1">OFFSET(PTRA!AB$218,$E102,0)</f>
        <v>15.129911360867778</v>
      </c>
      <c r="Z102" s="24">
        <f ca="1">OFFSET(PTRA!AC$218,$E102,0)</f>
        <v>15.53035346787866</v>
      </c>
      <c r="AA102" s="24">
        <f ca="1">OFFSET(PTRA!AD$218,$E102,0)</f>
        <v>15.930795574889542</v>
      </c>
      <c r="AB102" s="24">
        <f ca="1">OFFSET(PTRA!AE$218,$E102,0)</f>
        <v>16.331237681900422</v>
      </c>
      <c r="AC102" s="24">
        <f ca="1">OFFSET(PTRA!AF$218,$E102,0)</f>
        <v>16.731679788911304</v>
      </c>
      <c r="AD102" s="24">
        <f ca="1">OFFSET(PTRA!AG$218,$E102,0)</f>
        <v>17.132121895922186</v>
      </c>
      <c r="AE102" s="24">
        <f ca="1">OFFSET(PTRA!AH$218,$E102,0)</f>
        <v>17.532564002933068</v>
      </c>
      <c r="AF102" s="24">
        <f ca="1">OFFSET(PTRA!AI$218,$E102,0)</f>
        <v>17.93300610994395</v>
      </c>
      <c r="AG102" s="24">
        <f ca="1">OFFSET(PTRA!AJ$218,$E102,0)</f>
        <v>18.333448216954832</v>
      </c>
      <c r="AH102" s="24">
        <f ca="1">OFFSET(PTRA!AK$218,$E102,0)</f>
        <v>18.733890323965714</v>
      </c>
      <c r="AI102" s="24">
        <f ca="1">OFFSET(PTRA!AL$218,$E102,0)</f>
        <v>19.134332430976592</v>
      </c>
      <c r="AJ102" s="24">
        <f ca="1">OFFSET(PTRA!AM$218,$E102,0)</f>
        <v>20.909882495816667</v>
      </c>
      <c r="AK102" s="24">
        <f ca="1">OFFSET(PTRA!AN$218,$E102,0)</f>
        <v>22.685432560656743</v>
      </c>
      <c r="AL102" s="24">
        <f ca="1">OFFSET(PTRA!AO$218,$E102,0)</f>
        <v>22.685432560656743</v>
      </c>
      <c r="AM102" s="24">
        <f ca="1">OFFSET(PTRA!AP$218,$E102,0)</f>
        <v>22.685432560656743</v>
      </c>
    </row>
    <row r="103" spans="1:39">
      <c r="A103" s="35" t="s">
        <v>131</v>
      </c>
      <c r="B103" t="s">
        <v>386</v>
      </c>
      <c r="E103" s="129">
        <f>MATCH(F103,PTRA!$D$219:$D$226,0)</f>
        <v>6</v>
      </c>
      <c r="F103" s="4" t="str">
        <f t="shared" si="1"/>
        <v>TPPUBRT</v>
      </c>
      <c r="G103" s="24">
        <f ca="1">OFFSET(PTRA!J$218,$E103,0)</f>
        <v>0</v>
      </c>
      <c r="H103" s="24">
        <f ca="1">OFFSET(PTRA!K$218,$E103,0)</f>
        <v>2.4536879114934854E-2</v>
      </c>
      <c r="I103" s="24">
        <f ca="1">OFFSET(PTRA!L$218,$E103,0)</f>
        <v>2.8015134679658573E-2</v>
      </c>
      <c r="J103" s="24">
        <f ca="1">OFFSET(PTRA!M$218,$E103,0)</f>
        <v>3.1493390244382295E-2</v>
      </c>
      <c r="K103" s="24">
        <f ca="1">OFFSET(PTRA!N$218,$E103,0)</f>
        <v>4.713689609189449E-2</v>
      </c>
      <c r="L103" s="24">
        <f ca="1">OFFSET(PTRA!O$218,$E103,0)</f>
        <v>6.2780401939406677E-2</v>
      </c>
      <c r="M103" s="24">
        <f ca="1">OFFSET(PTRA!P$218,$E103,0)</f>
        <v>8.1657076174574156E-2</v>
      </c>
      <c r="N103" s="24">
        <f ca="1">OFFSET(PTRA!Q$218,$E103,0)</f>
        <v>0.10053375040974165</v>
      </c>
      <c r="O103" s="24">
        <f ca="1">OFFSET(PTRA!R$218,$E103,0)</f>
        <v>0.10294426050367272</v>
      </c>
      <c r="P103" s="24">
        <f ca="1">OFFSET(PTRA!S$218,$E103,0)</f>
        <v>0.28590862130854577</v>
      </c>
      <c r="Q103" s="24">
        <f ca="1">OFFSET(PTRA!T$218,$E103,0)</f>
        <v>0.31597065333008462</v>
      </c>
      <c r="R103" s="24">
        <f ca="1">OFFSET(PTRA!U$218,$E103,0)</f>
        <v>0.34603268535162346</v>
      </c>
      <c r="S103" s="24">
        <f ca="1">OFFSET(PTRA!V$218,$E103,0)</f>
        <v>0.3760947173731623</v>
      </c>
      <c r="T103" s="24">
        <f ca="1">OFFSET(PTRA!W$218,$E103,0)</f>
        <v>0.40615674939470114</v>
      </c>
      <c r="U103" s="24">
        <f ca="1">OFFSET(PTRA!X$218,$E103,0)</f>
        <v>0.43621878141623999</v>
      </c>
      <c r="V103" s="24">
        <f ca="1">OFFSET(PTRA!Y$218,$E103,0)</f>
        <v>0.46628081343777883</v>
      </c>
      <c r="W103" s="24">
        <f ca="1">OFFSET(PTRA!Z$218,$E103,0)</f>
        <v>0.49634284545931767</v>
      </c>
      <c r="X103" s="24">
        <f ca="1">OFFSET(PTRA!AA$218,$E103,0)</f>
        <v>0.52640487748085651</v>
      </c>
      <c r="Y103" s="24">
        <f ca="1">OFFSET(PTRA!AB$218,$E103,0)</f>
        <v>0.5564669095023953</v>
      </c>
      <c r="Z103" s="24">
        <f ca="1">OFFSET(PTRA!AC$218,$E103,0)</f>
        <v>0.60673075281112376</v>
      </c>
      <c r="AA103" s="24">
        <f ca="1">OFFSET(PTRA!AD$218,$E103,0)</f>
        <v>0.65699459611985223</v>
      </c>
      <c r="AB103" s="24">
        <f ca="1">OFFSET(PTRA!AE$218,$E103,0)</f>
        <v>0.70725843942858069</v>
      </c>
      <c r="AC103" s="24">
        <f ca="1">OFFSET(PTRA!AF$218,$E103,0)</f>
        <v>0.75752228273730915</v>
      </c>
      <c r="AD103" s="24">
        <f ca="1">OFFSET(PTRA!AG$218,$E103,0)</f>
        <v>0.80778612604603761</v>
      </c>
      <c r="AE103" s="24">
        <f ca="1">OFFSET(PTRA!AH$218,$E103,0)</f>
        <v>0.85804996935476607</v>
      </c>
      <c r="AF103" s="24">
        <f ca="1">OFFSET(PTRA!AI$218,$E103,0)</f>
        <v>0.90831381266349454</v>
      </c>
      <c r="AG103" s="24">
        <f ca="1">OFFSET(PTRA!AJ$218,$E103,0)</f>
        <v>0.958577655972223</v>
      </c>
      <c r="AH103" s="24">
        <f ca="1">OFFSET(PTRA!AK$218,$E103,0)</f>
        <v>1.0088414992809516</v>
      </c>
      <c r="AI103" s="24">
        <f ca="1">OFFSET(PTRA!AL$218,$E103,0)</f>
        <v>1.0591053425896804</v>
      </c>
      <c r="AJ103" s="24">
        <f ca="1">OFFSET(PTRA!AM$218,$E103,0)</f>
        <v>1.3151460599645706</v>
      </c>
      <c r="AK103" s="24">
        <f ca="1">OFFSET(PTRA!AN$218,$E103,0)</f>
        <v>1.571186777339461</v>
      </c>
      <c r="AL103" s="24">
        <f ca="1">OFFSET(PTRA!AO$218,$E103,0)</f>
        <v>1.571186777339461</v>
      </c>
      <c r="AM103" s="24">
        <f ca="1">OFFSET(PTRA!AP$218,$E103,0)</f>
        <v>1.571186777339461</v>
      </c>
    </row>
    <row r="104" spans="1:39">
      <c r="A104" s="35" t="s">
        <v>129</v>
      </c>
      <c r="B104">
        <v>0.62801975359410001</v>
      </c>
      <c r="E104" s="129">
        <f>MATCH(F104,PTRA!$D$219:$D$226,0)</f>
        <v>4</v>
      </c>
      <c r="F104" s="4" t="str">
        <f t="shared" si="1"/>
        <v>TPPUBUS</v>
      </c>
      <c r="G104" s="24">
        <f ca="1">OFFSET(PTRA!J$218,$E104,0)</f>
        <v>1.4990333520535337</v>
      </c>
      <c r="H104" s="24">
        <f ca="1">OFFSET(PTRA!K$218,$E104,0)</f>
        <v>0.77762847442999594</v>
      </c>
      <c r="I104" s="24">
        <f ca="1">OFFSET(PTRA!L$218,$E104,0)</f>
        <v>0.93726545914240289</v>
      </c>
      <c r="J104" s="24">
        <f ca="1">OFFSET(PTRA!M$218,$E104,0)</f>
        <v>1.0969024438548098</v>
      </c>
      <c r="K104" s="24">
        <f ca="1">OFFSET(PTRA!N$218,$E104,0)</f>
        <v>0.92599732498342635</v>
      </c>
      <c r="L104" s="24">
        <f ca="1">OFFSET(PTRA!O$218,$E104,0)</f>
        <v>0.75509220611204297</v>
      </c>
      <c r="M104" s="24">
        <f ca="1">OFFSET(PTRA!P$218,$E104,0)</f>
        <v>0.76077086414409456</v>
      </c>
      <c r="N104" s="24">
        <f ca="1">OFFSET(PTRA!Q$218,$E104,0)</f>
        <v>0.76644952217614615</v>
      </c>
      <c r="O104" s="24">
        <f ca="1">OFFSET(PTRA!R$218,$E104,0)</f>
        <v>0.78913298311078539</v>
      </c>
      <c r="P104" s="24">
        <f ca="1">OFFSET(PTRA!S$218,$E104,0)</f>
        <v>0.78098792472929091</v>
      </c>
      <c r="Q104" s="24">
        <f ca="1">OFFSET(PTRA!T$218,$E104,0)</f>
        <v>0.7812035515080612</v>
      </c>
      <c r="R104" s="24">
        <f ca="1">OFFSET(PTRA!U$218,$E104,0)</f>
        <v>0.7814191782868315</v>
      </c>
      <c r="S104" s="24">
        <f ca="1">OFFSET(PTRA!V$218,$E104,0)</f>
        <v>0.78163480506560179</v>
      </c>
      <c r="T104" s="24">
        <f ca="1">OFFSET(PTRA!W$218,$E104,0)</f>
        <v>0.78185043184437208</v>
      </c>
      <c r="U104" s="24">
        <f ca="1">OFFSET(PTRA!X$218,$E104,0)</f>
        <v>0.78206605862314238</v>
      </c>
      <c r="V104" s="24">
        <f ca="1">OFFSET(PTRA!Y$218,$E104,0)</f>
        <v>0.78228168540191267</v>
      </c>
      <c r="W104" s="24">
        <f ca="1">OFFSET(PTRA!Z$218,$E104,0)</f>
        <v>0.78249731218068297</v>
      </c>
      <c r="X104" s="24">
        <f ca="1">OFFSET(PTRA!AA$218,$E104,0)</f>
        <v>0.78271293895945326</v>
      </c>
      <c r="Y104" s="24">
        <f ca="1">OFFSET(PTRA!AB$218,$E104,0)</f>
        <v>0.782928565738224</v>
      </c>
      <c r="Z104" s="24">
        <f ca="1">OFFSET(PTRA!AC$218,$E104,0)</f>
        <v>0.77904251685051007</v>
      </c>
      <c r="AA104" s="24">
        <f ca="1">OFFSET(PTRA!AD$218,$E104,0)</f>
        <v>0.77515646796279614</v>
      </c>
      <c r="AB104" s="24">
        <f ca="1">OFFSET(PTRA!AE$218,$E104,0)</f>
        <v>0.7712704190750822</v>
      </c>
      <c r="AC104" s="24">
        <f ca="1">OFFSET(PTRA!AF$218,$E104,0)</f>
        <v>0.76738437018736827</v>
      </c>
      <c r="AD104" s="24">
        <f ca="1">OFFSET(PTRA!AG$218,$E104,0)</f>
        <v>0.76349832129965434</v>
      </c>
      <c r="AE104" s="24">
        <f ca="1">OFFSET(PTRA!AH$218,$E104,0)</f>
        <v>0.7596122724119404</v>
      </c>
      <c r="AF104" s="24">
        <f ca="1">OFFSET(PTRA!AI$218,$E104,0)</f>
        <v>0.75572622352422647</v>
      </c>
      <c r="AG104" s="24">
        <f ca="1">OFFSET(PTRA!AJ$218,$E104,0)</f>
        <v>0.75184017463651254</v>
      </c>
      <c r="AH104" s="24">
        <f ca="1">OFFSET(PTRA!AK$218,$E104,0)</f>
        <v>0.7479541257487986</v>
      </c>
      <c r="AI104" s="24">
        <f ca="1">OFFSET(PTRA!AL$218,$E104,0)</f>
        <v>0.74406807686108456</v>
      </c>
      <c r="AJ104" s="24">
        <f ca="1">OFFSET(PTRA!AM$218,$E104,0)</f>
        <v>0.71835734466683809</v>
      </c>
      <c r="AK104" s="24">
        <f ca="1">OFFSET(PTRA!AN$218,$E104,0)</f>
        <v>0.69264661247259152</v>
      </c>
      <c r="AL104" s="24">
        <f ca="1">OFFSET(PTRA!AO$218,$E104,0)</f>
        <v>0.69264661247259152</v>
      </c>
      <c r="AM104" s="24">
        <f ca="1">OFFSET(PTRA!AP$218,$E104,0)</f>
        <v>0.69264661247259152</v>
      </c>
    </row>
    <row r="105" spans="1:39">
      <c r="A105" s="35" t="s">
        <v>133</v>
      </c>
      <c r="B105" t="s">
        <v>386</v>
      </c>
      <c r="E105" s="129">
        <f>MATCH(F105,PTRA!$D$219:$D$226,0)</f>
        <v>8</v>
      </c>
      <c r="F105" s="4" t="str">
        <f t="shared" si="1"/>
        <v>TPPUGAT</v>
      </c>
      <c r="G105" s="24">
        <f ca="1">OFFSET(PTRA!J$218,$E105,0)</f>
        <v>0</v>
      </c>
      <c r="H105" s="24">
        <f ca="1">OFFSET(PTRA!K$218,$E105,0)</f>
        <v>0.54470709350994972</v>
      </c>
      <c r="I105" s="24">
        <f ca="1">OFFSET(PTRA!L$218,$E105,0)</f>
        <v>0.57015577107760707</v>
      </c>
      <c r="J105" s="24">
        <f ca="1">OFFSET(PTRA!M$218,$E105,0)</f>
        <v>0.59560444864526452</v>
      </c>
      <c r="K105" s="24">
        <f ca="1">OFFSET(PTRA!N$218,$E105,0)</f>
        <v>0.61921987976306314</v>
      </c>
      <c r="L105" s="24">
        <f ca="1">OFFSET(PTRA!O$218,$E105,0)</f>
        <v>0.64283531088086177</v>
      </c>
      <c r="M105" s="24">
        <f ca="1">OFFSET(PTRA!P$218,$E105,0)</f>
        <v>0.67621920909710043</v>
      </c>
      <c r="N105" s="24">
        <f ca="1">OFFSET(PTRA!Q$218,$E105,0)</f>
        <v>0.70960310731333909</v>
      </c>
      <c r="O105" s="24">
        <f ca="1">OFFSET(PTRA!R$218,$E105,0)</f>
        <v>0.6941171923901428</v>
      </c>
      <c r="P105" s="24">
        <f ca="1">OFFSET(PTRA!S$218,$E105,0)</f>
        <v>0.69781289229431154</v>
      </c>
      <c r="Q105" s="24">
        <f ca="1">OFFSET(PTRA!T$218,$E105,0)</f>
        <v>0.72086271536440161</v>
      </c>
      <c r="R105" s="24">
        <f ca="1">OFFSET(PTRA!U$218,$E105,0)</f>
        <v>0.74391253843449168</v>
      </c>
      <c r="S105" s="24">
        <f ca="1">OFFSET(PTRA!V$218,$E105,0)</f>
        <v>0.76696236150458175</v>
      </c>
      <c r="T105" s="24">
        <f ca="1">OFFSET(PTRA!W$218,$E105,0)</f>
        <v>0.79001218457467182</v>
      </c>
      <c r="U105" s="24">
        <f ca="1">OFFSET(PTRA!X$218,$E105,0)</f>
        <v>0.81306200764476189</v>
      </c>
      <c r="V105" s="24">
        <f ca="1">OFFSET(PTRA!Y$218,$E105,0)</f>
        <v>0.83611183071485196</v>
      </c>
      <c r="W105" s="24">
        <f ca="1">OFFSET(PTRA!Z$218,$E105,0)</f>
        <v>0.85916165378494203</v>
      </c>
      <c r="X105" s="24">
        <f ca="1">OFFSET(PTRA!AA$218,$E105,0)</f>
        <v>0.8822114768550321</v>
      </c>
      <c r="Y105" s="24">
        <f ca="1">OFFSET(PTRA!AB$218,$E105,0)</f>
        <v>0.90526129992512172</v>
      </c>
      <c r="Z105" s="24">
        <f ca="1">OFFSET(PTRA!AC$218,$E105,0)</f>
        <v>0.92408528660298062</v>
      </c>
      <c r="AA105" s="24">
        <f ca="1">OFFSET(PTRA!AD$218,$E105,0)</f>
        <v>0.94290927328083951</v>
      </c>
      <c r="AB105" s="24">
        <f ca="1">OFFSET(PTRA!AE$218,$E105,0)</f>
        <v>0.96173325995869841</v>
      </c>
      <c r="AC105" s="24">
        <f ca="1">OFFSET(PTRA!AF$218,$E105,0)</f>
        <v>0.9805572466365573</v>
      </c>
      <c r="AD105" s="24">
        <f ca="1">OFFSET(PTRA!AG$218,$E105,0)</f>
        <v>0.9993812333144162</v>
      </c>
      <c r="AE105" s="24">
        <f ca="1">OFFSET(PTRA!AH$218,$E105,0)</f>
        <v>1.0182052199922751</v>
      </c>
      <c r="AF105" s="24">
        <f ca="1">OFFSET(PTRA!AI$218,$E105,0)</f>
        <v>1.0370292066701341</v>
      </c>
      <c r="AG105" s="24">
        <f ca="1">OFFSET(PTRA!AJ$218,$E105,0)</f>
        <v>1.0558531933479931</v>
      </c>
      <c r="AH105" s="24">
        <f ca="1">OFFSET(PTRA!AK$218,$E105,0)</f>
        <v>1.0746771800258521</v>
      </c>
      <c r="AI105" s="24">
        <f ca="1">OFFSET(PTRA!AL$218,$E105,0)</f>
        <v>1.0935011667037109</v>
      </c>
      <c r="AJ105" s="24">
        <f ca="1">OFFSET(PTRA!AM$218,$E105,0)</f>
        <v>1.1704311053390701</v>
      </c>
      <c r="AK105" s="24">
        <f ca="1">OFFSET(PTRA!AN$218,$E105,0)</f>
        <v>1.2473610439744296</v>
      </c>
      <c r="AL105" s="24">
        <f ca="1">OFFSET(PTRA!AO$218,$E105,0)</f>
        <v>1.2473610439744296</v>
      </c>
      <c r="AM105" s="24">
        <f ca="1">OFFSET(PTRA!AP$218,$E105,0)</f>
        <v>1.2473610439744296</v>
      </c>
    </row>
    <row r="106" spans="1:39">
      <c r="A106" s="35" t="s">
        <v>130</v>
      </c>
      <c r="B106">
        <v>8.3842691666009994</v>
      </c>
      <c r="E106" s="129">
        <f>MATCH(F106,PTRA!$D$219:$D$226,0)</f>
        <v>5</v>
      </c>
      <c r="F106" s="4" t="str">
        <f t="shared" si="1"/>
        <v>TPPUMBT</v>
      </c>
      <c r="G106" s="24">
        <f ca="1">OFFSET(PTRA!J$218,$E106,0)</f>
        <v>6.4978638621089795</v>
      </c>
      <c r="H106" s="24">
        <f ca="1">OFFSET(PTRA!K$218,$E106,0)</f>
        <v>6.2338239944005149</v>
      </c>
      <c r="I106" s="24">
        <f ca="1">OFFSET(PTRA!L$218,$E106,0)</f>
        <v>6.5119306305378242</v>
      </c>
      <c r="J106" s="24">
        <f ca="1">OFFSET(PTRA!M$218,$E106,0)</f>
        <v>6.7900372666751334</v>
      </c>
      <c r="K106" s="24">
        <f ca="1">OFFSET(PTRA!N$218,$E106,0)</f>
        <v>6.9618453550178856</v>
      </c>
      <c r="L106" s="24">
        <f ca="1">OFFSET(PTRA!O$218,$E106,0)</f>
        <v>7.1336534433606378</v>
      </c>
      <c r="M106" s="24">
        <f ca="1">OFFSET(PTRA!P$218,$E106,0)</f>
        <v>7.1873019621721284</v>
      </c>
      <c r="N106" s="24">
        <f ca="1">OFFSET(PTRA!Q$218,$E106,0)</f>
        <v>7.2409504809836198</v>
      </c>
      <c r="O106" s="24">
        <f ca="1">OFFSET(PTRA!R$218,$E106,0)</f>
        <v>7.4552500696880424</v>
      </c>
      <c r="P106" s="24">
        <f ca="1">OFFSET(PTRA!S$218,$E106,0)</f>
        <v>7.3783004954516755</v>
      </c>
      <c r="Q106" s="24">
        <f ca="1">OFFSET(PTRA!T$218,$E106,0)</f>
        <v>7.3803376065493733</v>
      </c>
      <c r="R106" s="24">
        <f ca="1">OFFSET(PTRA!U$218,$E106,0)</f>
        <v>7.3823747176470711</v>
      </c>
      <c r="S106" s="24">
        <f ca="1">OFFSET(PTRA!V$218,$E106,0)</f>
        <v>7.3844118287447689</v>
      </c>
      <c r="T106" s="24">
        <f ca="1">OFFSET(PTRA!W$218,$E106,0)</f>
        <v>7.3864489398424666</v>
      </c>
      <c r="U106" s="24">
        <f ca="1">OFFSET(PTRA!X$218,$E106,0)</f>
        <v>7.3884860509401644</v>
      </c>
      <c r="V106" s="24">
        <f ca="1">OFFSET(PTRA!Y$218,$E106,0)</f>
        <v>7.3905231620378622</v>
      </c>
      <c r="W106" s="24">
        <f ca="1">OFFSET(PTRA!Z$218,$E106,0)</f>
        <v>7.39256027313556</v>
      </c>
      <c r="X106" s="24">
        <f ca="1">OFFSET(PTRA!AA$218,$E106,0)</f>
        <v>7.3945973842332577</v>
      </c>
      <c r="Y106" s="24">
        <f ca="1">OFFSET(PTRA!AB$218,$E106,0)</f>
        <v>7.3966344953309529</v>
      </c>
      <c r="Z106" s="24">
        <f ca="1">OFFSET(PTRA!AC$218,$E106,0)</f>
        <v>7.3599214610756434</v>
      </c>
      <c r="AA106" s="24">
        <f ca="1">OFFSET(PTRA!AD$218,$E106,0)</f>
        <v>7.3232084268203339</v>
      </c>
      <c r="AB106" s="24">
        <f ca="1">OFFSET(PTRA!AE$218,$E106,0)</f>
        <v>7.2864953925650244</v>
      </c>
      <c r="AC106" s="24">
        <f ca="1">OFFSET(PTRA!AF$218,$E106,0)</f>
        <v>7.249782358309715</v>
      </c>
      <c r="AD106" s="24">
        <f ca="1">OFFSET(PTRA!AG$218,$E106,0)</f>
        <v>7.2130693240544055</v>
      </c>
      <c r="AE106" s="24">
        <f ca="1">OFFSET(PTRA!AH$218,$E106,0)</f>
        <v>7.176356289799096</v>
      </c>
      <c r="AF106" s="24">
        <f ca="1">OFFSET(PTRA!AI$218,$E106,0)</f>
        <v>7.1396432555437865</v>
      </c>
      <c r="AG106" s="24">
        <f ca="1">OFFSET(PTRA!AJ$218,$E106,0)</f>
        <v>7.1029302212884771</v>
      </c>
      <c r="AH106" s="24">
        <f ca="1">OFFSET(PTRA!AK$218,$E106,0)</f>
        <v>7.0662171870331676</v>
      </c>
      <c r="AI106" s="24">
        <f ca="1">OFFSET(PTRA!AL$218,$E106,0)</f>
        <v>7.0295041527778608</v>
      </c>
      <c r="AJ106" s="24">
        <f ca="1">OFFSET(PTRA!AM$218,$E106,0)</f>
        <v>6.7866047402767151</v>
      </c>
      <c r="AK106" s="24">
        <f ca="1">OFFSET(PTRA!AN$218,$E106,0)</f>
        <v>6.5437053277755686</v>
      </c>
      <c r="AL106" s="24">
        <f ca="1">OFFSET(PTRA!AO$218,$E106,0)</f>
        <v>6.5437053277755686</v>
      </c>
      <c r="AM106" s="24">
        <f ca="1">OFFSET(PTRA!AP$218,$E106,0)</f>
        <v>6.5437053277755686</v>
      </c>
    </row>
    <row r="107" spans="1:39">
      <c r="A107" s="35" t="s">
        <v>132</v>
      </c>
      <c r="B107">
        <v>13.9</v>
      </c>
      <c r="E107" s="130">
        <f>MATCH(F107,PTRA!$D$219:$D$226,0)</f>
        <v>7</v>
      </c>
      <c r="F107" s="4" t="str">
        <f t="shared" si="1"/>
        <v>TPPUMER</v>
      </c>
      <c r="G107" s="24">
        <f ca="1">OFFSET(PTRA!J$218,$E107,0)</f>
        <v>15.8</v>
      </c>
      <c r="H107" s="24">
        <f ca="1">OFFSET(PTRA!K$218,$E107,0)</f>
        <v>13.65631149111265</v>
      </c>
      <c r="I107" s="24">
        <f ca="1">OFFSET(PTRA!L$218,$E107,0)</f>
        <v>12.830889252885989</v>
      </c>
      <c r="J107" s="24">
        <f ca="1">OFFSET(PTRA!M$218,$E107,0)</f>
        <v>12.005467014659327</v>
      </c>
      <c r="K107" s="24">
        <f ca="1">OFFSET(PTRA!N$218,$E107,0)</f>
        <v>10.40318639767856</v>
      </c>
      <c r="L107" s="24">
        <f ca="1">OFFSET(PTRA!O$218,$E107,0)</f>
        <v>8.8009057806977928</v>
      </c>
      <c r="M107" s="24">
        <f ca="1">OFFSET(PTRA!P$218,$E107,0)</f>
        <v>8.8670928422200141</v>
      </c>
      <c r="N107" s="24">
        <f ca="1">OFFSET(PTRA!Q$218,$E107,0)</f>
        <v>8.9332799037422372</v>
      </c>
      <c r="O107" s="24">
        <f ca="1">OFFSET(PTRA!R$218,$E107,0)</f>
        <v>9.197664836933134</v>
      </c>
      <c r="P107" s="24">
        <f ca="1">OFFSET(PTRA!S$218,$E107,0)</f>
        <v>9.1027308794461206</v>
      </c>
      <c r="Q107" s="24">
        <f ca="1">OFFSET(PTRA!T$218,$E107,0)</f>
        <v>9.105244096968951</v>
      </c>
      <c r="R107" s="24">
        <f ca="1">OFFSET(PTRA!U$218,$E107,0)</f>
        <v>9.1077573144917814</v>
      </c>
      <c r="S107" s="24">
        <f ca="1">OFFSET(PTRA!V$218,$E107,0)</f>
        <v>9.1102705320146118</v>
      </c>
      <c r="T107" s="24">
        <f ca="1">OFFSET(PTRA!W$218,$E107,0)</f>
        <v>9.1127837495374422</v>
      </c>
      <c r="U107" s="24">
        <f ca="1">OFFSET(PTRA!X$218,$E107,0)</f>
        <v>9.1152969670602726</v>
      </c>
      <c r="V107" s="24">
        <f ca="1">OFFSET(PTRA!Y$218,$E107,0)</f>
        <v>9.117810184583103</v>
      </c>
      <c r="W107" s="24">
        <f ca="1">OFFSET(PTRA!Z$218,$E107,0)</f>
        <v>9.1203234021059334</v>
      </c>
      <c r="X107" s="24">
        <f ca="1">OFFSET(PTRA!AA$218,$E107,0)</f>
        <v>9.1228366196287638</v>
      </c>
      <c r="Y107" s="24">
        <f ca="1">OFFSET(PTRA!AB$218,$E107,0)</f>
        <v>9.1253498371515906</v>
      </c>
      <c r="Z107" s="24">
        <f ca="1">OFFSET(PTRA!AC$218,$E107,0)</f>
        <v>9.0800563619400592</v>
      </c>
      <c r="AA107" s="24">
        <f ca="1">OFFSET(PTRA!AD$218,$E107,0)</f>
        <v>9.0347628867285277</v>
      </c>
      <c r="AB107" s="24">
        <f ca="1">OFFSET(PTRA!AE$218,$E107,0)</f>
        <v>8.9894694115169962</v>
      </c>
      <c r="AC107" s="24">
        <f ca="1">OFFSET(PTRA!AF$218,$E107,0)</f>
        <v>8.9441759363054647</v>
      </c>
      <c r="AD107" s="24">
        <f ca="1">OFFSET(PTRA!AG$218,$E107,0)</f>
        <v>8.8988824610939332</v>
      </c>
      <c r="AE107" s="24">
        <f ca="1">OFFSET(PTRA!AH$218,$E107,0)</f>
        <v>8.8535889858824017</v>
      </c>
      <c r="AF107" s="24">
        <f ca="1">OFFSET(PTRA!AI$218,$E107,0)</f>
        <v>8.8082955106708702</v>
      </c>
      <c r="AG107" s="24">
        <f ca="1">OFFSET(PTRA!AJ$218,$E107,0)</f>
        <v>8.7630020354593388</v>
      </c>
      <c r="AH107" s="24">
        <f ca="1">OFFSET(PTRA!AK$218,$E107,0)</f>
        <v>8.7177085602478073</v>
      </c>
      <c r="AI107" s="24">
        <f ca="1">OFFSET(PTRA!AL$218,$E107,0)</f>
        <v>8.6724150850362811</v>
      </c>
      <c r="AJ107" s="24">
        <f ca="1">OFFSET(PTRA!AM$218,$E107,0)</f>
        <v>8.37274607804253</v>
      </c>
      <c r="AK107" s="24">
        <f ca="1">OFFSET(PTRA!AN$218,$E107,0)</f>
        <v>8.0730770710487789</v>
      </c>
      <c r="AL107" s="24">
        <f ca="1">OFFSET(PTRA!AO$218,$E107,0)</f>
        <v>8.0730770710487789</v>
      </c>
      <c r="AM107" s="24">
        <f ca="1">OFFSET(PTRA!AP$218,$E107,0)</f>
        <v>8.0730770710487789</v>
      </c>
    </row>
    <row r="108" spans="1:39">
      <c r="A108" s="35" t="s">
        <v>158</v>
      </c>
      <c r="B108">
        <v>0.1024485696</v>
      </c>
      <c r="E108" s="131">
        <f>MATCH(F108,OtherTRA!$D$47:$D$51,0)</f>
        <v>5</v>
      </c>
      <c r="F108" s="4" t="str">
        <f t="shared" si="1"/>
        <v>TSHFO</v>
      </c>
      <c r="G108" s="24">
        <f ca="1">OFFSET(OtherTRA!J$46,$E108,0)</f>
        <v>4.5090000000000003</v>
      </c>
      <c r="H108" s="24">
        <f ca="1">OFFSET(OtherTRA!K$46,$E108,0)</f>
        <v>4.5159526260442409</v>
      </c>
      <c r="I108" s="24">
        <f ca="1">OFFSET(OtherTRA!L$46,$E108,0)</f>
        <v>4.5229052520884814</v>
      </c>
      <c r="J108" s="24">
        <f ca="1">OFFSET(OtherTRA!M$46,$E108,0)</f>
        <v>4.5298578781327228</v>
      </c>
      <c r="K108" s="24">
        <f ca="1">OFFSET(OtherTRA!N$46,$E108,0)</f>
        <v>4.5192359440663621</v>
      </c>
      <c r="L108" s="24">
        <f ca="1">OFFSET(OtherTRA!O$46,$E108,0)</f>
        <v>4.5086140100000014</v>
      </c>
      <c r="M108" s="24">
        <f ca="1">OFFSET(OtherTRA!P$46,$E108,0)</f>
        <v>4.4830090634849356</v>
      </c>
      <c r="N108" s="24">
        <f ca="1">OFFSET(OtherTRA!Q$46,$E108,0)</f>
        <v>4.4574041169698697</v>
      </c>
      <c r="O108" s="24">
        <f ca="1">OFFSET(OtherTRA!R$46,$E108,0)</f>
        <v>4.4574041169698697</v>
      </c>
      <c r="P108" s="24">
        <f ca="1">OFFSET(OtherTRA!S$46,$E108,0)</f>
        <v>4.0104022573619558</v>
      </c>
      <c r="Q108" s="24">
        <f ca="1">OFFSET(OtherTRA!T$46,$E108,0)</f>
        <v>3.5634003977540418</v>
      </c>
      <c r="R108" s="24">
        <f ca="1">OFFSET(OtherTRA!U$46,$E108,0)</f>
        <v>3.1163985381461279</v>
      </c>
      <c r="S108" s="24">
        <f ca="1">OFFSET(OtherTRA!V$46,$E108,0)</f>
        <v>2.6693966785382139</v>
      </c>
      <c r="T108" s="24">
        <f ca="1">OFFSET(OtherTRA!W$46,$E108,0)</f>
        <v>2.2223948189303</v>
      </c>
      <c r="U108" s="24">
        <f ca="1">OFFSET(OtherTRA!X$46,$E108,0)</f>
        <v>1.7753929593223861</v>
      </c>
      <c r="V108" s="24">
        <f ca="1">OFFSET(OtherTRA!Y$46,$E108,0)</f>
        <v>1.3283910997144721</v>
      </c>
      <c r="W108" s="24">
        <f ca="1">OFFSET(OtherTRA!Z$46,$E108,0)</f>
        <v>0.88138924010655817</v>
      </c>
      <c r="X108" s="24">
        <f ca="1">OFFSET(OtherTRA!AA$46,$E108,0)</f>
        <v>0.43438738049864423</v>
      </c>
      <c r="Y108" s="24">
        <f ca="1">OFFSET(OtherTRA!AB$46,$E108,0)</f>
        <v>4.0104022573619558</v>
      </c>
      <c r="Z108" s="24">
        <f ca="1">OFFSET(OtherTRA!AC$46,$E108,0)</f>
        <v>3.8977513729040747</v>
      </c>
      <c r="AA108" s="24">
        <f ca="1">OFFSET(OtherTRA!AD$46,$E108,0)</f>
        <v>3.7851004884461936</v>
      </c>
      <c r="AB108" s="24">
        <f ca="1">OFFSET(OtherTRA!AE$46,$E108,0)</f>
        <v>3.6724496039883125</v>
      </c>
      <c r="AC108" s="24">
        <f ca="1">OFFSET(OtherTRA!AF$46,$E108,0)</f>
        <v>3.5597987195304315</v>
      </c>
      <c r="AD108" s="24">
        <f ca="1">OFFSET(OtherTRA!AG$46,$E108,0)</f>
        <v>3.4471478350725504</v>
      </c>
      <c r="AE108" s="24">
        <f ca="1">OFFSET(OtherTRA!AH$46,$E108,0)</f>
        <v>3.3344969506146693</v>
      </c>
      <c r="AF108" s="24">
        <f ca="1">OFFSET(OtherTRA!AI$46,$E108,0)</f>
        <v>3.2218460661567883</v>
      </c>
      <c r="AG108" s="24">
        <f ca="1">OFFSET(OtherTRA!AJ$46,$E108,0)</f>
        <v>3.1091951816989072</v>
      </c>
      <c r="AH108" s="24">
        <f ca="1">OFFSET(OtherTRA!AK$46,$E108,0)</f>
        <v>2.9965442972410261</v>
      </c>
      <c r="AI108" s="24">
        <f ca="1">OFFSET(OtherTRA!AL$46,$E108,0)</f>
        <v>3.8977513729040747</v>
      </c>
      <c r="AJ108" s="24">
        <f ca="1">OFFSET(OtherTRA!AM$46,$E108,0)</f>
        <v>4.7155582271238652</v>
      </c>
      <c r="AK108" s="24">
        <f ca="1">OFFSET(OtherTRA!AN$46,$E108,0)</f>
        <v>5.5333650813436561</v>
      </c>
      <c r="AL108" s="24">
        <f ca="1">OFFSET(OtherTRA!AO$46,$E108,0)</f>
        <v>5.5333650813436561</v>
      </c>
      <c r="AM108" s="24">
        <f ca="1">OFFSET(OtherTRA!AP$46,$E108,0)</f>
        <v>5.5333650813436561</v>
      </c>
    </row>
    <row r="109" spans="1:39">
      <c r="A109" s="35" t="s">
        <v>239</v>
      </c>
      <c r="B109">
        <v>82.184767358499997</v>
      </c>
      <c r="E109" s="128">
        <f>MATCH(F109,COM!$D$248:$D$266,0)</f>
        <v>1</v>
      </c>
      <c r="F109" s="4" t="str">
        <f t="shared" si="1"/>
        <v>CEC</v>
      </c>
      <c r="G109" s="24">
        <f ca="1">OFFSET(COM!J$247,$E109,0)</f>
        <v>139.66439435388435</v>
      </c>
      <c r="H109" s="24">
        <f ca="1">OFFSET(COM!K$247,$E109,0)</f>
        <v>135.92166627227633</v>
      </c>
      <c r="I109" s="24">
        <f ca="1">OFFSET(COM!L$247,$E109,0)</f>
        <v>132.47944149232475</v>
      </c>
      <c r="J109" s="24">
        <f ca="1">OFFSET(COM!M$247,$E109,0)</f>
        <v>128.73475734564809</v>
      </c>
      <c r="K109" s="24">
        <f ca="1">OFFSET(COM!N$247,$E109,0)</f>
        <v>124.83065921584738</v>
      </c>
      <c r="L109" s="24">
        <f ca="1">OFFSET(COM!O$247,$E109,0)</f>
        <v>120.28334032399778</v>
      </c>
      <c r="M109" s="24">
        <f ca="1">OFFSET(COM!P$247,$E109,0)</f>
        <v>119.48525834625642</v>
      </c>
      <c r="N109" s="24">
        <f ca="1">OFFSET(COM!Q$247,$E109,0)</f>
        <v>118.71917261591142</v>
      </c>
      <c r="O109" s="194">
        <f ca="1">OFFSET(COM!R$247,$E109,0)</f>
        <v>117.7569058933194</v>
      </c>
      <c r="P109" s="24">
        <f ca="1">OFFSET(COM!S$247,$E109,0)</f>
        <v>117.03607181693363</v>
      </c>
      <c r="Q109" s="24">
        <f ca="1">OFFSET(COM!T$247,$E109,0)</f>
        <v>116.32520442598425</v>
      </c>
      <c r="R109" s="24">
        <f ca="1">OFFSET(COM!U$247,$E109,0)</f>
        <v>115.63304156225597</v>
      </c>
      <c r="S109" s="24">
        <f ca="1">OFFSET(COM!V$247,$E109,0)</f>
        <v>114.95773053486766</v>
      </c>
      <c r="T109" s="194">
        <f ca="1">OFFSET(COM!W$247,$E109,0)</f>
        <v>114.28070977742456</v>
      </c>
      <c r="U109" s="24">
        <f ca="1">OFFSET(COM!X$247,$E109,0)</f>
        <v>113.63079259894045</v>
      </c>
      <c r="V109" s="24">
        <f ca="1">OFFSET(COM!Y$247,$E109,0)</f>
        <v>112.98567293918317</v>
      </c>
      <c r="W109" s="24">
        <f ca="1">OFFSET(COM!Z$247,$E109,0)</f>
        <v>112.35726056718923</v>
      </c>
      <c r="X109" s="24">
        <f ca="1">OFFSET(COM!AA$247,$E109,0)</f>
        <v>111.73312576062453</v>
      </c>
      <c r="Y109" s="206">
        <f ca="1">OFFSET(COM!AB$247,$E109,0)</f>
        <v>111.06695667287838</v>
      </c>
      <c r="Z109" s="24">
        <f ca="1">OFFSET(COM!AC$247,$E109,0)</f>
        <v>110.45113292603415</v>
      </c>
      <c r="AA109" s="24">
        <f ca="1">OFFSET(COM!AD$247,$E109,0)</f>
        <v>109.83971358799963</v>
      </c>
      <c r="AB109" s="24">
        <f ca="1">OFFSET(COM!AE$247,$E109,0)</f>
        <v>109.23319977383989</v>
      </c>
      <c r="AC109" s="24">
        <f ca="1">OFFSET(COM!AF$247,$E109,0)</f>
        <v>108.61170188500601</v>
      </c>
      <c r="AD109" s="24">
        <f ca="1">OFFSET(COM!AG$247,$E109,0)</f>
        <v>108.00429419766044</v>
      </c>
      <c r="AE109" s="24">
        <f ca="1">OFFSET(COM!AH$247,$E109,0)</f>
        <v>107.40296037741811</v>
      </c>
      <c r="AF109" s="24">
        <f ca="1">OFFSET(COM!AI$247,$E109,0)</f>
        <v>106.8100514574158</v>
      </c>
      <c r="AG109" s="24">
        <f ca="1">OFFSET(COM!AJ$247,$E109,0)</f>
        <v>106.20974641449935</v>
      </c>
      <c r="AH109" s="24">
        <f ca="1">OFFSET(COM!AK$247,$E109,0)</f>
        <v>105.61638992656553</v>
      </c>
      <c r="AI109" s="24">
        <f ca="1">OFFSET(COM!AL$247,$E109,0)</f>
        <v>105.03886645805231</v>
      </c>
      <c r="AJ109" s="24">
        <f ca="1">OFFSET(COM!AM$247,$E109,0)</f>
        <v>102.31903337190903</v>
      </c>
      <c r="AK109" s="24">
        <f ca="1">OFFSET(COM!AN$247,$E109,0)</f>
        <v>99.722819638779384</v>
      </c>
      <c r="AL109" s="24">
        <f ca="1">OFFSET(COM!AO$247,$E109,0)</f>
        <v>99.722819638779384</v>
      </c>
      <c r="AM109" s="24">
        <f ca="1">OFFSET(COM!AP$247,$E109,0)</f>
        <v>99.722819638779384</v>
      </c>
    </row>
    <row r="110" spans="1:39">
      <c r="A110" s="35" t="s">
        <v>245</v>
      </c>
      <c r="B110">
        <v>9.1664843454099998</v>
      </c>
      <c r="E110" s="128">
        <f>MATCH(F110,COM!$D$248:$D$266,0)</f>
        <v>7</v>
      </c>
      <c r="F110" s="4" t="str">
        <f t="shared" si="1"/>
        <v>CEG</v>
      </c>
      <c r="G110" s="24">
        <f ca="1">OFFSET(COM!J$247,$E110,0)</f>
        <v>10.30055287377321</v>
      </c>
      <c r="H110" s="24">
        <f ca="1">OFFSET(COM!K$247,$E110,0)</f>
        <v>10.024518536781958</v>
      </c>
      <c r="I110" s="24">
        <f ca="1">OFFSET(COM!L$247,$E110,0)</f>
        <v>9.7706469719258315</v>
      </c>
      <c r="J110" s="24">
        <f ca="1">OFFSET(COM!M$247,$E110,0)</f>
        <v>9.4944683708810445</v>
      </c>
      <c r="K110" s="24">
        <f ca="1">OFFSET(COM!N$247,$E110,0)</f>
        <v>9.2065326418324833</v>
      </c>
      <c r="L110" s="24">
        <f ca="1">OFFSET(COM!O$247,$E110,0)</f>
        <v>8.8711579824850144</v>
      </c>
      <c r="M110" s="24">
        <f ca="1">OFFSET(COM!P$247,$E110,0)</f>
        <v>8.9317028927760216</v>
      </c>
      <c r="N110" s="24">
        <f ca="1">OFFSET(COM!Q$247,$E110,0)</f>
        <v>9.0040467672766695</v>
      </c>
      <c r="O110" s="194">
        <f ca="1">OFFSET(COM!R$247,$E110,0)</f>
        <v>9.0040467672766695</v>
      </c>
      <c r="P110" s="24">
        <f ca="1">OFFSET(COM!S$247,$E110,0)</f>
        <v>9.093077681319107</v>
      </c>
      <c r="Q110" s="24">
        <f ca="1">OFFSET(COM!T$247,$E110,0)</f>
        <v>9.1857839190110919</v>
      </c>
      <c r="R110" s="24">
        <f ca="1">OFFSET(COM!U$247,$E110,0)</f>
        <v>9.2853876545410667</v>
      </c>
      <c r="S110" s="24">
        <f ca="1">OFFSET(COM!V$247,$E110,0)</f>
        <v>9.3912056879972656</v>
      </c>
      <c r="T110" s="194">
        <f ca="1">OFFSET(COM!W$247,$E110,0)</f>
        <v>9.4963932399012148</v>
      </c>
      <c r="U110" s="24">
        <f ca="1">OFFSET(COM!X$247,$E110,0)</f>
        <v>9.6115755313172322</v>
      </c>
      <c r="V110" s="24">
        <f ca="1">OFFSET(COM!Y$247,$E110,0)</f>
        <v>9.7285269599402451</v>
      </c>
      <c r="W110" s="24">
        <f ca="1">OFFSET(COM!Z$247,$E110,0)</f>
        <v>9.8516393826297595</v>
      </c>
      <c r="X110" s="24">
        <f ca="1">OFFSET(COM!AA$247,$E110,0)</f>
        <v>9.9763292040929237</v>
      </c>
      <c r="Y110" s="206">
        <f ca="1">OFFSET(COM!AB$247,$E110,0)</f>
        <v>10.085518427217348</v>
      </c>
      <c r="Z110" s="24">
        <f ca="1">OFFSET(COM!AC$247,$E110,0)</f>
        <v>10.213273042341195</v>
      </c>
      <c r="AA110" s="24">
        <f ca="1">OFFSET(COM!AD$247,$E110,0)</f>
        <v>10.342651831114736</v>
      </c>
      <c r="AB110" s="24">
        <f ca="1">OFFSET(COM!AE$247,$E110,0)</f>
        <v>10.473839585168205</v>
      </c>
      <c r="AC110" s="24">
        <f ca="1">OFFSET(COM!AF$247,$E110,0)</f>
        <v>10.59950179872299</v>
      </c>
      <c r="AD110" s="24">
        <f ca="1">OFFSET(COM!AG$247,$E110,0)</f>
        <v>10.730359927317673</v>
      </c>
      <c r="AE110" s="24">
        <f ca="1">OFFSET(COM!AH$247,$E110,0)</f>
        <v>10.863457860464353</v>
      </c>
      <c r="AF110" s="24">
        <f ca="1">OFFSET(COM!AI$247,$E110,0)</f>
        <v>10.999662567201403</v>
      </c>
      <c r="AG110" s="24">
        <f ca="1">OFFSET(COM!AJ$247,$E110,0)</f>
        <v>11.133139873175692</v>
      </c>
      <c r="AH110" s="24">
        <f ca="1">OFFSET(COM!AK$247,$E110,0)</f>
        <v>11.269179534370377</v>
      </c>
      <c r="AI110" s="24">
        <f ca="1">OFFSET(COM!AL$247,$E110,0)</f>
        <v>11.41105779367189</v>
      </c>
      <c r="AJ110" s="24">
        <f ca="1">OFFSET(COM!AM$247,$E110,0)</f>
        <v>12.182321359509997</v>
      </c>
      <c r="AK110" s="24">
        <f ca="1">OFFSET(COM!AN$247,$E110,0)</f>
        <v>12.999170906221364</v>
      </c>
      <c r="AL110" s="24">
        <f ca="1">OFFSET(COM!AO$247,$E110,0)</f>
        <v>12.999170906221364</v>
      </c>
      <c r="AM110" s="24">
        <f ca="1">OFFSET(COM!AP$247,$E110,0)</f>
        <v>12.999170906221364</v>
      </c>
    </row>
    <row r="111" spans="1:39">
      <c r="A111" s="35" t="s">
        <v>240</v>
      </c>
      <c r="B111">
        <v>29.897246584059999</v>
      </c>
      <c r="E111" s="128">
        <f>MATCH(F111,COM!$D$248:$D$266,0)</f>
        <v>2</v>
      </c>
      <c r="F111" s="4" t="str">
        <f t="shared" si="1"/>
        <v>CEH</v>
      </c>
      <c r="G111" s="24">
        <f ca="1">OFFSET(COM!J$247,$E111,0)</f>
        <v>7.8517549075018991</v>
      </c>
      <c r="H111" s="24">
        <f ca="1">OFFSET(COM!K$247,$E111,0)</f>
        <v>8.5490611306053133</v>
      </c>
      <c r="I111" s="24">
        <f ca="1">OFFSET(COM!L$247,$E111,0)</f>
        <v>9.2848145829676039</v>
      </c>
      <c r="J111" s="24">
        <f ca="1">OFFSET(COM!M$247,$E111,0)</f>
        <v>10.021142488667573</v>
      </c>
      <c r="K111" s="24">
        <f ca="1">OFFSET(COM!N$247,$E111,0)</f>
        <v>10.765749561530553</v>
      </c>
      <c r="L111" s="24">
        <f ca="1">OFFSET(COM!O$247,$E111,0)</f>
        <v>11.470981711368385</v>
      </c>
      <c r="M111" s="24">
        <f ca="1">OFFSET(COM!P$247,$E111,0)</f>
        <v>11.394871555579691</v>
      </c>
      <c r="N111" s="24">
        <f ca="1">OFFSET(COM!Q$247,$E111,0)</f>
        <v>11.321812764740852</v>
      </c>
      <c r="O111" s="194">
        <f ca="1">OFFSET(COM!R$247,$E111,0)</f>
        <v>11.230044911049902</v>
      </c>
      <c r="P111" s="24">
        <f ca="1">OFFSET(COM!S$247,$E111,0)</f>
        <v>11.161301604745972</v>
      </c>
      <c r="Q111" s="24">
        <f ca="1">OFFSET(COM!T$247,$E111,0)</f>
        <v>11.093508784735953</v>
      </c>
      <c r="R111" s="24">
        <f ca="1">OFFSET(COM!U$247,$E111,0)</f>
        <v>11.027499746994495</v>
      </c>
      <c r="S111" s="24">
        <f ca="1">OFFSET(COM!V$247,$E111,0)</f>
        <v>10.963097807176474</v>
      </c>
      <c r="T111" s="194">
        <f ca="1">OFFSET(COM!W$247,$E111,0)</f>
        <v>10.898532816663842</v>
      </c>
      <c r="U111" s="24">
        <f ca="1">OFFSET(COM!X$247,$E111,0)</f>
        <v>10.836552595228239</v>
      </c>
      <c r="V111" s="24">
        <f ca="1">OFFSET(COM!Y$247,$E111,0)</f>
        <v>10.775029895585989</v>
      </c>
      <c r="W111" s="24">
        <f ca="1">OFFSET(COM!Z$247,$E111,0)</f>
        <v>10.715100508798733</v>
      </c>
      <c r="X111" s="24">
        <f ca="1">OFFSET(COM!AA$247,$E111,0)</f>
        <v>10.655579057762809</v>
      </c>
      <c r="Y111" s="206">
        <f ca="1">OFFSET(COM!AB$247,$E111,0)</f>
        <v>10.592048951252369</v>
      </c>
      <c r="Z111" s="24">
        <f ca="1">OFFSET(COM!AC$247,$E111,0)</f>
        <v>10.533320095548426</v>
      </c>
      <c r="AA111" s="24">
        <f ca="1">OFFSET(COM!AD$247,$E111,0)</f>
        <v>10.475011272184533</v>
      </c>
      <c r="AB111" s="24">
        <f ca="1">OFFSET(COM!AE$247,$E111,0)</f>
        <v>10.417170270669457</v>
      </c>
      <c r="AC111" s="24">
        <f ca="1">OFFSET(COM!AF$247,$E111,0)</f>
        <v>10.357900292821618</v>
      </c>
      <c r="AD111" s="24">
        <f ca="1">OFFSET(COM!AG$247,$E111,0)</f>
        <v>10.299974045894007</v>
      </c>
      <c r="AE111" s="24">
        <f ca="1">OFFSET(COM!AH$247,$E111,0)</f>
        <v>10.242627041430657</v>
      </c>
      <c r="AF111" s="24">
        <f ca="1">OFFSET(COM!AI$247,$E111,0)</f>
        <v>10.186083488852773</v>
      </c>
      <c r="AG111" s="24">
        <f ca="1">OFFSET(COM!AJ$247,$E111,0)</f>
        <v>10.128834595115798</v>
      </c>
      <c r="AH111" s="24">
        <f ca="1">OFFSET(COM!AK$247,$E111,0)</f>
        <v>10.072248359623195</v>
      </c>
      <c r="AI111" s="24">
        <f ca="1">OFFSET(COM!AL$247,$E111,0)</f>
        <v>10.017172061215149</v>
      </c>
      <c r="AJ111" s="24">
        <f ca="1">OFFSET(COM!AM$247,$E111,0)</f>
        <v>9.7577915393150629</v>
      </c>
      <c r="AK111" s="24">
        <f ca="1">OFFSET(COM!AN$247,$E111,0)</f>
        <v>9.5102001424406932</v>
      </c>
      <c r="AL111" s="24">
        <f ca="1">OFFSET(COM!AO$247,$E111,0)</f>
        <v>9.5102001424406932</v>
      </c>
      <c r="AM111" s="24">
        <f ca="1">OFFSET(COM!AP$247,$E111,0)</f>
        <v>9.5102001424406932</v>
      </c>
    </row>
    <row r="112" spans="1:39">
      <c r="A112" s="35" t="s">
        <v>241</v>
      </c>
      <c r="B112">
        <v>0.29916376652240001</v>
      </c>
      <c r="E112" s="128">
        <f>MATCH(F112,COM!$D$248:$D$266,0)</f>
        <v>3</v>
      </c>
      <c r="F112" s="4" t="str">
        <f t="shared" si="1"/>
        <v>CEK</v>
      </c>
      <c r="G112" s="24">
        <f ca="1">OFFSET(COM!J$247,$E112,0)</f>
        <v>9.8944997565297612</v>
      </c>
      <c r="H112" s="24">
        <f ca="1">OFFSET(COM!K$247,$E112,0)</f>
        <v>9.6405765561665397</v>
      </c>
      <c r="I112" s="24">
        <f ca="1">OFFSET(COM!L$247,$E112,0)</f>
        <v>9.4082091042730447</v>
      </c>
      <c r="J112" s="24">
        <f ca="1">OFFSET(COM!M$247,$E112,0)</f>
        <v>9.1546314393555406</v>
      </c>
      <c r="K112" s="24">
        <f ca="1">OFFSET(COM!N$247,$E112,0)</f>
        <v>8.8899734161760549</v>
      </c>
      <c r="L112" s="24">
        <f ca="1">OFFSET(COM!O$247,$E112,0)</f>
        <v>8.5797067698540808</v>
      </c>
      <c r="M112" s="24">
        <f ca="1">OFFSET(COM!P$247,$E112,0)</f>
        <v>8.5227802717298839</v>
      </c>
      <c r="N112" s="24">
        <f ca="1">OFFSET(COM!Q$247,$E112,0)</f>
        <v>8.4681360382955191</v>
      </c>
      <c r="O112" s="194">
        <f ca="1">OFFSET(COM!R$247,$E112,0)</f>
        <v>8.3994983841366846</v>
      </c>
      <c r="P112" s="24">
        <f ca="1">OFFSET(COM!S$247,$E112,0)</f>
        <v>8.3480819120928444</v>
      </c>
      <c r="Q112" s="24">
        <f ca="1">OFFSET(COM!T$247,$E112,0)</f>
        <v>8.297376355112398</v>
      </c>
      <c r="R112" s="24">
        <f ca="1">OFFSET(COM!U$247,$E112,0)</f>
        <v>8.2480049759024858</v>
      </c>
      <c r="S112" s="24">
        <f ca="1">OFFSET(COM!V$247,$E112,0)</f>
        <v>8.1998356236228265</v>
      </c>
      <c r="T112" s="194">
        <f ca="1">OFFSET(COM!W$247,$E112,0)</f>
        <v>8.1515443177751514</v>
      </c>
      <c r="U112" s="24">
        <f ca="1">OFFSET(COM!X$247,$E112,0)</f>
        <v>8.1051862868037414</v>
      </c>
      <c r="V112" s="24">
        <f ca="1">OFFSET(COM!Y$247,$E112,0)</f>
        <v>8.0591704586992314</v>
      </c>
      <c r="W112" s="24">
        <f ca="1">OFFSET(COM!Z$247,$E112,0)</f>
        <v>8.0143463469998562</v>
      </c>
      <c r="X112" s="24">
        <f ca="1">OFFSET(COM!AA$247,$E112,0)</f>
        <v>7.9698273503477814</v>
      </c>
      <c r="Y112" s="206">
        <f ca="1">OFFSET(COM!AB$247,$E112,0)</f>
        <v>7.9223100847263934</v>
      </c>
      <c r="Z112" s="24">
        <f ca="1">OFFSET(COM!AC$247,$E112,0)</f>
        <v>7.8783839087854499</v>
      </c>
      <c r="AA112" s="24">
        <f ca="1">OFFSET(COM!AD$247,$E112,0)</f>
        <v>7.8347718955205679</v>
      </c>
      <c r="AB112" s="24">
        <f ca="1">OFFSET(COM!AE$247,$E112,0)</f>
        <v>7.7915097890364979</v>
      </c>
      <c r="AC112" s="24">
        <f ca="1">OFFSET(COM!AF$247,$E112,0)</f>
        <v>7.747178881448507</v>
      </c>
      <c r="AD112" s="24">
        <f ca="1">OFFSET(COM!AG$247,$E112,0)</f>
        <v>7.7038530157621814</v>
      </c>
      <c r="AE112" s="24">
        <f ca="1">OFFSET(COM!AH$247,$E112,0)</f>
        <v>7.6609603937699893</v>
      </c>
      <c r="AF112" s="24">
        <f ca="1">OFFSET(COM!AI$247,$E112,0)</f>
        <v>7.6186687126348609</v>
      </c>
      <c r="AG112" s="24">
        <f ca="1">OFFSET(COM!AJ$247,$E112,0)</f>
        <v>7.5758494724407104</v>
      </c>
      <c r="AH112" s="24">
        <f ca="1">OFFSET(COM!AK$247,$E112,0)</f>
        <v>7.5335258666716181</v>
      </c>
      <c r="AI112" s="24">
        <f ca="1">OFFSET(COM!AL$247,$E112,0)</f>
        <v>7.4923316165019305</v>
      </c>
      <c r="AJ112" s="24">
        <f ca="1">OFFSET(COM!AM$247,$E112,0)</f>
        <v>7.2983282717394715</v>
      </c>
      <c r="AK112" s="24">
        <f ca="1">OFFSET(COM!AN$247,$E112,0)</f>
        <v>7.1131425886505184</v>
      </c>
      <c r="AL112" s="24">
        <f ca="1">OFFSET(COM!AO$247,$E112,0)</f>
        <v>7.1131425886505184</v>
      </c>
      <c r="AM112" s="24">
        <f ca="1">OFFSET(COM!AP$247,$E112,0)</f>
        <v>7.1131425886505184</v>
      </c>
    </row>
    <row r="113" spans="1:39">
      <c r="A113" s="35" t="s">
        <v>242</v>
      </c>
      <c r="B113">
        <v>177.48088542799999</v>
      </c>
      <c r="E113" s="128">
        <f>MATCH(F113,COM!$D$248:$D$266,0)</f>
        <v>4</v>
      </c>
      <c r="F113" s="4" t="str">
        <f t="shared" si="1"/>
        <v>CEL</v>
      </c>
      <c r="G113" s="24">
        <f ca="1">OFFSET(COM!J$247,$E113,0)</f>
        <v>121.54027190568891</v>
      </c>
      <c r="H113" s="24">
        <f ca="1">OFFSET(COM!K$247,$E113,0)</f>
        <v>118.28323427049118</v>
      </c>
      <c r="I113" s="24">
        <f ca="1">OFFSET(COM!L$247,$E113,0)</f>
        <v>115.28770389461209</v>
      </c>
      <c r="J113" s="24">
        <f ca="1">OFFSET(COM!M$247,$E113,0)</f>
        <v>112.02896403114494</v>
      </c>
      <c r="K113" s="24">
        <f ca="1">OFFSET(COM!N$247,$E113,0)</f>
        <v>108.63149719331824</v>
      </c>
      <c r="L113" s="24">
        <f ca="1">OFFSET(COM!O$247,$E113,0)</f>
        <v>104.67427977141128</v>
      </c>
      <c r="M113" s="24">
        <f ca="1">OFFSET(COM!P$247,$E113,0)</f>
        <v>103.97976417188104</v>
      </c>
      <c r="N113" s="24">
        <f ca="1">OFFSET(COM!Q$247,$E113,0)</f>
        <v>103.31309269559</v>
      </c>
      <c r="O113" s="194">
        <f ca="1">OFFSET(COM!R$247,$E113,0)</f>
        <v>102.47569845741869</v>
      </c>
      <c r="P113" s="24">
        <f ca="1">OFFSET(COM!S$247,$E113,0)</f>
        <v>101.84840636877922</v>
      </c>
      <c r="Q113" s="24">
        <f ca="1">OFFSET(COM!T$247,$E113,0)</f>
        <v>101.22978759779915</v>
      </c>
      <c r="R113" s="24">
        <f ca="1">OFFSET(COM!U$247,$E113,0)</f>
        <v>100.62744608441818</v>
      </c>
      <c r="S113" s="24">
        <f ca="1">OFFSET(COM!V$247,$E113,0)</f>
        <v>100.03976955977929</v>
      </c>
      <c r="T113" s="194">
        <f ca="1">OFFSET(COM!W$247,$E113,0)</f>
        <v>99.450605175212289</v>
      </c>
      <c r="U113" s="24">
        <f ca="1">OFFSET(COM!X$247,$E113,0)</f>
        <v>98.885027162615984</v>
      </c>
      <c r="V113" s="24">
        <f ca="1">OFFSET(COM!Y$247,$E113,0)</f>
        <v>98.323624099069718</v>
      </c>
      <c r="W113" s="24">
        <f ca="1">OFFSET(COM!Z$247,$E113,0)</f>
        <v>97.776760233627243</v>
      </c>
      <c r="X113" s="24">
        <f ca="1">OFFSET(COM!AA$247,$E113,0)</f>
        <v>97.233618837807612</v>
      </c>
      <c r="Y113" s="206">
        <f ca="1">OFFSET(COM!AB$247,$E113,0)</f>
        <v>96.653897911551496</v>
      </c>
      <c r="Z113" s="24">
        <f ca="1">OFFSET(COM!AC$247,$E113,0)</f>
        <v>96.117989056730735</v>
      </c>
      <c r="AA113" s="24">
        <f ca="1">OFFSET(COM!AD$247,$E113,0)</f>
        <v>95.585913054562127</v>
      </c>
      <c r="AB113" s="24">
        <f ca="1">OFFSET(COM!AE$247,$E113,0)</f>
        <v>95.058105990860909</v>
      </c>
      <c r="AC113" s="24">
        <f ca="1">OFFSET(COM!AF$247,$E113,0)</f>
        <v>94.517259322337196</v>
      </c>
      <c r="AD113" s="24">
        <f ca="1">OFFSET(COM!AG$247,$E113,0)</f>
        <v>93.988674382567027</v>
      </c>
      <c r="AE113" s="24">
        <f ca="1">OFFSET(COM!AH$247,$E113,0)</f>
        <v>93.465375109646018</v>
      </c>
      <c r="AF113" s="24">
        <f ca="1">OFFSET(COM!AI$247,$E113,0)</f>
        <v>92.949407445261954</v>
      </c>
      <c r="AG113" s="24">
        <f ca="1">OFFSET(COM!AJ$247,$E113,0)</f>
        <v>92.427003446161422</v>
      </c>
      <c r="AH113" s="24">
        <f ca="1">OFFSET(COM!AK$247,$E113,0)</f>
        <v>91.910646294332537</v>
      </c>
      <c r="AI113" s="24">
        <f ca="1">OFFSET(COM!AL$247,$E113,0)</f>
        <v>91.408067525278767</v>
      </c>
      <c r="AJ113" s="24">
        <f ca="1">OFFSET(COM!AM$247,$E113,0)</f>
        <v>89.041184724854062</v>
      </c>
      <c r="AK113" s="24">
        <f ca="1">OFFSET(COM!AN$247,$E113,0)</f>
        <v>86.781879305533451</v>
      </c>
      <c r="AL113" s="24">
        <f ca="1">OFFSET(COM!AO$247,$E113,0)</f>
        <v>86.781879305533451</v>
      </c>
      <c r="AM113" s="24">
        <f ca="1">OFFSET(COM!AP$247,$E113,0)</f>
        <v>86.781879305533451</v>
      </c>
    </row>
    <row r="114" spans="1:39">
      <c r="A114" s="35" t="s">
        <v>247</v>
      </c>
      <c r="B114">
        <v>30.831061307799999</v>
      </c>
      <c r="E114" s="128">
        <f>MATCH(F114,COM!$D$248:$D$266,0)</f>
        <v>9</v>
      </c>
      <c r="F114" s="4" t="str">
        <f t="shared" si="1"/>
        <v>CEO</v>
      </c>
      <c r="G114" s="24">
        <f ca="1">OFFSET(COM!J$247,$E114,0)</f>
        <v>18.760184357078931</v>
      </c>
      <c r="H114" s="24">
        <f ca="1">OFFSET(COM!K$247,$E114,0)</f>
        <v>18.419835466068136</v>
      </c>
      <c r="I114" s="24">
        <f ca="1">OFFSET(COM!L$247,$E114,0)</f>
        <v>18.123706969153552</v>
      </c>
      <c r="J114" s="24">
        <f ca="1">OFFSET(COM!M$247,$E114,0)</f>
        <v>17.790095815498699</v>
      </c>
      <c r="K114" s="24">
        <f ca="1">OFFSET(COM!N$247,$E114,0)</f>
        <v>17.438156026551138</v>
      </c>
      <c r="L114" s="24">
        <f ca="1">OFFSET(COM!O$247,$E114,0)</f>
        <v>16.999241745794045</v>
      </c>
      <c r="M114" s="24">
        <f ca="1">OFFSET(COM!P$247,$E114,0)</f>
        <v>16.886451492081079</v>
      </c>
      <c r="N114" s="24">
        <f ca="1">OFFSET(COM!Q$247,$E114,0)</f>
        <v>16.778183160880271</v>
      </c>
      <c r="O114" s="194">
        <f ca="1">OFFSET(COM!R$247,$E114,0)</f>
        <v>16.642189226913914</v>
      </c>
      <c r="P114" s="24">
        <f ca="1">OFFSET(COM!S$247,$E114,0)</f>
        <v>16.540316160452001</v>
      </c>
      <c r="Q114" s="24">
        <f ca="1">OFFSET(COM!T$247,$E114,0)</f>
        <v>16.43985165227156</v>
      </c>
      <c r="R114" s="24">
        <f ca="1">OFFSET(COM!U$247,$E114,0)</f>
        <v>16.342030592295306</v>
      </c>
      <c r="S114" s="24">
        <f ca="1">OFFSET(COM!V$247,$E114,0)</f>
        <v>16.246591145924327</v>
      </c>
      <c r="T114" s="194">
        <f ca="1">OFFSET(COM!W$247,$E114,0)</f>
        <v>16.15091006912936</v>
      </c>
      <c r="U114" s="24">
        <f ca="1">OFFSET(COM!X$247,$E114,0)</f>
        <v>16.059059450398316</v>
      </c>
      <c r="V114" s="24">
        <f ca="1">OFFSET(COM!Y$247,$E114,0)</f>
        <v>15.967886848925506</v>
      </c>
      <c r="W114" s="24">
        <f ca="1">OFFSET(COM!Z$247,$E114,0)</f>
        <v>15.87907543249162</v>
      </c>
      <c r="X114" s="24">
        <f ca="1">OFFSET(COM!AA$247,$E114,0)</f>
        <v>15.790868550057372</v>
      </c>
      <c r="Y114" s="206">
        <f ca="1">OFFSET(COM!AB$247,$E114,0)</f>
        <v>15.696721103406254</v>
      </c>
      <c r="Z114" s="24">
        <f ca="1">OFFSET(COM!AC$247,$E114,0)</f>
        <v>15.609688795214552</v>
      </c>
      <c r="AA114" s="24">
        <f ca="1">OFFSET(COM!AD$247,$E114,0)</f>
        <v>15.523278947372734</v>
      </c>
      <c r="AB114" s="24">
        <f ca="1">OFFSET(COM!AE$247,$E114,0)</f>
        <v>15.437562380795075</v>
      </c>
      <c r="AC114" s="24">
        <f ca="1">OFFSET(COM!AF$247,$E114,0)</f>
        <v>15.349728165114586</v>
      </c>
      <c r="AD114" s="24">
        <f ca="1">OFFSET(COM!AG$247,$E114,0)</f>
        <v>15.263885270432512</v>
      </c>
      <c r="AE114" s="24">
        <f ca="1">OFFSET(COM!AH$247,$E114,0)</f>
        <v>15.178900775051137</v>
      </c>
      <c r="AF114" s="24">
        <f ca="1">OFFSET(COM!AI$247,$E114,0)</f>
        <v>15.095106942611766</v>
      </c>
      <c r="AG114" s="24">
        <f ca="1">OFFSET(COM!AJ$247,$E114,0)</f>
        <v>15.010267840885222</v>
      </c>
      <c r="AH114" s="24">
        <f ca="1">OFFSET(COM!AK$247,$E114,0)</f>
        <v>14.926410755168673</v>
      </c>
      <c r="AI114" s="24">
        <f ca="1">OFFSET(COM!AL$247,$E114,0)</f>
        <v>14.844791297073471</v>
      </c>
      <c r="AJ114" s="24">
        <f ca="1">OFFSET(COM!AM$247,$E114,0)</f>
        <v>14.460406393769166</v>
      </c>
      <c r="AK114" s="24">
        <f ca="1">OFFSET(COM!AN$247,$E114,0)</f>
        <v>14.093492199714177</v>
      </c>
      <c r="AL114" s="24">
        <f ca="1">OFFSET(COM!AO$247,$E114,0)</f>
        <v>14.093492199714177</v>
      </c>
      <c r="AM114" s="24">
        <f ca="1">OFFSET(COM!AP$247,$E114,0)</f>
        <v>14.093492199714177</v>
      </c>
    </row>
    <row r="115" spans="1:39">
      <c r="A115" s="35" t="s">
        <v>243</v>
      </c>
      <c r="B115">
        <v>7.3604096683640003</v>
      </c>
      <c r="E115" s="128">
        <f>MATCH(F115,COM!$D$248:$D$266,0)</f>
        <v>5</v>
      </c>
      <c r="F115" s="4" t="str">
        <f t="shared" si="1"/>
        <v>CER</v>
      </c>
      <c r="G115" s="24">
        <f ca="1">OFFSET(COM!J$247,$E115,0)</f>
        <v>29.566390373747055</v>
      </c>
      <c r="H115" s="24">
        <f ca="1">OFFSET(COM!K$247,$E115,0)</f>
        <v>28.774069896967418</v>
      </c>
      <c r="I115" s="24">
        <f ca="1">OFFSET(COM!L$247,$E115,0)</f>
        <v>28.045364760135215</v>
      </c>
      <c r="J115" s="24">
        <f ca="1">OFFSET(COM!M$247,$E115,0)</f>
        <v>27.252630192250379</v>
      </c>
      <c r="K115" s="24">
        <f ca="1">OFFSET(COM!N$247,$E115,0)</f>
        <v>26.426148325507562</v>
      </c>
      <c r="L115" s="24">
        <f ca="1">OFFSET(COM!O$247,$E115,0)</f>
        <v>25.463499211305461</v>
      </c>
      <c r="M115" s="24">
        <f ca="1">OFFSET(COM!P$247,$E115,0)</f>
        <v>25.294548467536334</v>
      </c>
      <c r="N115" s="24">
        <f ca="1">OFFSET(COM!Q$247,$E115,0)</f>
        <v>25.132371200610695</v>
      </c>
      <c r="O115" s="194">
        <f ca="1">OFFSET(COM!R$247,$E115,0)</f>
        <v>24.928663206920248</v>
      </c>
      <c r="P115" s="24">
        <f ca="1">OFFSET(COM!S$247,$E115,0)</f>
        <v>24.776065533077052</v>
      </c>
      <c r="Q115" s="24">
        <f ca="1">OFFSET(COM!T$247,$E115,0)</f>
        <v>24.625577766441836</v>
      </c>
      <c r="R115" s="24">
        <f ca="1">OFFSET(COM!U$247,$E115,0)</f>
        <v>24.479049672965502</v>
      </c>
      <c r="S115" s="24">
        <f ca="1">OFFSET(COM!V$247,$E115,0)</f>
        <v>24.336089045442446</v>
      </c>
      <c r="T115" s="194">
        <f ca="1">OFFSET(COM!W$247,$E115,0)</f>
        <v>24.192766474945536</v>
      </c>
      <c r="U115" s="24">
        <f ca="1">OFFSET(COM!X$247,$E115,0)</f>
        <v>24.05518162306857</v>
      </c>
      <c r="V115" s="24">
        <f ca="1">OFFSET(COM!Y$247,$E115,0)</f>
        <v>23.918612386604249</v>
      </c>
      <c r="W115" s="24">
        <f ca="1">OFFSET(COM!Z$247,$E115,0)</f>
        <v>23.785580015741079</v>
      </c>
      <c r="X115" s="24">
        <f ca="1">OFFSET(COM!AA$247,$E115,0)</f>
        <v>23.653453188269381</v>
      </c>
      <c r="Y115" s="206">
        <f ca="1">OFFSET(COM!AB$247,$E115,0)</f>
        <v>23.512427872587857</v>
      </c>
      <c r="Z115" s="24">
        <f ca="1">OFFSET(COM!AC$247,$E115,0)</f>
        <v>23.382060463021141</v>
      </c>
      <c r="AA115" s="24">
        <f ca="1">OFFSET(COM!AD$247,$E115,0)</f>
        <v>23.252625449079211</v>
      </c>
      <c r="AB115" s="24">
        <f ca="1">OFFSET(COM!AE$247,$E115,0)</f>
        <v>23.124228914805201</v>
      </c>
      <c r="AC115" s="24">
        <f ca="1">OFFSET(COM!AF$247,$E115,0)</f>
        <v>22.992660312208017</v>
      </c>
      <c r="AD115" s="24">
        <f ca="1">OFFSET(COM!AG$247,$E115,0)</f>
        <v>22.864074548576884</v>
      </c>
      <c r="AE115" s="24">
        <f ca="1">OFFSET(COM!AH$247,$E115,0)</f>
        <v>22.736774598174556</v>
      </c>
      <c r="AF115" s="24">
        <f ca="1">OFFSET(COM!AI$247,$E115,0)</f>
        <v>22.61125816525718</v>
      </c>
      <c r="AG115" s="24">
        <f ca="1">OFFSET(COM!AJ$247,$E115,0)</f>
        <v>22.484176002875657</v>
      </c>
      <c r="AH115" s="24">
        <f ca="1">OFFSET(COM!AK$247,$E115,0)</f>
        <v>22.35856482162788</v>
      </c>
      <c r="AI115" s="24">
        <f ca="1">OFFSET(COM!AL$247,$E115,0)</f>
        <v>22.236305426890549</v>
      </c>
      <c r="AJ115" s="24">
        <f ca="1">OFFSET(COM!AM$247,$E115,0)</f>
        <v>21.660527705243133</v>
      </c>
      <c r="AK115" s="24">
        <f ca="1">OFFSET(COM!AN$247,$E115,0)</f>
        <v>21.110919703271659</v>
      </c>
      <c r="AL115" s="24">
        <f ca="1">OFFSET(COM!AO$247,$E115,0)</f>
        <v>21.110919703271659</v>
      </c>
      <c r="AM115" s="24">
        <f ca="1">OFFSET(COM!AP$247,$E115,0)</f>
        <v>21.110919703271659</v>
      </c>
    </row>
    <row r="116" spans="1:39">
      <c r="A116" s="35" t="s">
        <v>246</v>
      </c>
      <c r="B116">
        <v>3.1678360284579998</v>
      </c>
      <c r="E116" s="128">
        <f>MATCH(F116,COM!$D$248:$D$266,0)</f>
        <v>8</v>
      </c>
      <c r="F116" s="4" t="str">
        <f t="shared" si="1"/>
        <v>CET</v>
      </c>
      <c r="G116" s="24">
        <f ca="1">OFFSET(COM!J$247,$E116,0)</f>
        <v>3.5593512487513528</v>
      </c>
      <c r="H116" s="24">
        <f ca="1">OFFSET(COM!K$247,$E116,0)</f>
        <v>3.4639677121482189</v>
      </c>
      <c r="I116" s="24">
        <f ca="1">OFFSET(COM!L$247,$E116,0)</f>
        <v>3.3762425111355761</v>
      </c>
      <c r="J116" s="24">
        <f ca="1">OFFSET(COM!M$247,$E116,0)</f>
        <v>3.2808091241559243</v>
      </c>
      <c r="K116" s="24">
        <f ca="1">OFFSET(COM!N$247,$E116,0)</f>
        <v>3.1813130670696492</v>
      </c>
      <c r="L116" s="24">
        <f ca="1">OFFSET(COM!O$247,$E116,0)</f>
        <v>3.0654245097100388</v>
      </c>
      <c r="M116" s="24">
        <f ca="1">OFFSET(COM!P$247,$E116,0)</f>
        <v>3.0863457752664281</v>
      </c>
      <c r="N116" s="24">
        <f ca="1">OFFSET(COM!Q$247,$E116,0)</f>
        <v>3.1113441674108944</v>
      </c>
      <c r="O116" s="194">
        <f ca="1">OFFSET(COM!R$247,$E116,0)</f>
        <v>3.1113441674108944</v>
      </c>
      <c r="P116" s="24">
        <f ca="1">OFFSET(COM!S$247,$E116,0)</f>
        <v>3.1421087582981739</v>
      </c>
      <c r="Q116" s="24">
        <f ca="1">OFFSET(COM!T$247,$E116,0)</f>
        <v>3.1741433555610223</v>
      </c>
      <c r="R116" s="24">
        <f ca="1">OFFSET(COM!U$247,$E116,0)</f>
        <v>3.208561379989749</v>
      </c>
      <c r="S116" s="24">
        <f ca="1">OFFSET(COM!V$247,$E116,0)</f>
        <v>3.2451267521729967</v>
      </c>
      <c r="T116" s="194">
        <f ca="1">OFFSET(COM!W$247,$E116,0)</f>
        <v>3.2814742617494677</v>
      </c>
      <c r="U116" s="24">
        <f ca="1">OFFSET(COM!X$247,$E116,0)</f>
        <v>3.3212754489099647</v>
      </c>
      <c r="V116" s="24">
        <f ca="1">OFFSET(COM!Y$247,$E116,0)</f>
        <v>3.3616879606084842</v>
      </c>
      <c r="W116" s="24">
        <f ca="1">OFFSET(COM!Z$247,$E116,0)</f>
        <v>3.4042294009376191</v>
      </c>
      <c r="X116" s="24">
        <f ca="1">OFFSET(COM!AA$247,$E116,0)</f>
        <v>3.4473159106784239</v>
      </c>
      <c r="Y116" s="206">
        <f ca="1">OFFSET(COM!AB$247,$E116,0)</f>
        <v>3.4850461958816243</v>
      </c>
      <c r="Z116" s="24">
        <f ca="1">OFFSET(COM!AC$247,$E116,0)</f>
        <v>3.5291917436446574</v>
      </c>
      <c r="AA116" s="24">
        <f ca="1">OFFSET(COM!AD$247,$E116,0)</f>
        <v>3.5738985238559953</v>
      </c>
      <c r="AB116" s="24">
        <f ca="1">OFFSET(COM!AE$247,$E116,0)</f>
        <v>3.61923039117741</v>
      </c>
      <c r="AC116" s="24">
        <f ca="1">OFFSET(COM!AF$247,$E116,0)</f>
        <v>3.662652910552648</v>
      </c>
      <c r="AD116" s="24">
        <f ca="1">OFFSET(COM!AG$247,$E116,0)</f>
        <v>3.7078708759502796</v>
      </c>
      <c r="AE116" s="24">
        <f ca="1">OFFSET(COM!AH$247,$E116,0)</f>
        <v>3.7538628047678171</v>
      </c>
      <c r="AF116" s="24">
        <f ca="1">OFFSET(COM!AI$247,$E116,0)</f>
        <v>3.8009282777527389</v>
      </c>
      <c r="AG116" s="24">
        <f ca="1">OFFSET(COM!AJ$247,$E116,0)</f>
        <v>3.8470512986741894</v>
      </c>
      <c r="AH116" s="24">
        <f ca="1">OFFSET(COM!AK$247,$E116,0)</f>
        <v>3.8940597402488057</v>
      </c>
      <c r="AI116" s="24">
        <f ca="1">OFFSET(COM!AL$247,$E116,0)</f>
        <v>3.9430857066803076</v>
      </c>
      <c r="AJ116" s="24">
        <f ca="1">OFFSET(COM!AM$247,$E116,0)</f>
        <v>4.209595472692186</v>
      </c>
      <c r="AK116" s="24">
        <f ca="1">OFFSET(COM!AN$247,$E116,0)</f>
        <v>4.4918574531662552</v>
      </c>
      <c r="AL116" s="24">
        <f ca="1">OFFSET(COM!AO$247,$E116,0)</f>
        <v>4.4918574531662552</v>
      </c>
      <c r="AM116" s="24">
        <f ca="1">OFFSET(COM!AP$247,$E116,0)</f>
        <v>4.4918574531662552</v>
      </c>
    </row>
    <row r="117" spans="1:39">
      <c r="A117" s="35" t="s">
        <v>244</v>
      </c>
      <c r="B117">
        <v>31.577350492680001</v>
      </c>
      <c r="E117" s="128">
        <f>MATCH(F117,COM!$D$248:$D$266,0)</f>
        <v>6</v>
      </c>
      <c r="F117" s="4" t="str">
        <f t="shared" si="1"/>
        <v>CEW</v>
      </c>
      <c r="G117" s="24">
        <f ca="1">OFFSET(COM!J$247,$E117,0)</f>
        <v>9.6831090230750316</v>
      </c>
      <c r="H117" s="24">
        <f ca="1">OFFSET(COM!K$247,$E117,0)</f>
        <v>10.37483925723455</v>
      </c>
      <c r="I117" s="24">
        <f ca="1">OFFSET(COM!L$247,$E117,0)</f>
        <v>11.109989982483061</v>
      </c>
      <c r="J117" s="24">
        <f ca="1">OFFSET(COM!M$247,$E117,0)</f>
        <v>11.842591560973128</v>
      </c>
      <c r="K117" s="24">
        <f ca="1">OFFSET(COM!N$247,$E117,0)</f>
        <v>12.582208238331791</v>
      </c>
      <c r="L117" s="24">
        <f ca="1">OFFSET(COM!O$247,$E117,0)</f>
        <v>13.273861719969339</v>
      </c>
      <c r="M117" s="24">
        <f ca="1">OFFSET(COM!P$247,$E117,0)</f>
        <v>13.185789425126156</v>
      </c>
      <c r="N117" s="24">
        <f ca="1">OFFSET(COM!Q$247,$E117,0)</f>
        <v>13.101248074488154</v>
      </c>
      <c r="O117" s="194">
        <f ca="1">OFFSET(COM!R$247,$E117,0)</f>
        <v>12.995057180728395</v>
      </c>
      <c r="P117" s="24">
        <f ca="1">OFFSET(COM!S$247,$E117,0)</f>
        <v>12.915509573992392</v>
      </c>
      <c r="Q117" s="24">
        <f ca="1">OFFSET(COM!T$247,$E117,0)</f>
        <v>12.837061840305573</v>
      </c>
      <c r="R117" s="24">
        <f ca="1">OFFSET(COM!U$247,$E117,0)</f>
        <v>12.760678243740339</v>
      </c>
      <c r="S117" s="24">
        <f ca="1">OFFSET(COM!V$247,$E117,0)</f>
        <v>12.686154330691554</v>
      </c>
      <c r="T117" s="194">
        <f ca="1">OFFSET(COM!W$247,$E117,0)</f>
        <v>12.611441740472145</v>
      </c>
      <c r="U117" s="24">
        <f ca="1">OFFSET(COM!X$247,$E117,0)</f>
        <v>12.539720164288834</v>
      </c>
      <c r="V117" s="24">
        <f ca="1">OFFSET(COM!Y$247,$E117,0)</f>
        <v>12.46852801803329</v>
      </c>
      <c r="W117" s="24">
        <f ca="1">OFFSET(COM!Z$247,$E117,0)</f>
        <v>12.39917960364359</v>
      </c>
      <c r="X117" s="24">
        <f ca="1">OFFSET(COM!AA$247,$E117,0)</f>
        <v>12.330303239762744</v>
      </c>
      <c r="Y117" s="206">
        <f ca="1">OFFSET(COM!AB$247,$E117,0)</f>
        <v>12.256788184984234</v>
      </c>
      <c r="Z117" s="24">
        <f ca="1">OFFSET(COM!AC$247,$E117,0)</f>
        <v>12.188828987663433</v>
      </c>
      <c r="AA117" s="24">
        <f ca="1">OFFSET(COM!AD$247,$E117,0)</f>
        <v>12.121355838646087</v>
      </c>
      <c r="AB117" s="24">
        <f ca="1">OFFSET(COM!AE$247,$E117,0)</f>
        <v>12.054424038458945</v>
      </c>
      <c r="AC117" s="24">
        <f ca="1">OFFSET(COM!AF$247,$E117,0)</f>
        <v>11.985838671496138</v>
      </c>
      <c r="AD117" s="24">
        <f ca="1">OFFSET(COM!AG$247,$E117,0)</f>
        <v>11.918808227980405</v>
      </c>
      <c r="AE117" s="24">
        <f ca="1">OFFSET(COM!AH$247,$E117,0)</f>
        <v>11.852448065750645</v>
      </c>
      <c r="AF117" s="24">
        <f ca="1">OFFSET(COM!AI$247,$E117,0)</f>
        <v>11.787017632945508</v>
      </c>
      <c r="AG117" s="24">
        <f ca="1">OFFSET(COM!AJ$247,$E117,0)</f>
        <v>11.72077100138365</v>
      </c>
      <c r="AH117" s="24">
        <f ca="1">OFFSET(COM!AK$247,$E117,0)</f>
        <v>11.65529117724288</v>
      </c>
      <c r="AI117" s="24">
        <f ca="1">OFFSET(COM!AL$247,$E117,0)</f>
        <v>11.591558605130796</v>
      </c>
      <c r="AJ117" s="24">
        <f ca="1">OFFSET(COM!AM$247,$E117,0)</f>
        <v>11.291411567397919</v>
      </c>
      <c r="AK117" s="24">
        <f ca="1">OFFSET(COM!AN$247,$E117,0)</f>
        <v>11.004906536890605</v>
      </c>
      <c r="AL117" s="24">
        <f ca="1">OFFSET(COM!AO$247,$E117,0)</f>
        <v>11.004906536890605</v>
      </c>
      <c r="AM117" s="24">
        <f ca="1">OFFSET(COM!AP$247,$E117,0)</f>
        <v>11.004906536890605</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1.6190057019944555</v>
      </c>
      <c r="N118" s="24">
        <f ca="1">OFFSET(COM!Q$247,$E118,0)</f>
        <v>3.3659963935743353</v>
      </c>
      <c r="O118" s="194">
        <f ca="1">OFFSET(COM!R$247,$E118,0)</f>
        <v>4.3282631161663438</v>
      </c>
      <c r="P118" s="24">
        <f ca="1">OFFSET(COM!S$247,$E118,0)</f>
        <v>6.2562604235831314</v>
      </c>
      <c r="Q118" s="24">
        <f ca="1">OFFSET(COM!T$247,$E118,0)</f>
        <v>8.2241244727454212</v>
      </c>
      <c r="R118" s="24">
        <f ca="1">OFFSET(COM!U$247,$E118,0)</f>
        <v>10.266806630792194</v>
      </c>
      <c r="S118" s="24">
        <f ca="1">OFFSET(COM!V$247,$E118,0)</f>
        <v>12.376896134198899</v>
      </c>
      <c r="T118" s="194">
        <f ca="1">OFFSET(COM!W$247,$E118,0)</f>
        <v>14.480146717386418</v>
      </c>
      <c r="U118" s="24">
        <f ca="1">OFFSET(COM!X$247,$E118,0)</f>
        <v>16.691811616409893</v>
      </c>
      <c r="V118" s="24">
        <f ca="1">OFFSET(COM!Y$247,$E118,0)</f>
        <v>18.922666590340768</v>
      </c>
      <c r="W118" s="24">
        <f ca="1">OFFSET(COM!Z$247,$E118,0)</f>
        <v>21.220350715324802</v>
      </c>
      <c r="X118" s="24">
        <f ca="1">OFFSET(COM!AA$247,$E118,0)</f>
        <v>23.535145102025986</v>
      </c>
      <c r="Y118" s="206">
        <f ca="1">OFFSET(COM!AB$247,$E118,0)</f>
        <v>25.681802364001335</v>
      </c>
      <c r="Z118" s="24">
        <f ca="1">OFFSET(COM!AC$247,$E118,0)</f>
        <v>28.006360603328488</v>
      </c>
      <c r="AA118" s="24">
        <f ca="1">OFFSET(COM!AD$247,$E118,0)</f>
        <v>30.348360301542098</v>
      </c>
      <c r="AB118" s="24">
        <f ca="1">OFFSET(COM!AE$247,$E118,0)</f>
        <v>32.709785874299818</v>
      </c>
      <c r="AC118" s="24">
        <f ca="1">OFFSET(COM!AF$247,$E118,0)</f>
        <v>35.011874511348019</v>
      </c>
      <c r="AD118" s="24">
        <f ca="1">OFFSET(COM!AG$247,$E118,0)</f>
        <v>37.369760346289894</v>
      </c>
      <c r="AE118" s="24">
        <f ca="1">OFFSET(COM!AH$247,$E118,0)</f>
        <v>39.751698694960545</v>
      </c>
      <c r="AF118" s="24">
        <f ca="1">OFFSET(COM!AI$247,$E118,0)</f>
        <v>42.166999648581736</v>
      </c>
      <c r="AG118" s="24">
        <f ca="1">OFFSET(COM!AJ$247,$E118,0)</f>
        <v>44.553011955462864</v>
      </c>
      <c r="AH118" s="24">
        <f ca="1">OFFSET(COM!AK$247,$E118,0)</f>
        <v>46.9665405400753</v>
      </c>
      <c r="AI118" s="24">
        <f ca="1">OFFSET(COM!AL$247,$E118,0)</f>
        <v>49.442767881593298</v>
      </c>
      <c r="AJ118" s="24">
        <f ca="1">OFFSET(COM!AM$247,$E118,0)</f>
        <v>62.227418997356978</v>
      </c>
      <c r="AK118" s="24">
        <f ca="1">OFFSET(COM!AN$247,$E118,0)</f>
        <v>75.491812098295924</v>
      </c>
      <c r="AL118" s="24">
        <f ca="1">OFFSET(COM!AO$247,$E118,0)</f>
        <v>75.491812098295924</v>
      </c>
      <c r="AM118" s="24">
        <f ca="1">OFFSET(COM!AP$247,$E118,0)</f>
        <v>75.491812098295924</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0.15439864529996183</v>
      </c>
      <c r="N120" s="24">
        <f ca="1">OFFSET(COM!Q$247,$E120,0)</f>
        <v>0.32100275039934006</v>
      </c>
      <c r="O120" s="194">
        <f ca="1">OFFSET(COM!R$247,$E120,0)</f>
        <v>0.41277060409028965</v>
      </c>
      <c r="P120" s="24">
        <f ca="1">OFFSET(COM!S$247,$E120,0)</f>
        <v>0.59663664732930566</v>
      </c>
      <c r="Q120" s="24">
        <f ca="1">OFFSET(COM!T$247,$E120,0)</f>
        <v>0.78430463574396014</v>
      </c>
      <c r="R120" s="24">
        <f ca="1">OFFSET(COM!U$247,$E120,0)</f>
        <v>0.9791077532328597</v>
      </c>
      <c r="S120" s="24">
        <f ca="1">OFFSET(COM!V$247,$E120,0)</f>
        <v>1.1803392624155127</v>
      </c>
      <c r="T120" s="194">
        <f ca="1">OFFSET(COM!W$247,$E120,0)</f>
        <v>1.3809185688197216</v>
      </c>
      <c r="U120" s="24">
        <f ca="1">OFFSET(COM!X$247,$E120,0)</f>
        <v>1.5918369515320461</v>
      </c>
      <c r="V120" s="24">
        <f ca="1">OFFSET(COM!Y$247,$E120,0)</f>
        <v>1.8045854214177854</v>
      </c>
      <c r="W120" s="24">
        <f ca="1">OFFSET(COM!Z$247,$E120,0)</f>
        <v>2.0237071427234827</v>
      </c>
      <c r="X120" s="24">
        <f ca="1">OFFSET(COM!AA$247,$E120,0)</f>
        <v>2.2444606070345321</v>
      </c>
      <c r="Y120" s="206">
        <f ca="1">OFFSET(COM!AB$247,$E120,0)</f>
        <v>2.4491794494475121</v>
      </c>
      <c r="Z120" s="24">
        <f ca="1">OFFSET(COM!AC$247,$E120,0)</f>
        <v>2.6708640566300792</v>
      </c>
      <c r="AA120" s="24">
        <f ca="1">OFFSET(COM!AD$247,$E120,0)</f>
        <v>2.8942119918792528</v>
      </c>
      <c r="AB120" s="24">
        <f ca="1">OFFSET(COM!AE$247,$E120,0)</f>
        <v>3.1194125016497414</v>
      </c>
      <c r="AC120" s="24">
        <f ca="1">OFFSET(COM!AF$247,$E120,0)</f>
        <v>3.3389542651424895</v>
      </c>
      <c r="AD120" s="24">
        <f ca="1">OFFSET(COM!AG$247,$E120,0)</f>
        <v>3.5638172030793451</v>
      </c>
      <c r="AE120" s="24">
        <f ca="1">OFFSET(COM!AH$247,$E120,0)</f>
        <v>3.7909739411746606</v>
      </c>
      <c r="AF120" s="24">
        <f ca="1">OFFSET(COM!AI$247,$E120,0)</f>
        <v>4.0213123487364246</v>
      </c>
      <c r="AG120" s="24">
        <f ca="1">OFFSET(COM!AJ$247,$E120,0)</f>
        <v>4.2488576053081912</v>
      </c>
      <c r="AH120" s="24">
        <f ca="1">OFFSET(COM!AK$247,$E120,0)</f>
        <v>4.4790269885276786</v>
      </c>
      <c r="AI120" s="24">
        <f ca="1">OFFSET(COM!AL$247,$E120,0)</f>
        <v>4.7151757226020017</v>
      </c>
      <c r="AJ120" s="24">
        <f ca="1">OFFSET(COM!AM$247,$E120,0)</f>
        <v>5.9344010844860691</v>
      </c>
      <c r="AK120" s="24">
        <f ca="1">OFFSET(COM!AN$247,$E120,0)</f>
        <v>7.1993776827699376</v>
      </c>
      <c r="AL120" s="24">
        <f ca="1">OFFSET(COM!AO$247,$E120,0)</f>
        <v>7.1993776827699376</v>
      </c>
      <c r="AM120" s="24">
        <f ca="1">OFFSET(COM!AP$247,$E120,0)</f>
        <v>7.1993776827699376</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0.11548227829737837</v>
      </c>
      <c r="N121" s="24">
        <f ca="1">OFFSET(COM!Q$247,$E121,0)</f>
        <v>0.24009361535408269</v>
      </c>
      <c r="O121" s="194">
        <f ca="1">OFFSET(COM!R$247,$E121,0)</f>
        <v>0.30873126951291713</v>
      </c>
      <c r="P121" s="24">
        <f ca="1">OFFSET(COM!S$247,$E121,0)</f>
        <v>0.44625365213171797</v>
      </c>
      <c r="Q121" s="24">
        <f ca="1">OFFSET(COM!T$247,$E121,0)</f>
        <v>0.58661969500408806</v>
      </c>
      <c r="R121" s="24">
        <f ca="1">OFFSET(COM!U$247,$E121,0)</f>
        <v>0.7323224489585981</v>
      </c>
      <c r="S121" s="24">
        <f ca="1">OFFSET(COM!V$247,$E121,0)</f>
        <v>0.88283331063413317</v>
      </c>
      <c r="T121" s="194">
        <f ca="1">OFFSET(COM!W$247,$E121,0)</f>
        <v>1.0328563580375922</v>
      </c>
      <c r="U121" s="24">
        <f ca="1">OFFSET(COM!X$247,$E121,0)</f>
        <v>1.1906125049461143</v>
      </c>
      <c r="V121" s="24">
        <f ca="1">OFFSET(COM!Y$247,$E121,0)</f>
        <v>1.3497374633222385</v>
      </c>
      <c r="W121" s="24">
        <f ca="1">OFFSET(COM!Z$247,$E121,0)</f>
        <v>1.513629287318905</v>
      </c>
      <c r="X121" s="24">
        <f ca="1">OFFSET(COM!AA$247,$E121,0)</f>
        <v>1.6787415715047644</v>
      </c>
      <c r="Y121" s="206">
        <f ca="1">OFFSET(COM!AB$247,$E121,0)</f>
        <v>1.8318607798133801</v>
      </c>
      <c r="Z121" s="24">
        <f ca="1">OFFSET(COM!AC$247,$E121,0)</f>
        <v>1.9976695111734637</v>
      </c>
      <c r="AA121" s="24">
        <f ca="1">OFFSET(COM!AD$247,$E121,0)</f>
        <v>2.1647223267307534</v>
      </c>
      <c r="AB121" s="24">
        <f ca="1">OFFSET(COM!AE$247,$E121,0)</f>
        <v>2.3331607731400594</v>
      </c>
      <c r="AC121" s="24">
        <f ca="1">OFFSET(COM!AF$247,$E121,0)</f>
        <v>2.497366767177839</v>
      </c>
      <c r="AD121" s="24">
        <f ca="1">OFFSET(COM!AG$247,$E121,0)</f>
        <v>2.6655527271462098</v>
      </c>
      <c r="AE121" s="24">
        <f ca="1">OFFSET(COM!AH$247,$E121,0)</f>
        <v>2.8354543321433514</v>
      </c>
      <c r="AF121" s="24">
        <f ca="1">OFFSET(COM!AI$247,$E121,0)</f>
        <v>3.0077356629344654</v>
      </c>
      <c r="AG121" s="24">
        <f ca="1">OFFSET(COM!AJ$247,$E121,0)</f>
        <v>3.1779278598518541</v>
      </c>
      <c r="AH121" s="24">
        <f ca="1">OFFSET(COM!AK$247,$E121,0)</f>
        <v>3.3500827690924675</v>
      </c>
      <c r="AI121" s="24">
        <f ca="1">OFFSET(COM!AL$247,$E121,0)</f>
        <v>3.5267099265067272</v>
      </c>
      <c r="AJ121" s="24">
        <f ca="1">OFFSET(COM!AM$247,$E121,0)</f>
        <v>4.4386280477750653</v>
      </c>
      <c r="AK121" s="24">
        <f ca="1">OFFSET(COM!AN$247,$E121,0)</f>
        <v>5.3847657504659372</v>
      </c>
      <c r="AL121" s="24">
        <f ca="1">OFFSET(COM!AO$247,$E121,0)</f>
        <v>5.3847657504659372</v>
      </c>
      <c r="AM121" s="24">
        <f ca="1">OFFSET(COM!AP$247,$E121,0)</f>
        <v>5.3847657504659372</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1.408908792735506</v>
      </c>
      <c r="N122" s="24">
        <f ca="1">OFFSET(COM!Q$247,$E122,0)</f>
        <v>2.9291940784277277</v>
      </c>
      <c r="O122" s="194">
        <f ca="1">OFFSET(COM!R$247,$E122,0)</f>
        <v>3.7665883165990404</v>
      </c>
      <c r="P122" s="24">
        <f ca="1">OFFSET(COM!S$247,$E122,0)</f>
        <v>5.4443911528976345</v>
      </c>
      <c r="Q122" s="24">
        <f ca="1">OFFSET(COM!T$247,$E122,0)</f>
        <v>7.1568872598337299</v>
      </c>
      <c r="R122" s="24">
        <f ca="1">OFFSET(COM!U$247,$E122,0)</f>
        <v>8.9344923971662809</v>
      </c>
      <c r="S122" s="24">
        <f ca="1">OFFSET(COM!V$247,$E122,0)</f>
        <v>10.770757489467227</v>
      </c>
      <c r="T122" s="194">
        <f ca="1">OFFSET(COM!W$247,$E122,0)</f>
        <v>12.601071142055664</v>
      </c>
      <c r="U122" s="24">
        <f ca="1">OFFSET(COM!X$247,$E122,0)</f>
        <v>14.525730282526888</v>
      </c>
      <c r="V122" s="24">
        <f ca="1">OFFSET(COM!Y$247,$E122,0)</f>
        <v>16.467089219198321</v>
      </c>
      <c r="W122" s="24">
        <f ca="1">OFFSET(COM!Z$247,$E122,0)</f>
        <v>18.466604948284917</v>
      </c>
      <c r="X122" s="24">
        <f ca="1">OFFSET(COM!AA$247,$E122,0)</f>
        <v>20.481010555862728</v>
      </c>
      <c r="Y122" s="206">
        <f ca="1">OFFSET(COM!AB$247,$E122,0)</f>
        <v>22.349098041694795</v>
      </c>
      <c r="Z122" s="24">
        <f ca="1">OFFSET(COM!AC$247,$E122,0)</f>
        <v>24.372000455552389</v>
      </c>
      <c r="AA122" s="24">
        <f ca="1">OFFSET(COM!AD$247,$E122,0)</f>
        <v>26.410080965912666</v>
      </c>
      <c r="AB122" s="24">
        <f ca="1">OFFSET(COM!AE$247,$E122,0)</f>
        <v>28.465066472603752</v>
      </c>
      <c r="AC122" s="24">
        <f ca="1">OFFSET(COM!AF$247,$E122,0)</f>
        <v>30.468415144197756</v>
      </c>
      <c r="AD122" s="24">
        <f ca="1">OFFSET(COM!AG$247,$E122,0)</f>
        <v>32.520320261655755</v>
      </c>
      <c r="AE122" s="24">
        <f ca="1">OFFSET(COM!AH$247,$E122,0)</f>
        <v>34.593156619836456</v>
      </c>
      <c r="AF122" s="24">
        <f ca="1">OFFSET(COM!AI$247,$E122,0)</f>
        <v>36.695026147823455</v>
      </c>
      <c r="AG122" s="24">
        <f ca="1">OFFSET(COM!AJ$247,$E122,0)</f>
        <v>38.771407790333228</v>
      </c>
      <c r="AH122" s="24">
        <f ca="1">OFFSET(COM!AK$247,$E122,0)</f>
        <v>40.871734948038693</v>
      </c>
      <c r="AI122" s="24">
        <f ca="1">OFFSET(COM!AL$247,$E122,0)</f>
        <v>43.026624501533746</v>
      </c>
      <c r="AJ122" s="24">
        <f ca="1">OFFSET(COM!AM$247,$E122,0)</f>
        <v>54.152222976490165</v>
      </c>
      <c r="AK122" s="24">
        <f ca="1">OFFSET(COM!AN$247,$E122,0)</f>
        <v>65.695307752035347</v>
      </c>
      <c r="AL122" s="24">
        <f ca="1">OFFSET(COM!AO$247,$E122,0)</f>
        <v>65.695307752035347</v>
      </c>
      <c r="AM122" s="24">
        <f ca="1">OFFSET(COM!AP$247,$E122,0)</f>
        <v>65.695307752035347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0.22880865497989364</v>
      </c>
      <c r="N123" s="24">
        <f ca="1">OFFSET(COM!Q$247,$E123,0)</f>
        <v>0.47570500000842741</v>
      </c>
      <c r="O123" s="194">
        <f ca="1">OFFSET(COM!R$247,$E123,0)</f>
        <v>0.61169893397478348</v>
      </c>
      <c r="P123" s="24">
        <f ca="1">OFFSET(COM!S$247,$E123,0)</f>
        <v>0.88417633795887551</v>
      </c>
      <c r="Q123" s="24">
        <f ca="1">OFFSET(COM!T$247,$E123,0)</f>
        <v>1.1622879750688804</v>
      </c>
      <c r="R123" s="24">
        <f ca="1">OFFSET(COM!U$247,$E123,0)</f>
        <v>1.4509734049956178</v>
      </c>
      <c r="S123" s="24">
        <f ca="1">OFFSET(COM!V$247,$E123,0)</f>
        <v>1.7491852893434676</v>
      </c>
      <c r="T123" s="194">
        <f ca="1">OFFSET(COM!W$247,$E123,0)</f>
        <v>2.0464306519953537</v>
      </c>
      <c r="U123" s="24">
        <f ca="1">OFFSET(COM!X$247,$E123,0)</f>
        <v>2.3589978469029456</v>
      </c>
      <c r="V123" s="24">
        <f ca="1">OFFSET(COM!Y$247,$E123,0)</f>
        <v>2.6742771108434726</v>
      </c>
      <c r="W123" s="24">
        <f ca="1">OFFSET(COM!Z$247,$E123,0)</f>
        <v>2.9990011149396927</v>
      </c>
      <c r="X123" s="24">
        <f ca="1">OFFSET(COM!AA$247,$E123,0)</f>
        <v>3.3261432550344652</v>
      </c>
      <c r="Y123" s="206">
        <f ca="1">OFFSET(COM!AB$247,$E123,0)</f>
        <v>3.6295231382617592</v>
      </c>
      <c r="Z123" s="24">
        <f ca="1">OFFSET(COM!AC$247,$E123,0)</f>
        <v>3.9580451709560562</v>
      </c>
      <c r="AA123" s="24">
        <f ca="1">OFFSET(COM!AD$247,$E123,0)</f>
        <v>4.2890321466359032</v>
      </c>
      <c r="AB123" s="24">
        <f ca="1">OFFSET(COM!AE$247,$E123,0)</f>
        <v>4.62276451612182</v>
      </c>
      <c r="AC123" s="24">
        <f ca="1">OFFSET(COM!AF$247,$E123,0)</f>
        <v>4.9481109951605324</v>
      </c>
      <c r="AD123" s="24">
        <f ca="1">OFFSET(COM!AG$247,$E123,0)</f>
        <v>5.2813431053529651</v>
      </c>
      <c r="AE123" s="24">
        <f ca="1">OFFSET(COM!AH$247,$E123,0)</f>
        <v>5.6179744767761575</v>
      </c>
      <c r="AF123" s="24">
        <f ca="1">OFFSET(COM!AI$247,$E123,0)</f>
        <v>5.9593208734496965</v>
      </c>
      <c r="AG123" s="24">
        <f ca="1">OFFSET(COM!AJ$247,$E123,0)</f>
        <v>6.2965280037460243</v>
      </c>
      <c r="AH123" s="24">
        <f ca="1">OFFSET(COM!AK$247,$E123,0)</f>
        <v>6.6376239174419407</v>
      </c>
      <c r="AI123" s="24">
        <f ca="1">OFFSET(COM!AL$247,$E123,0)</f>
        <v>6.9875808365183829</v>
      </c>
      <c r="AJ123" s="24">
        <f ca="1">OFFSET(COM!AM$247,$E123,0)</f>
        <v>8.7943927721289121</v>
      </c>
      <c r="AK123" s="24">
        <f ca="1">OFFSET(COM!AN$247,$E123,0)</f>
        <v>10.669005036194189</v>
      </c>
      <c r="AL123" s="24">
        <f ca="1">OFFSET(COM!AO$247,$E123,0)</f>
        <v>10.669005036194189</v>
      </c>
      <c r="AM123" s="24">
        <f ca="1">OFFSET(COM!AP$247,$E123,0)</f>
        <v>10.669005036194189</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0.34273699337571462</v>
      </c>
      <c r="N124" s="24">
        <f ca="1">OFFSET(COM!Q$247,$E124,0)</f>
        <v>0.71256789412537669</v>
      </c>
      <c r="O124" s="194">
        <f ca="1">OFFSET(COM!R$247,$E124,0)</f>
        <v>0.91627588781582592</v>
      </c>
      <c r="P124" s="24">
        <f ca="1">OFFSET(COM!S$247,$E124,0)</f>
        <v>1.3244251608952646</v>
      </c>
      <c r="Q124" s="24">
        <f ca="1">OFFSET(COM!T$247,$E124,0)</f>
        <v>1.7410140628065887</v>
      </c>
      <c r="R124" s="24">
        <f ca="1">OFFSET(COM!U$247,$E124,0)</f>
        <v>2.1734416573534823</v>
      </c>
      <c r="S124" s="24">
        <f ca="1">OFFSET(COM!V$247,$E124,0)</f>
        <v>2.6201391157134815</v>
      </c>
      <c r="T124" s="194">
        <f ca="1">OFFSET(COM!W$247,$E124,0)</f>
        <v>3.0653888021780675</v>
      </c>
      <c r="U124" s="24">
        <f ca="1">OFFSET(COM!X$247,$E124,0)</f>
        <v>3.5335893631224202</v>
      </c>
      <c r="V124" s="24">
        <f ca="1">OFFSET(COM!Y$247,$E124,0)</f>
        <v>4.0058523857173478</v>
      </c>
      <c r="W124" s="24">
        <f ca="1">OFFSET(COM!Z$247,$E124,0)</f>
        <v>4.4922628707168855</v>
      </c>
      <c r="X124" s="24">
        <f ca="1">OFFSET(COM!AA$247,$E124,0)</f>
        <v>4.9822955292823217</v>
      </c>
      <c r="Y124" s="206">
        <f ca="1">OFFSET(COM!AB$247,$E124,0)</f>
        <v>5.436734235008446</v>
      </c>
      <c r="Z124" s="24">
        <f ca="1">OFFSET(COM!AC$247,$E124,0)</f>
        <v>5.9288338618919481</v>
      </c>
      <c r="AA124" s="24">
        <f ca="1">OFFSET(COM!AD$247,$E124,0)</f>
        <v>6.4246257754495897</v>
      </c>
      <c r="AB124" s="24">
        <f ca="1">OFFSET(COM!AE$247,$E124,0)</f>
        <v>6.9245300684922082</v>
      </c>
      <c r="AC124" s="24">
        <f ca="1">OFFSET(COM!AF$247,$E124,0)</f>
        <v>7.4118729709750797</v>
      </c>
      <c r="AD124" s="24">
        <f ca="1">OFFSET(COM!AG$247,$E124,0)</f>
        <v>7.9110279157634897</v>
      </c>
      <c r="AE124" s="24">
        <f ca="1">OFFSET(COM!AH$247,$E124,0)</f>
        <v>8.4152746809379408</v>
      </c>
      <c r="AF124" s="24">
        <f ca="1">OFFSET(COM!AI$247,$E124,0)</f>
        <v>8.9265841753528399</v>
      </c>
      <c r="AG124" s="24">
        <f ca="1">OFFSET(COM!AJ$247,$E124,0)</f>
        <v>9.4316933810897119</v>
      </c>
      <c r="AH124" s="24">
        <f ca="1">OFFSET(COM!AK$247,$E124,0)</f>
        <v>9.9426276721162239</v>
      </c>
      <c r="AI124" s="24">
        <f ca="1">OFFSET(COM!AL$247,$E124,0)</f>
        <v>10.466835037724081</v>
      </c>
      <c r="AJ124" s="24">
        <f ca="1">OFFSET(COM!AM$247,$E124,0)</f>
        <v>13.173294242516508</v>
      </c>
      <c r="AK124" s="24">
        <f ca="1">OFFSET(COM!AN$247,$E124,0)</f>
        <v>15.981312895427315</v>
      </c>
      <c r="AL124" s="24">
        <f ca="1">OFFSET(COM!AO$247,$E124,0)</f>
        <v>15.981312895427315</v>
      </c>
      <c r="AM124" s="24">
        <f ca="1">OFFSET(COM!AP$247,$E124,0)</f>
        <v>15.981312895427315</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0.17866528942602639</v>
      </c>
      <c r="N126" s="24">
        <f ca="1">OFFSET(COM!Q$247,$E126,0)</f>
        <v>0.37145435567278762</v>
      </c>
      <c r="O126" s="194">
        <f ca="1">OFFSET(COM!R$247,$E126,0)</f>
        <v>0.47764524943254527</v>
      </c>
      <c r="P126" s="24">
        <f ca="1">OFFSET(COM!S$247,$E126,0)</f>
        <v>0.69040929128729078</v>
      </c>
      <c r="Q126" s="24">
        <f ca="1">OFFSET(COM!T$247,$E126,0)</f>
        <v>0.90757282533879513</v>
      </c>
      <c r="R126" s="24">
        <f ca="1">OFFSET(COM!U$247,$E126,0)</f>
        <v>1.1329929078766248</v>
      </c>
      <c r="S126" s="24">
        <f ca="1">OFFSET(COM!V$247,$E126,0)</f>
        <v>1.3658517244802679</v>
      </c>
      <c r="T126" s="194">
        <f ca="1">OFFSET(COM!W$247,$E126,0)</f>
        <v>1.5979558324014047</v>
      </c>
      <c r="U126" s="24">
        <f ca="1">OFFSET(COM!X$247,$E126,0)</f>
        <v>1.8420239964669356</v>
      </c>
      <c r="V126" s="24">
        <f ca="1">OFFSET(COM!Y$247,$E126,0)</f>
        <v>2.0882098802435292</v>
      </c>
      <c r="W126" s="24">
        <f ca="1">OFFSET(COM!Z$247,$E126,0)</f>
        <v>2.3417706914835041</v>
      </c>
      <c r="X126" s="24">
        <f ca="1">OFFSET(COM!AA$247,$E126,0)</f>
        <v>2.5972197047588907</v>
      </c>
      <c r="Y126" s="206">
        <f ca="1">OFFSET(COM!AB$247,$E126,0)</f>
        <v>2.83411395444364</v>
      </c>
      <c r="Z126" s="24">
        <f ca="1">OFFSET(COM!AC$247,$E126,0)</f>
        <v>3.0906404571640502</v>
      </c>
      <c r="AA126" s="24">
        <f ca="1">OFFSET(COM!AD$247,$E126,0)</f>
        <v>3.3490917111661402</v>
      </c>
      <c r="AB126" s="24">
        <f ca="1">OFFSET(COM!AE$247,$E126,0)</f>
        <v>3.6096867065358502</v>
      </c>
      <c r="AC126" s="24">
        <f ca="1">OFFSET(COM!AF$247,$E126,0)</f>
        <v>3.8637335774739192</v>
      </c>
      <c r="AD126" s="24">
        <f ca="1">OFFSET(COM!AG$247,$E126,0)</f>
        <v>4.1239379452624032</v>
      </c>
      <c r="AE126" s="24">
        <f ca="1">OFFSET(COM!AH$247,$E126,0)</f>
        <v>4.3867966269433465</v>
      </c>
      <c r="AF126" s="24">
        <f ca="1">OFFSET(COM!AI$247,$E126,0)</f>
        <v>4.6533370371457838</v>
      </c>
      <c r="AG126" s="24">
        <f ca="1">OFFSET(COM!AJ$247,$E126,0)</f>
        <v>4.9166453002716146</v>
      </c>
      <c r="AH126" s="24">
        <f ca="1">OFFSET(COM!AK$247,$E126,0)</f>
        <v>5.1829901207849449</v>
      </c>
      <c r="AI126" s="24">
        <f ca="1">OFFSET(COM!AL$247,$E126,0)</f>
        <v>5.4562540593318811</v>
      </c>
      <c r="AJ126" s="24">
        <f ca="1">OFFSET(COM!AM$247,$E126,0)</f>
        <v>6.8671035634409847</v>
      </c>
      <c r="AK126" s="24">
        <f ca="1">OFFSET(COM!AN$247,$E126,0)</f>
        <v>8.330894969191057</v>
      </c>
      <c r="AL126" s="24">
        <f ca="1">OFFSET(COM!AO$247,$E126,0)</f>
        <v>8.330894969191057</v>
      </c>
      <c r="AM126" s="24">
        <f ca="1">OFFSET(COM!AP$247,$E126,0)</f>
        <v>8.330894969191057</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5.1366548374766134</v>
      </c>
      <c r="Q127" s="10">
        <f ca="1">OFFSET(IND!T$25,$E127,0)</f>
        <v>5.2414154520620544</v>
      </c>
      <c r="R127" s="10">
        <f ca="1">OFFSET(IND!U$25,$E127,0)</f>
        <v>5.3596581029417623</v>
      </c>
      <c r="S127" s="10">
        <f ca="1">OFFSET(IND!V$25,$E127,0)</f>
        <v>5.4872513407296717</v>
      </c>
      <c r="T127" s="204">
        <f ca="1">OFFSET(IND!W$25,$E127,0)</f>
        <v>5.6221656987498108</v>
      </c>
      <c r="U127" s="10">
        <f ca="1">OFFSET(IND!X$25,$E127,0)</f>
        <v>5.7517366518961701</v>
      </c>
      <c r="V127" s="10">
        <f ca="1">OFFSET(IND!Y$25,$E127,0)</f>
        <v>5.8830719424162989</v>
      </c>
      <c r="W127" s="10">
        <f ca="1">OFFSET(IND!Z$25,$E127,0)</f>
        <v>6.0265960802466196</v>
      </c>
      <c r="X127" s="10">
        <f ca="1">OFFSET(IND!AA$25,$E127,0)</f>
        <v>6.1913851927057628</v>
      </c>
      <c r="Y127" s="207">
        <f ca="1">OFFSET(IND!AB$25,$E127,0)</f>
        <v>6.3202924655905752</v>
      </c>
      <c r="Z127" s="10">
        <f ca="1">OFFSET(IND!AC$25,$E127,0)</f>
        <v>6.4950055113668625</v>
      </c>
      <c r="AA127" s="10">
        <f ca="1">OFFSET(IND!AD$25,$E127,0)</f>
        <v>6.687509602011275</v>
      </c>
      <c r="AB127" s="10">
        <f ca="1">OFFSET(IND!AE$25,$E127,0)</f>
        <v>6.8644917762462638</v>
      </c>
      <c r="AC127" s="10">
        <f ca="1">OFFSET(IND!AF$25,$E127,0)</f>
        <v>7.04966478077678</v>
      </c>
      <c r="AD127" s="10">
        <f ca="1">OFFSET(IND!AG$25,$E127,0)</f>
        <v>7.2751433489665933</v>
      </c>
      <c r="AE127" s="10">
        <f ca="1">OFFSET(IND!AH$25,$E127,0)</f>
        <v>7.4449277890551251</v>
      </c>
      <c r="AF127" s="10">
        <f ca="1">OFFSET(IND!AI$25,$E127,0)</f>
        <v>7.6204593269180085</v>
      </c>
      <c r="AG127" s="10">
        <f ca="1">OFFSET(IND!AJ$25,$E127,0)</f>
        <v>7.7926253283419467</v>
      </c>
      <c r="AH127" s="10">
        <f ca="1">OFFSET(IND!AK$25,$E127,0)</f>
        <v>7.9708876211571384</v>
      </c>
      <c r="AI127" s="10">
        <f ca="1">OFFSET(IND!AL$25,$E127,0)</f>
        <v>8.1608249227025418</v>
      </c>
      <c r="AJ127" s="10">
        <f ca="1">OFFSET(IND!AM$25,$E127,0)</f>
        <v>9.2139652192812296</v>
      </c>
      <c r="AK127" s="10">
        <f ca="1">OFFSET(IND!AN$25,$E127,0)</f>
        <v>10.387644739100697</v>
      </c>
      <c r="AL127" s="10">
        <f ca="1">OFFSET(IND!AO$25,$E127,0)</f>
        <v>12.594374684958726</v>
      </c>
      <c r="AM127" s="10">
        <f ca="1">OFFSET(IND!AP$25,$E127,0)</f>
        <v>14.82119450135693</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9.7243569901576681</v>
      </c>
      <c r="N128" s="10">
        <f ca="1">OFFSET(IND!Q$25,$E128,0)</f>
        <v>9.7598532581053146</v>
      </c>
      <c r="O128" s="204">
        <f ca="1">OFFSET(IND!R$25,$E128,0)</f>
        <v>8.9261072217837274</v>
      </c>
      <c r="P128" s="10">
        <f ca="1">OFFSET(IND!S$25,$E128,0)</f>
        <v>9.149244251592382</v>
      </c>
      <c r="Q128" s="10">
        <f ca="1">OFFSET(IND!T$25,$E128,0)</f>
        <v>9.378239213148893</v>
      </c>
      <c r="R128" s="10">
        <f ca="1">OFFSET(IND!U$25,$E128,0)</f>
        <v>9.6270733050210708</v>
      </c>
      <c r="S128" s="10">
        <f ca="1">OFFSET(IND!V$25,$E128,0)</f>
        <v>9.8940770338176165</v>
      </c>
      <c r="T128" s="204">
        <f ca="1">OFFSET(IND!W$25,$E128,0)</f>
        <v>10.162573188413907</v>
      </c>
      <c r="U128" s="10">
        <f ca="1">OFFSET(IND!X$25,$E128,0)</f>
        <v>10.458012284743827</v>
      </c>
      <c r="V128" s="10">
        <f ca="1">OFFSET(IND!Y$25,$E128,0)</f>
        <v>10.75564668572834</v>
      </c>
      <c r="W128" s="10">
        <f ca="1">OFFSET(IND!Z$25,$E128,0)</f>
        <v>11.072747698184022</v>
      </c>
      <c r="X128" s="10">
        <f ca="1">OFFSET(IND!AA$25,$E128,0)</f>
        <v>11.404980200821928</v>
      </c>
      <c r="Y128" s="207">
        <f ca="1">OFFSET(IND!AB$25,$E128,0)</f>
        <v>11.675864053917675</v>
      </c>
      <c r="Z128" s="10">
        <f ca="1">OFFSET(IND!AC$25,$E128,0)</f>
        <v>12.011270592085257</v>
      </c>
      <c r="AA128" s="10">
        <f ca="1">OFFSET(IND!AD$25,$E128,0)</f>
        <v>12.354674310610346</v>
      </c>
      <c r="AB128" s="10">
        <f ca="1">OFFSET(IND!AE$25,$E128,0)</f>
        <v>12.702830974595026</v>
      </c>
      <c r="AC128" s="10">
        <f ca="1">OFFSET(IND!AF$25,$E128,0)</f>
        <v>13.040187849390966</v>
      </c>
      <c r="AD128" s="10">
        <f ca="1">OFFSET(IND!AG$25,$E128,0)</f>
        <v>13.400560489189154</v>
      </c>
      <c r="AE128" s="10">
        <f ca="1">OFFSET(IND!AH$25,$E128,0)</f>
        <v>13.771168935347752</v>
      </c>
      <c r="AF128" s="10">
        <f ca="1">OFFSET(IND!AI$25,$E128,0)</f>
        <v>14.153884671373472</v>
      </c>
      <c r="AG128" s="10">
        <f ca="1">OFFSET(IND!AJ$25,$E128,0)</f>
        <v>14.530034181923916</v>
      </c>
      <c r="AH128" s="10">
        <f ca="1">OFFSET(IND!AK$25,$E128,0)</f>
        <v>14.919401968406586</v>
      </c>
      <c r="AI128" s="10">
        <f ca="1">OFFSET(IND!AL$25,$E128,0)</f>
        <v>15.332139815625395</v>
      </c>
      <c r="AJ128" s="10">
        <f ca="1">OFFSET(IND!AM$25,$E128,0)</f>
        <v>17.698902161358557</v>
      </c>
      <c r="AK128" s="10">
        <f ca="1">OFFSET(IND!AN$25,$E128,0)</f>
        <v>20.372703513598161</v>
      </c>
      <c r="AL128" s="10">
        <f ca="1">OFFSET(IND!AO$25,$E128,0)</f>
        <v>25.36209404381993</v>
      </c>
      <c r="AM128" s="10">
        <f ca="1">OFFSET(IND!AP$25,$E128,0)</f>
        <v>30.402657741792563</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14.933770057608433</v>
      </c>
      <c r="N129" s="10">
        <f ca="1">OFFSET(IND!Q$25,$E129,0)</f>
        <v>14.988281950165435</v>
      </c>
      <c r="O129" s="204">
        <f ca="1">OFFSET(IND!R$25,$E129,0)</f>
        <v>13.707891729457675</v>
      </c>
      <c r="P129" s="10">
        <f ca="1">OFFSET(IND!S$25,$E129,0)</f>
        <v>14.050564987738184</v>
      </c>
      <c r="Q129" s="10">
        <f ca="1">OFFSET(IND!T$25,$E129,0)</f>
        <v>14.402234317000476</v>
      </c>
      <c r="R129" s="10">
        <f ca="1">OFFSET(IND!U$25,$E129,0)</f>
        <v>14.78437075175642</v>
      </c>
      <c r="S129" s="10">
        <f ca="1">OFFSET(IND!V$25,$E129,0)</f>
        <v>15.194410438124104</v>
      </c>
      <c r="T129" s="204">
        <f ca="1">OFFSET(IND!W$25,$E129,0)</f>
        <v>15.606742054307199</v>
      </c>
      <c r="U129" s="10">
        <f ca="1">OFFSET(IND!X$25,$E129,0)</f>
        <v>16.060450153987638</v>
      </c>
      <c r="V129" s="10">
        <f ca="1">OFFSET(IND!Y$25,$E129,0)</f>
        <v>16.517529599963908</v>
      </c>
      <c r="W129" s="10">
        <f ca="1">OFFSET(IND!Z$25,$E129,0)</f>
        <v>17.004504071370185</v>
      </c>
      <c r="X129" s="10">
        <f ca="1">OFFSET(IND!AA$25,$E129,0)</f>
        <v>17.514716088995613</v>
      </c>
      <c r="Y129" s="207">
        <f ca="1">OFFSET(IND!AB$25,$E129,0)</f>
        <v>17.930714512186498</v>
      </c>
      <c r="Z129" s="10">
        <f ca="1">OFFSET(IND!AC$25,$E129,0)</f>
        <v>18.44580092066397</v>
      </c>
      <c r="AA129" s="10">
        <f ca="1">OFFSET(IND!AD$25,$E129,0)</f>
        <v>18.97316866071834</v>
      </c>
      <c r="AB129" s="10">
        <f ca="1">OFFSET(IND!AE$25,$E129,0)</f>
        <v>19.507835535786135</v>
      </c>
      <c r="AC129" s="10">
        <f ca="1">OFFSET(IND!AF$25,$E129,0)</f>
        <v>20.025917091271509</v>
      </c>
      <c r="AD129" s="10">
        <f ca="1">OFFSET(IND!AG$25,$E129,0)</f>
        <v>20.579344134647897</v>
      </c>
      <c r="AE129" s="10">
        <f ca="1">OFFSET(IND!AH$25,$E129,0)</f>
        <v>21.148490384825859</v>
      </c>
      <c r="AF129" s="10">
        <f ca="1">OFFSET(IND!AI$25,$E129,0)</f>
        <v>21.736229893465985</v>
      </c>
      <c r="AG129" s="10">
        <f ca="1">OFFSET(IND!AJ$25,$E129,0)</f>
        <v>22.313885598982328</v>
      </c>
      <c r="AH129" s="10">
        <f ca="1">OFFSET(IND!AK$25,$E129,0)</f>
        <v>22.911840712832781</v>
      </c>
      <c r="AI129" s="10">
        <f ca="1">OFFSET(IND!AL$25,$E129,0)</f>
        <v>23.545685409266333</v>
      </c>
      <c r="AJ129" s="10">
        <f ca="1">OFFSET(IND!AM$25,$E129,0)</f>
        <v>27.18034060425336</v>
      </c>
      <c r="AK129" s="10">
        <f ca="1">OFFSET(IND!AN$25,$E129,0)</f>
        <v>31.286517970477473</v>
      </c>
      <c r="AL129" s="10">
        <f ca="1">OFFSET(IND!AO$25,$E129,0)</f>
        <v>38.948763503149223</v>
      </c>
      <c r="AM129" s="10">
        <f ca="1">OFFSET(IND!AP$25,$E129,0)</f>
        <v>46.68959606436016</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1.1761241169918903</v>
      </c>
      <c r="N130" s="10">
        <f ca="1">OFFSET(IND!Q$25,$E130,0)</f>
        <v>1.1804172560486617</v>
      </c>
      <c r="O130" s="204">
        <f ca="1">OFFSET(IND!R$25,$E130,0)</f>
        <v>1.0795788333378646</v>
      </c>
      <c r="P130" s="10">
        <f ca="1">OFFSET(IND!S$25,$E130,0)</f>
        <v>1.1065664112741249</v>
      </c>
      <c r="Q130" s="10">
        <f ca="1">OFFSET(IND!T$25,$E130,0)</f>
        <v>1.1342624838503208</v>
      </c>
      <c r="R130" s="10">
        <f ca="1">OFFSET(IND!U$25,$E130,0)</f>
        <v>1.1643580240363562</v>
      </c>
      <c r="S130" s="10">
        <f ca="1">OFFSET(IND!V$25,$E130,0)</f>
        <v>1.1966511129349042</v>
      </c>
      <c r="T130" s="204">
        <f ca="1">OFFSET(IND!W$25,$E130,0)</f>
        <v>1.22912470507677</v>
      </c>
      <c r="U130" s="10">
        <f ca="1">OFFSET(IND!X$25,$E130,0)</f>
        <v>1.2648569438919015</v>
      </c>
      <c r="V130" s="10">
        <f ca="1">OFFSET(IND!Y$25,$E130,0)</f>
        <v>1.3008546964835253</v>
      </c>
      <c r="W130" s="10">
        <f ca="1">OFFSET(IND!Z$25,$E130,0)</f>
        <v>1.3392068619428097</v>
      </c>
      <c r="X130" s="10">
        <f ca="1">OFFSET(IND!AA$25,$E130,0)</f>
        <v>1.3793891237824871</v>
      </c>
      <c r="Y130" s="207">
        <f ca="1">OFFSET(IND!AB$25,$E130,0)</f>
        <v>1.4121514990070962</v>
      </c>
      <c r="Z130" s="10">
        <f ca="1">OFFSET(IND!AC$25,$E130,0)</f>
        <v>1.4527176484126476</v>
      </c>
      <c r="AA130" s="10">
        <f ca="1">OFFSET(IND!AD$25,$E130,0)</f>
        <v>1.4942510264684754</v>
      </c>
      <c r="AB130" s="10">
        <f ca="1">OFFSET(IND!AE$25,$E130,0)</f>
        <v>1.5363592552612138</v>
      </c>
      <c r="AC130" s="10">
        <f ca="1">OFFSET(IND!AF$25,$E130,0)</f>
        <v>1.5771612904890548</v>
      </c>
      <c r="AD130" s="10">
        <f ca="1">OFFSET(IND!AG$25,$E130,0)</f>
        <v>1.6207469952507851</v>
      </c>
      <c r="AE130" s="10">
        <f ca="1">OFFSET(IND!AH$25,$E130,0)</f>
        <v>1.665570681992149</v>
      </c>
      <c r="AF130" s="10">
        <f ca="1">OFFSET(IND!AI$25,$E130,0)</f>
        <v>1.7118586995492719</v>
      </c>
      <c r="AG130" s="10">
        <f ca="1">OFFSET(IND!AJ$25,$E130,0)</f>
        <v>1.7573525570249735</v>
      </c>
      <c r="AH130" s="10">
        <f ca="1">OFFSET(IND!AK$25,$E130,0)</f>
        <v>1.8044451148697256</v>
      </c>
      <c r="AI130" s="10">
        <f ca="1">OFFSET(IND!AL$25,$E130,0)</f>
        <v>1.8543641929743935</v>
      </c>
      <c r="AJ130" s="10">
        <f ca="1">OFFSET(IND!AM$25,$E130,0)</f>
        <v>2.1406151272852632</v>
      </c>
      <c r="AK130" s="10">
        <f ca="1">OFFSET(IND!AN$25,$E130,0)</f>
        <v>2.4640012655767096</v>
      </c>
      <c r="AL130" s="10">
        <f ca="1">OFFSET(IND!AO$25,$E130,0)</f>
        <v>3.0674491375156063</v>
      </c>
      <c r="AM130" s="10">
        <f ca="1">OFFSET(IND!AP$25,$E130,0)</f>
        <v>3.6770862101179072</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1.375176872944905</v>
      </c>
      <c r="N131" s="10">
        <f ca="1">OFFSET(IND!Q$25,$E131,0)</f>
        <v>1.38019660296992</v>
      </c>
      <c r="O131" s="204">
        <f ca="1">OFFSET(IND!R$25,$E131,0)</f>
        <v>1.2622918131499465</v>
      </c>
      <c r="P131" s="10">
        <f ca="1">OFFSET(IND!S$25,$E131,0)</f>
        <v>1.2938468952187203</v>
      </c>
      <c r="Q131" s="10">
        <f ca="1">OFFSET(IND!T$25,$E131,0)</f>
        <v>1.3262303808797415</v>
      </c>
      <c r="R131" s="10">
        <f ca="1">OFFSET(IND!U$25,$E131,0)</f>
        <v>1.3614194312909109</v>
      </c>
      <c r="S131" s="10">
        <f ca="1">OFFSET(IND!V$25,$E131,0)</f>
        <v>1.3991779538546849</v>
      </c>
      <c r="T131" s="204">
        <f ca="1">OFFSET(IND!W$25,$E131,0)</f>
        <v>1.437147528876372</v>
      </c>
      <c r="U131" s="10">
        <f ca="1">OFFSET(IND!X$25,$E131,0)</f>
        <v>1.4789272592017657</v>
      </c>
      <c r="V131" s="10">
        <f ca="1">OFFSET(IND!Y$25,$E131,0)</f>
        <v>1.5210174400991741</v>
      </c>
      <c r="W131" s="10">
        <f ca="1">OFFSET(IND!Z$25,$E131,0)</f>
        <v>1.5658605057288943</v>
      </c>
      <c r="X131" s="10">
        <f ca="1">OFFSET(IND!AA$25,$E131,0)</f>
        <v>1.6128434018248188</v>
      </c>
      <c r="Y131" s="207">
        <f ca="1">OFFSET(IND!AB$25,$E131,0)</f>
        <v>1.6511506349311835</v>
      </c>
      <c r="Z131" s="10">
        <f ca="1">OFFSET(IND!AC$25,$E131,0)</f>
        <v>1.6985823895232259</v>
      </c>
      <c r="AA131" s="10">
        <f ca="1">OFFSET(IND!AD$25,$E131,0)</f>
        <v>1.7471450710739911</v>
      </c>
      <c r="AB131" s="10">
        <f ca="1">OFFSET(IND!AE$25,$E131,0)</f>
        <v>1.7963798937936801</v>
      </c>
      <c r="AC131" s="10">
        <f ca="1">OFFSET(IND!AF$25,$E131,0)</f>
        <v>1.8440874566297525</v>
      </c>
      <c r="AD131" s="10">
        <f ca="1">OFFSET(IND!AG$25,$E131,0)</f>
        <v>1.8950498102737168</v>
      </c>
      <c r="AE131" s="10">
        <f ca="1">OFFSET(IND!AH$25,$E131,0)</f>
        <v>1.9474596677677585</v>
      </c>
      <c r="AF131" s="10">
        <f ca="1">OFFSET(IND!AI$25,$E131,0)</f>
        <v>2.001581686285522</v>
      </c>
      <c r="AG131" s="10">
        <f ca="1">OFFSET(IND!AJ$25,$E131,0)</f>
        <v>2.0547751373488738</v>
      </c>
      <c r="AH131" s="10">
        <f ca="1">OFFSET(IND!AK$25,$E131,0)</f>
        <v>2.1098378603219881</v>
      </c>
      <c r="AI131" s="10">
        <f ca="1">OFFSET(IND!AL$25,$E131,0)</f>
        <v>2.168205477086659</v>
      </c>
      <c r="AJ131" s="10">
        <f ca="1">OFFSET(IND!AM$25,$E131,0)</f>
        <v>2.5029028606672168</v>
      </c>
      <c r="AK131" s="10">
        <f ca="1">OFFSET(IND!AN$25,$E131,0)</f>
        <v>2.8810203841364053</v>
      </c>
      <c r="AL131" s="10">
        <f ca="1">OFFSET(IND!AO$25,$E131,0)</f>
        <v>3.5865986012047242</v>
      </c>
      <c r="AM131" s="10">
        <f ca="1">OFFSET(IND!AP$25,$E131,0)</f>
        <v>4.2994135082544513</v>
      </c>
    </row>
    <row r="132" spans="1:39">
      <c r="A132" s="35" t="s">
        <v>385</v>
      </c>
      <c r="B132">
        <v>7.8658203618</v>
      </c>
      <c r="E132" s="129">
        <f ca="1">MATCH(F132,IND!$D$26:$D$255,0)</f>
        <v>228</v>
      </c>
      <c r="F132" s="4" t="str">
        <f>A132</f>
        <v>IOTR</v>
      </c>
      <c r="G132" s="10">
        <f ca="1">OFFSET(IND!J$25,$E132,0)</f>
        <v>9.4685659246785185</v>
      </c>
      <c r="H132" s="10">
        <f ca="1">OFFSET(IND!K$25,$E132,0)</f>
        <v>9.7353386984868262</v>
      </c>
      <c r="I132" s="10">
        <f ca="1">OFFSET(IND!L$25,$E132,0)</f>
        <v>9.9021790797239682</v>
      </c>
      <c r="J132" s="10">
        <f ca="1">OFFSET(IND!M$25,$E132,0)</f>
        <v>37.630000000000003</v>
      </c>
      <c r="K132" s="10">
        <f ca="1">OFFSET(IND!N$25,$E132,0)</f>
        <v>37.630000000000003</v>
      </c>
      <c r="L132" s="10">
        <f ca="1">OFFSET(IND!O$25,$E132,0)</f>
        <v>37.630000000000003</v>
      </c>
      <c r="M132" s="10">
        <f ca="1">OFFSET(IND!P$25,$E132,0)</f>
        <v>38.019390428999891</v>
      </c>
      <c r="N132" s="10">
        <f ca="1">OFFSET(IND!Q$25,$E132,0)</f>
        <v>38.089859706197025</v>
      </c>
      <c r="O132" s="204">
        <f ca="1">OFFSET(IND!R$25,$E132,0)</f>
        <v>34.42337376839577</v>
      </c>
      <c r="P132" s="10">
        <f ca="1">OFFSET(IND!S$25,$E132,0)</f>
        <v>35.325913633016995</v>
      </c>
      <c r="Q132" s="10">
        <f ca="1">OFFSET(IND!T$25,$E132,0)</f>
        <v>36.243607857012734</v>
      </c>
      <c r="R132" s="10">
        <f ca="1">OFFSET(IND!U$25,$E132,0)</f>
        <v>37.224304691307154</v>
      </c>
      <c r="S132" s="10">
        <f ca="1">OFFSET(IND!V$25,$E132,0)</f>
        <v>38.268574051437582</v>
      </c>
      <c r="T132" s="204">
        <f ca="1">OFFSET(IND!W$25,$E132,0)</f>
        <v>39.307845807258651</v>
      </c>
      <c r="U132" s="10">
        <f ca="1">OFFSET(IND!X$25,$E132,0)</f>
        <v>40.454901428057617</v>
      </c>
      <c r="V132" s="10">
        <f ca="1">OFFSET(IND!Y$25,$E132,0)</f>
        <v>41.621819462075038</v>
      </c>
      <c r="W132" s="10">
        <f ca="1">OFFSET(IND!Z$25,$E132,0)</f>
        <v>42.85588740944722</v>
      </c>
      <c r="X132" s="10">
        <f ca="1">OFFSET(IND!AA$25,$E132,0)</f>
        <v>44.094757517448791</v>
      </c>
      <c r="Y132" s="207">
        <f ca="1">OFFSET(IND!AB$25,$E132,0)</f>
        <v>45.135451500618053</v>
      </c>
      <c r="Z132" s="10">
        <f ca="1">OFFSET(IND!AC$25,$E132,0)</f>
        <v>46.438399047157162</v>
      </c>
      <c r="AA132" s="10">
        <f ca="1">OFFSET(IND!AD$25,$E132,0)</f>
        <v>47.777055620225092</v>
      </c>
      <c r="AB132" s="10">
        <f ca="1">OFFSET(IND!AE$25,$E132,0)</f>
        <v>49.130572997434683</v>
      </c>
      <c r="AC132" s="10">
        <f ca="1">OFFSET(IND!AF$25,$E132,0)</f>
        <v>50.446925119429153</v>
      </c>
      <c r="AD132" s="10">
        <f ca="1">OFFSET(IND!AG$25,$E132,0)</f>
        <v>51.860526557608139</v>
      </c>
      <c r="AE132" s="10">
        <f ca="1">OFFSET(IND!AH$25,$E132,0)</f>
        <v>53.299373998421416</v>
      </c>
      <c r="AF132" s="10">
        <f ca="1">OFFSET(IND!AI$25,$E132,0)</f>
        <v>54.788917807656617</v>
      </c>
      <c r="AG132" s="10">
        <f ca="1">OFFSET(IND!AJ$25,$E132,0)</f>
        <v>56.256119727350438</v>
      </c>
      <c r="AH132" s="10">
        <f ca="1">OFFSET(IND!AK$25,$E132,0)</f>
        <v>57.773780560374334</v>
      </c>
      <c r="AI132" s="10">
        <f ca="1">OFFSET(IND!AL$25,$E132,0)</f>
        <v>59.38165687036448</v>
      </c>
      <c r="AJ132" s="10">
        <f ca="1">OFFSET(IND!AM$25,$E132,0)</f>
        <v>68.503719051015679</v>
      </c>
      <c r="AK132" s="10">
        <f ca="1">OFFSET(IND!AN$25,$E132,0)</f>
        <v>78.812599348413755</v>
      </c>
      <c r="AL132" s="10">
        <f ca="1">OFFSET(IND!AO$25,$E132,0)</f>
        <v>98.045738807005222</v>
      </c>
      <c r="AM132" s="10">
        <f ca="1">OFFSET(IND!AP$25,$E132,0)</f>
        <v>117.47668128505448</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2.2199899144300876</v>
      </c>
      <c r="N133" s="10">
        <f ca="1">OFFSET(IND!Q$25,$E133,0)</f>
        <v>2.225501861888123</v>
      </c>
      <c r="O133" s="204">
        <f ca="1">OFFSET(IND!R$25,$E133,0)</f>
        <v>2.0547852606520958</v>
      </c>
      <c r="P133" s="10">
        <f ca="1">OFFSET(IND!S$25,$E133,0)</f>
        <v>2.1058715511545105</v>
      </c>
      <c r="Q133" s="10">
        <f ca="1">OFFSET(IND!T$25,$E133,0)</f>
        <v>2.1572809158462638</v>
      </c>
      <c r="R133" s="10">
        <f ca="1">OFFSET(IND!U$25,$E133,0)</f>
        <v>2.2144886539523352</v>
      </c>
      <c r="S133" s="10">
        <f ca="1">OFFSET(IND!V$25,$E133,0)</f>
        <v>2.2748459498451647</v>
      </c>
      <c r="T133" s="204">
        <f ca="1">OFFSET(IND!W$25,$E133,0)</f>
        <v>2.3354923890570372</v>
      </c>
      <c r="U133" s="10">
        <f ca="1">OFFSET(IND!X$25,$E133,0)</f>
        <v>2.4059733452066259</v>
      </c>
      <c r="V133" s="10">
        <f ca="1">OFFSET(IND!Y$25,$E133,0)</f>
        <v>2.474117521569319</v>
      </c>
      <c r="W133" s="10">
        <f ca="1">OFFSET(IND!Z$25,$E133,0)</f>
        <v>2.5448004801435178</v>
      </c>
      <c r="X133" s="10">
        <f ca="1">OFFSET(IND!AA$25,$E133,0)</f>
        <v>2.6183643949504214</v>
      </c>
      <c r="Y133" s="207">
        <f ca="1">OFFSET(IND!AB$25,$E133,0)</f>
        <v>2.6826492138088538</v>
      </c>
      <c r="Z133" s="10">
        <f ca="1">OFFSET(IND!AC$25,$E133,0)</f>
        <v>2.7591818859636885</v>
      </c>
      <c r="AA133" s="10">
        <f ca="1">OFFSET(IND!AD$25,$E133,0)</f>
        <v>2.8369904125831109</v>
      </c>
      <c r="AB133" s="10">
        <f ca="1">OFFSET(IND!AE$25,$E133,0)</f>
        <v>2.9139044288407829</v>
      </c>
      <c r="AC133" s="10">
        <f ca="1">OFFSET(IND!AF$25,$E133,0)</f>
        <v>2.9890996636641756</v>
      </c>
      <c r="AD133" s="10">
        <f ca="1">OFFSET(IND!AG$25,$E133,0)</f>
        <v>3.0593073803502109</v>
      </c>
      <c r="AE133" s="10">
        <f ca="1">OFFSET(IND!AH$25,$E133,0)</f>
        <v>3.1385224858796827</v>
      </c>
      <c r="AF133" s="10">
        <f ca="1">OFFSET(IND!AI$25,$E133,0)</f>
        <v>3.2207729602536075</v>
      </c>
      <c r="AG133" s="10">
        <f ca="1">OFFSET(IND!AJ$25,$E133,0)</f>
        <v>3.3018139930505681</v>
      </c>
      <c r="AH133" s="10">
        <f ca="1">OFFSET(IND!AK$25,$E133,0)</f>
        <v>3.3860408492257421</v>
      </c>
      <c r="AI133" s="10">
        <f ca="1">OFFSET(IND!AL$25,$E133,0)</f>
        <v>3.4755013302026225</v>
      </c>
      <c r="AJ133" s="10">
        <f ca="1">OFFSET(IND!AM$25,$E133,0)</f>
        <v>3.9715742359574908</v>
      </c>
      <c r="AK133" s="10">
        <f ca="1">OFFSET(IND!AN$25,$E133,0)</f>
        <v>4.5260427394564697</v>
      </c>
      <c r="AL133" s="10">
        <f ca="1">OFFSET(IND!AO$25,$E133,0)</f>
        <v>5.5668515490862864</v>
      </c>
      <c r="AM133" s="10">
        <f ca="1">OFFSET(IND!AP$25,$E133,0)</f>
        <v>6.6173929583401501</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0.67117938599681348</v>
      </c>
      <c r="N134" s="10">
        <f ca="1">OFFSET(IND!Q$25,$E134,0)</f>
        <v>0.67284583749124771</v>
      </c>
      <c r="O134" s="204">
        <f ca="1">OFFSET(IND!R$25,$E134,0)</f>
        <v>0.6212323311179655</v>
      </c>
      <c r="P134" s="10">
        <f ca="1">OFFSET(IND!S$25,$E134,0)</f>
        <v>0.63667747565190724</v>
      </c>
      <c r="Q134" s="10">
        <f ca="1">OFFSET(IND!T$25,$E134,0)</f>
        <v>0.65222029663681935</v>
      </c>
      <c r="R134" s="10">
        <f ca="1">OFFSET(IND!U$25,$E134,0)</f>
        <v>0.66951616554447446</v>
      </c>
      <c r="S134" s="10">
        <f ca="1">OFFSET(IND!V$25,$E134,0)</f>
        <v>0.68776425421120935</v>
      </c>
      <c r="T134" s="204">
        <f ca="1">OFFSET(IND!W$25,$E134,0)</f>
        <v>0.70609976085857518</v>
      </c>
      <c r="U134" s="10">
        <f ca="1">OFFSET(IND!X$25,$E134,0)</f>
        <v>0.72740858058134106</v>
      </c>
      <c r="V134" s="10">
        <f ca="1">OFFSET(IND!Y$25,$E134,0)</f>
        <v>0.74801091131855635</v>
      </c>
      <c r="W134" s="10">
        <f ca="1">OFFSET(IND!Z$25,$E134,0)</f>
        <v>0.76938080332928105</v>
      </c>
      <c r="X134" s="10">
        <f ca="1">OFFSET(IND!AA$25,$E134,0)</f>
        <v>0.79162170760126938</v>
      </c>
      <c r="Y134" s="207">
        <f ca="1">OFFSET(IND!AB$25,$E134,0)</f>
        <v>0.81105722168620409</v>
      </c>
      <c r="Z134" s="10">
        <f ca="1">OFFSET(IND!AC$25,$E134,0)</f>
        <v>0.8341956835196056</v>
      </c>
      <c r="AA134" s="10">
        <f ca="1">OFFSET(IND!AD$25,$E134,0)</f>
        <v>0.85771988008567301</v>
      </c>
      <c r="AB134" s="10">
        <f ca="1">OFFSET(IND!AE$25,$E134,0)</f>
        <v>0.88097363537114504</v>
      </c>
      <c r="AC134" s="10">
        <f ca="1">OFFSET(IND!AF$25,$E134,0)</f>
        <v>0.90370774385091601</v>
      </c>
      <c r="AD134" s="10">
        <f ca="1">OFFSET(IND!AG$25,$E134,0)</f>
        <v>0.92493395387613964</v>
      </c>
      <c r="AE134" s="10">
        <f ca="1">OFFSET(IND!AH$25,$E134,0)</f>
        <v>0.94888340767561463</v>
      </c>
      <c r="AF134" s="10">
        <f ca="1">OFFSET(IND!AI$25,$E134,0)</f>
        <v>0.97375055798535359</v>
      </c>
      <c r="AG134" s="10">
        <f ca="1">OFFSET(IND!AJ$25,$E134,0)</f>
        <v>0.9982520524649694</v>
      </c>
      <c r="AH134" s="10">
        <f ca="1">OFFSET(IND!AK$25,$E134,0)</f>
        <v>1.0237167310405961</v>
      </c>
      <c r="AI134" s="10">
        <f ca="1">OFFSET(IND!AL$25,$E134,0)</f>
        <v>1.050763714588923</v>
      </c>
      <c r="AJ134" s="10">
        <f ca="1">OFFSET(IND!AM$25,$E134,0)</f>
        <v>1.2007436339254858</v>
      </c>
      <c r="AK134" s="10">
        <f ca="1">OFFSET(IND!AN$25,$E134,0)</f>
        <v>1.3683785530366177</v>
      </c>
      <c r="AL134" s="10">
        <f ca="1">OFFSET(IND!AO$25,$E134,0)</f>
        <v>1.6830508915218805</v>
      </c>
      <c r="AM134" s="10">
        <f ca="1">OFFSET(IND!AP$25,$E134,0)</f>
        <v>2.00066572996958</v>
      </c>
    </row>
    <row r="135" spans="1:39" s="4" customFormat="1">
      <c r="A135" s="35" t="s">
        <v>615</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4.3429412937368097</v>
      </c>
      <c r="N135" s="10">
        <f ca="1">OFFSET(IND!Q$25,$E135,0)</f>
        <v>4.2887678079715856</v>
      </c>
      <c r="O135" s="204">
        <f ca="1">OFFSET(IND!R$25,$E135,0)</f>
        <v>3.9319081434630072</v>
      </c>
      <c r="P135" s="10">
        <f ca="1">OFFSET(IND!S$25,$E135,0)</f>
        <v>3.9889753809675002</v>
      </c>
      <c r="Q135" s="10">
        <f ca="1">OFFSET(IND!T$25,$E135,0)</f>
        <v>4.044411227584841</v>
      </c>
      <c r="R135" s="10">
        <f ca="1">OFFSET(IND!U$25,$E135,0)</f>
        <v>4.1058550759927392</v>
      </c>
      <c r="S135" s="10">
        <f ca="1">OFFSET(IND!V$25,$E135,0)</f>
        <v>4.1750416973886502</v>
      </c>
      <c r="T135" s="204">
        <f ca="1">OFFSET(IND!W$25,$E135,0)</f>
        <v>4.2436004326219132</v>
      </c>
      <c r="U135" s="10">
        <f ca="1">OFFSET(IND!X$25,$E135,0)</f>
        <v>4.3210578365112671</v>
      </c>
      <c r="V135" s="10">
        <f ca="1">OFFSET(IND!Y$25,$E135,0)</f>
        <v>4.3987098039332304</v>
      </c>
      <c r="W135" s="10">
        <f ca="1">OFFSET(IND!Z$25,$E135,0)</f>
        <v>4.4851210637199435</v>
      </c>
      <c r="X135" s="10">
        <f ca="1">OFFSET(IND!AA$25,$E135,0)</f>
        <v>4.5863054940318042</v>
      </c>
      <c r="Y135" s="207">
        <f ca="1">OFFSET(IND!AB$25,$E135,0)</f>
        <v>4.674881134452594</v>
      </c>
      <c r="Z135" s="10">
        <f ca="1">OFFSET(IND!AC$25,$E135,0)</f>
        <v>4.7899711109276195</v>
      </c>
      <c r="AA135" s="10">
        <f ca="1">OFFSET(IND!AD$25,$E135,0)</f>
        <v>4.917892409827795</v>
      </c>
      <c r="AB135" s="10">
        <f ca="1">OFFSET(IND!AE$25,$E135,0)</f>
        <v>5.0469914268726468</v>
      </c>
      <c r="AC135" s="10">
        <f ca="1">OFFSET(IND!AF$25,$E135,0)</f>
        <v>5.1780241359363579</v>
      </c>
      <c r="AD135" s="10">
        <f ca="1">OFFSET(IND!AG$25,$E135,0)</f>
        <v>5.3390541750027811</v>
      </c>
      <c r="AE135" s="10">
        <f ca="1">OFFSET(IND!AH$25,$E135,0)</f>
        <v>5.4845505939571861</v>
      </c>
      <c r="AF135" s="10">
        <f ca="1">OFFSET(IND!AI$25,$E135,0)</f>
        <v>5.6321443749473179</v>
      </c>
      <c r="AG135" s="10">
        <f ca="1">OFFSET(IND!AJ$25,$E135,0)</f>
        <v>5.7750053465801798</v>
      </c>
      <c r="AH135" s="10">
        <f ca="1">OFFSET(IND!AK$25,$E135,0)</f>
        <v>5.9211248654798743</v>
      </c>
      <c r="AI135" s="10">
        <f ca="1">OFFSET(IND!AL$25,$E135,0)</f>
        <v>6.0743478546464029</v>
      </c>
      <c r="AJ135" s="10">
        <f ca="1">OFFSET(IND!AM$25,$E135,0)</f>
        <v>6.8727251373228411</v>
      </c>
      <c r="AK135" s="10">
        <f ca="1">OFFSET(IND!AN$25,$E135,0)</f>
        <v>7.7378551095121528</v>
      </c>
      <c r="AL135" s="10">
        <f ca="1">OFFSET(IND!AO$25,$E135,0)</f>
        <v>9.3902369161257209</v>
      </c>
      <c r="AM135" s="10">
        <f ca="1">OFFSET(IND!AP$25,$E135,0)</f>
        <v>11.053744170991507</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31" t="s">
        <v>197</v>
      </c>
      <c r="C2" s="331"/>
    </row>
    <row r="3" spans="1:48">
      <c r="A3" s="4" t="s">
        <v>16</v>
      </c>
    </row>
    <row r="4" spans="1:48" ht="15.75" thickBot="1">
      <c r="A4" s="4" t="s">
        <v>16</v>
      </c>
      <c r="B4" s="331" t="s">
        <v>11</v>
      </c>
      <c r="C4" s="331"/>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f>INDEX(Drivers!$C$7:$AG$22,$D$6,MATCH(K$4,Drivers!$C$5:$AG$5,0))</f>
        <v>69.817113338466598</v>
      </c>
      <c r="L6" s="126">
        <f>INDEX(Drivers!$C$7:$AG$22,$D$6,MATCH(L$4,Drivers!$C$5:$AG$5,0))</f>
        <v>72.819731017164969</v>
      </c>
      <c r="M6" s="126">
        <f>INDEX(Drivers!$C$7:$AG$22,$D$6,MATCH(M$4,Drivers!$C$5:$AG$5,0))</f>
        <v>75.472008813799022</v>
      </c>
      <c r="N6" s="126">
        <f>INDEX(Drivers!$C$7:$AG$22,$D$6,MATCH(N$4,Drivers!$C$5:$AG$5,0))</f>
        <v>74.274927600037842</v>
      </c>
      <c r="O6" s="126">
        <f>INDEX(Drivers!$C$7:$AG$22,$D$6,MATCH(O$4,Drivers!$C$5:$AG$5,0))</f>
        <v>73.26059197587216</v>
      </c>
      <c r="P6" s="126">
        <f>INDEX(Drivers!$C$7:$AG$22,$D$6,MATCH(P$4,Drivers!$C$5:$AG$5,0))</f>
        <v>75.493823257911487</v>
      </c>
      <c r="Q6" s="126">
        <f>INDEX(Drivers!$C$7:$AG$22,$D$6,MATCH(Q$4,Drivers!$C$5:$AG$5,0))</f>
        <v>74.303648694490207</v>
      </c>
      <c r="R6" s="126">
        <f>INDEX(Drivers!$C$7:$AG$22,$D$6,MATCH(R$4,Drivers!$C$5:$AG$5,0))</f>
        <v>73.1945218840509</v>
      </c>
      <c r="S6" s="126">
        <f>INDEX(Drivers!$C$7:$AG$22,$D$6,MATCH(S$4,Drivers!$C$5:$AG$5,0))</f>
        <v>70.325700988606158</v>
      </c>
      <c r="T6" s="126">
        <f>INDEX(Drivers!$C$7:$AG$22,$D$6,MATCH(T$4,Drivers!$C$5:$AG$5,0))</f>
        <v>72.079600677576877</v>
      </c>
      <c r="U6" s="126">
        <f>INDEX(Drivers!$C$7:$AG$22,$D$6,MATCH(U$4,Drivers!$C$5:$AG$5,0))</f>
        <v>74.097267383773996</v>
      </c>
      <c r="V6" s="126">
        <f>INDEX(Drivers!$C$7:$AG$22,$D$6,MATCH(V$4,Drivers!$C$5:$AG$5,0))</f>
        <v>75.83751945163533</v>
      </c>
      <c r="W6" s="126">
        <f>INDEX(Drivers!$C$7:$AG$22,$D$6,MATCH(W$4,Drivers!$C$5:$AG$5,0))</f>
        <v>77.576110521025043</v>
      </c>
      <c r="X6" s="126">
        <f>INDEX(Drivers!$C$7:$AG$22,$D$6,MATCH(X$4,Drivers!$C$5:$AG$5,0))</f>
        <v>79.396606124967263</v>
      </c>
      <c r="Y6" s="126">
        <f>INDEX(Drivers!$C$7:$AG$22,$D$6,MATCH(Y$4,Drivers!$C$5:$AG$5,0))</f>
        <v>81.224836721269554</v>
      </c>
      <c r="Z6" s="126">
        <f>INDEX(Drivers!$C$7:$AG$22,$D$6,MATCH(Z$4,Drivers!$C$5:$AG$5,0))</f>
        <v>83.015421229038807</v>
      </c>
      <c r="AA6" s="126">
        <f>INDEX(Drivers!$C$7:$AG$22,$D$6,MATCH(AA$4,Drivers!$C$5:$AG$5,0))</f>
        <v>84.71879762829046</v>
      </c>
      <c r="AB6" s="126">
        <f>INDEX(Drivers!$C$7:$AG$22,$D$6,MATCH(AB$4,Drivers!$C$5:$AG$5,0))</f>
        <v>86.40947079839232</v>
      </c>
      <c r="AC6" s="126">
        <f>INDEX(Drivers!$C$7:$AG$22,$D$6,MATCH(AC$4,Drivers!$C$5:$AG$5,0))</f>
        <v>87.917074260425011</v>
      </c>
      <c r="AD6" s="126">
        <f>INDEX(Drivers!$C$7:$AG$22,$D$6,MATCH(AD$4,Drivers!$C$5:$AG$5,0))</f>
        <v>89.948274996445477</v>
      </c>
      <c r="AE6" s="126">
        <f>INDEX(Drivers!$C$7:$AG$22,$D$6,MATCH(AE$4,Drivers!$C$5:$AG$5,0))</f>
        <v>91.858597961990753</v>
      </c>
      <c r="AF6" s="126">
        <f>INDEX(Drivers!$C$7:$AG$22,$D$6,MATCH(AF$4,Drivers!$C$5:$AG$5,0))</f>
        <v>93.636661953392263</v>
      </c>
      <c r="AG6" s="126">
        <f>INDEX(Drivers!$C$7:$AG$22,$D$6,MATCH(AG$4,Drivers!$C$5:$AG$5,0))</f>
        <v>95.295599787555759</v>
      </c>
      <c r="AH6" s="126">
        <f>INDEX(Drivers!$C$7:$AG$22,$D$6,MATCH(AH$4,Drivers!$C$5:$AG$5,0))</f>
        <v>97.196418455885137</v>
      </c>
      <c r="AI6" s="126">
        <f>INDEX(Drivers!$C$7:$AG$22,$D$6,MATCH(AI$4,Drivers!$C$5:$AG$5,0))</f>
        <v>99.048946074573934</v>
      </c>
      <c r="AJ6" s="126">
        <f>INDEX(Drivers!$C$7:$AG$22,$D$6,MATCH(AJ$4,Drivers!$C$5:$AG$5,0))</f>
        <v>100.96742638628118</v>
      </c>
      <c r="AK6" s="126">
        <f>INDEX(Drivers!$C$7:$AG$22,$D$6,MATCH(AK$4,Drivers!$C$5:$AG$5,0))</f>
        <v>102.82399638424677</v>
      </c>
      <c r="AL6" s="126">
        <f>INDEX(Drivers!$C$7:$AG$22,$D$6,MATCH(AL$4,Drivers!$C$5:$AG$5,0))</f>
        <v>104.72881393465261</v>
      </c>
      <c r="AM6" s="126">
        <f>INDEX(Drivers!$C$7:$AG$22,$D$6,MATCH(AM$4,Drivers!$C$5:$AG$5,0))</f>
        <v>106.73410403014014</v>
      </c>
      <c r="AN6" s="126">
        <f>INDEX(Drivers!$C$7:$AG$22,$D$6,MATCH(AN$4,Drivers!$C$5:$AG$5,0))</f>
        <v>117.7224288535422</v>
      </c>
      <c r="AO6" s="126">
        <f>INDEX(Drivers!$C$7:$AG$22,$D$6,MATCH(AO$4,Drivers!$C$5:$AG$5,0))</f>
        <v>130.07284907210411</v>
      </c>
      <c r="AP6" s="126">
        <f>AO6</f>
        <v>130.07284907210411</v>
      </c>
      <c r="AQ6" s="126"/>
      <c r="AR6" s="126"/>
      <c r="AS6" s="24"/>
      <c r="AT6" s="24"/>
      <c r="AU6" s="24"/>
      <c r="AV6" s="24"/>
    </row>
    <row r="7" spans="1:48">
      <c r="A7" s="4" t="s">
        <v>16</v>
      </c>
      <c r="B7" s="25"/>
    </row>
    <row r="8" spans="1:48" ht="15.75" thickBot="1">
      <c r="A8" s="4" t="s">
        <v>16</v>
      </c>
      <c r="B8" s="331" t="s">
        <v>285</v>
      </c>
      <c r="C8" s="331"/>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31" t="s">
        <v>12</v>
      </c>
      <c r="C16" s="331"/>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2.6121033710984038</v>
      </c>
      <c r="L22" s="6">
        <f t="shared" ref="L22:AP22" si="2">L$6/K$6*K22*L$17</f>
        <v>2.7244418420779311</v>
      </c>
      <c r="M22" s="6">
        <f t="shared" si="2"/>
        <v>2.8236728678594019</v>
      </c>
      <c r="N22" s="6">
        <f t="shared" si="2"/>
        <v>2.7788858561308416</v>
      </c>
      <c r="O22" s="6">
        <f t="shared" si="2"/>
        <v>2.7409359986157704</v>
      </c>
      <c r="P22" s="6">
        <f t="shared" si="2"/>
        <v>2.8244890228145429</v>
      </c>
      <c r="Q22" s="6">
        <f t="shared" si="2"/>
        <v>2.7799604131277338</v>
      </c>
      <c r="R22" s="6">
        <f t="shared" si="2"/>
        <v>2.7384640844772066</v>
      </c>
      <c r="S22" s="6">
        <f t="shared" si="2"/>
        <v>2.6311314209833689</v>
      </c>
      <c r="T22" s="6">
        <f t="shared" si="2"/>
        <v>2.6967509671241388</v>
      </c>
      <c r="U22" s="6">
        <f t="shared" si="2"/>
        <v>2.7722389635908553</v>
      </c>
      <c r="V22" s="6">
        <f t="shared" si="2"/>
        <v>2.8373479043026313</v>
      </c>
      <c r="W22" s="6">
        <f t="shared" si="2"/>
        <v>2.9023947012290279</v>
      </c>
      <c r="X22" s="6">
        <f t="shared" si="2"/>
        <v>2.9705058343988275</v>
      </c>
      <c r="Y22" s="6">
        <f t="shared" si="2"/>
        <v>3.0389063607940558</v>
      </c>
      <c r="Z22" s="6">
        <f t="shared" si="2"/>
        <v>3.1058984148239333</v>
      </c>
      <c r="AA22" s="6">
        <f t="shared" si="2"/>
        <v>3.1696277072850019</v>
      </c>
      <c r="AB22" s="6">
        <f t="shared" si="2"/>
        <v>3.232881727336494</v>
      </c>
      <c r="AC22" s="6">
        <f t="shared" si="2"/>
        <v>3.289286466764263</v>
      </c>
      <c r="AD22" s="6">
        <f t="shared" si="2"/>
        <v>3.3652808188110894</v>
      </c>
      <c r="AE22" s="6">
        <f t="shared" si="2"/>
        <v>3.4367527090050691</v>
      </c>
      <c r="AF22" s="6">
        <f t="shared" si="2"/>
        <v>3.5032763265521392</v>
      </c>
      <c r="AG22" s="6">
        <f t="shared" si="2"/>
        <v>3.565343016248312</v>
      </c>
      <c r="AH22" s="6">
        <f t="shared" si="2"/>
        <v>3.6364593173093351</v>
      </c>
      <c r="AI22" s="6">
        <f t="shared" si="2"/>
        <v>3.7057688806304503</v>
      </c>
      <c r="AJ22" s="6">
        <f t="shared" si="2"/>
        <v>3.777545965788673</v>
      </c>
      <c r="AK22" s="6">
        <f t="shared" si="2"/>
        <v>3.8470067687132503</v>
      </c>
      <c r="AL22" s="6">
        <f t="shared" si="2"/>
        <v>3.9182726819947318</v>
      </c>
      <c r="AM22" s="6">
        <f t="shared" si="2"/>
        <v>3.9932976259946331</v>
      </c>
      <c r="AN22" s="6">
        <f t="shared" si="2"/>
        <v>4.4044094428751901</v>
      </c>
      <c r="AO22" s="6">
        <f t="shared" si="2"/>
        <v>4.8664820314537431</v>
      </c>
      <c r="AP22" s="6">
        <f t="shared" si="2"/>
        <v>4.8664820314537431</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3.999898422870118</v>
      </c>
      <c r="L23" s="6">
        <f t="shared" ref="L23:AP23" si="3">L$6/K$6*K23*L$17</f>
        <v>4.1719216581947212</v>
      </c>
      <c r="M23" s="6">
        <f t="shared" si="3"/>
        <v>4.3238735403119231</v>
      </c>
      <c r="N23" s="6">
        <f t="shared" si="3"/>
        <v>4.2552914544878071</v>
      </c>
      <c r="O23" s="6">
        <f t="shared" si="3"/>
        <v>4.1971790624200889</v>
      </c>
      <c r="P23" s="6">
        <f t="shared" si="3"/>
        <v>4.3251233135613303</v>
      </c>
      <c r="Q23" s="6">
        <f t="shared" si="3"/>
        <v>4.2569369172534497</v>
      </c>
      <c r="R23" s="6">
        <f t="shared" si="3"/>
        <v>4.1933938349387754</v>
      </c>
      <c r="S23" s="6">
        <f t="shared" si="3"/>
        <v>4.0290359629718182</v>
      </c>
      <c r="T23" s="6">
        <f t="shared" si="3"/>
        <v>4.1295187853677584</v>
      </c>
      <c r="U23" s="6">
        <f t="shared" si="3"/>
        <v>4.2451131073052837</v>
      </c>
      <c r="V23" s="6">
        <f t="shared" si="3"/>
        <v>4.3448140426316924</v>
      </c>
      <c r="W23" s="6">
        <f t="shared" si="3"/>
        <v>4.4444198175475753</v>
      </c>
      <c r="X23" s="6">
        <f t="shared" si="3"/>
        <v>4.5487179924054937</v>
      </c>
      <c r="Y23" s="6">
        <f t="shared" si="3"/>
        <v>4.6534593133956781</v>
      </c>
      <c r="Z23" s="6">
        <f t="shared" si="3"/>
        <v>4.7560438489939978</v>
      </c>
      <c r="AA23" s="6">
        <f t="shared" si="3"/>
        <v>4.8536321371245954</v>
      </c>
      <c r="AB23" s="6">
        <f t="shared" si="3"/>
        <v>4.9504926434290484</v>
      </c>
      <c r="AC23" s="6">
        <f t="shared" si="3"/>
        <v>5.0368648868769261</v>
      </c>
      <c r="AD23" s="6">
        <f t="shared" si="3"/>
        <v>5.1532345881155557</v>
      </c>
      <c r="AE23" s="6">
        <f t="shared" si="3"/>
        <v>5.2626790703016617</v>
      </c>
      <c r="AF23" s="6">
        <f t="shared" si="3"/>
        <v>5.3645462918880149</v>
      </c>
      <c r="AG23" s="6">
        <f t="shared" si="3"/>
        <v>5.4595886462509267</v>
      </c>
      <c r="AH23" s="6">
        <f t="shared" si="3"/>
        <v>5.5684886169035916</v>
      </c>
      <c r="AI23" s="6">
        <f t="shared" si="3"/>
        <v>5.6746219407549239</v>
      </c>
      <c r="AJ23" s="6">
        <f t="shared" si="3"/>
        <v>5.7845337661823617</v>
      </c>
      <c r="AK23" s="6">
        <f t="shared" si="3"/>
        <v>5.8908986823428107</v>
      </c>
      <c r="AL23" s="6">
        <f t="shared" si="3"/>
        <v>6.0000277533026356</v>
      </c>
      <c r="AM23" s="6">
        <f t="shared" si="3"/>
        <v>6.1149130057399974</v>
      </c>
      <c r="AN23" s="6">
        <f t="shared" si="3"/>
        <v>6.7444460962594315</v>
      </c>
      <c r="AO23" s="6">
        <f t="shared" si="3"/>
        <v>7.4520151146821858</v>
      </c>
      <c r="AP23" s="6">
        <f t="shared" si="3"/>
        <v>7.4520151146821858</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15.19701768574153</v>
      </c>
      <c r="L24" s="6">
        <f t="shared" ref="L24:AP24" si="4">L$6/K$6*K24*L$17</f>
        <v>15.850594320247822</v>
      </c>
      <c r="M24" s="6">
        <f t="shared" si="4"/>
        <v>16.427912840816614</v>
      </c>
      <c r="N24" s="6">
        <f t="shared" si="4"/>
        <v>16.167345431095672</v>
      </c>
      <c r="O24" s="6">
        <f t="shared" si="4"/>
        <v>15.946556061804596</v>
      </c>
      <c r="P24" s="6">
        <f t="shared" si="4"/>
        <v>16.432661167940573</v>
      </c>
      <c r="Q24" s="6">
        <f t="shared" si="4"/>
        <v>16.173597121540539</v>
      </c>
      <c r="R24" s="6">
        <f t="shared" si="4"/>
        <v>15.932174654354553</v>
      </c>
      <c r="S24" s="6">
        <f t="shared" si="4"/>
        <v>15.307721425044685</v>
      </c>
      <c r="T24" s="6">
        <f t="shared" si="4"/>
        <v>15.689490927073342</v>
      </c>
      <c r="U24" s="6">
        <f t="shared" si="4"/>
        <v>16.128674318534408</v>
      </c>
      <c r="V24" s="6">
        <f t="shared" si="4"/>
        <v>16.50747315721922</v>
      </c>
      <c r="W24" s="6">
        <f t="shared" si="4"/>
        <v>16.885910448112348</v>
      </c>
      <c r="X24" s="6">
        <f t="shared" si="4"/>
        <v>17.282175812963541</v>
      </c>
      <c r="Y24" s="6">
        <f t="shared" si="4"/>
        <v>17.680124845472619</v>
      </c>
      <c r="Z24" s="6">
        <f t="shared" si="4"/>
        <v>18.069879493455058</v>
      </c>
      <c r="AA24" s="6">
        <f t="shared" si="4"/>
        <v>18.440651644108268</v>
      </c>
      <c r="AB24" s="6">
        <f t="shared" si="4"/>
        <v>18.808658696222963</v>
      </c>
      <c r="AC24" s="6">
        <f t="shared" si="4"/>
        <v>19.136817157380261</v>
      </c>
      <c r="AD24" s="6">
        <f t="shared" si="4"/>
        <v>19.578946486889318</v>
      </c>
      <c r="AE24" s="6">
        <f t="shared" si="4"/>
        <v>19.994764479136137</v>
      </c>
      <c r="AF24" s="6">
        <f t="shared" si="4"/>
        <v>20.381793799479311</v>
      </c>
      <c r="AG24" s="6">
        <f t="shared" si="4"/>
        <v>20.742893054372711</v>
      </c>
      <c r="AH24" s="6">
        <f t="shared" si="4"/>
        <v>21.156642256233134</v>
      </c>
      <c r="AI24" s="6">
        <f t="shared" si="4"/>
        <v>21.559879996070009</v>
      </c>
      <c r="AJ24" s="6">
        <f t="shared" si="4"/>
        <v>21.977473589282898</v>
      </c>
      <c r="AK24" s="6">
        <f t="shared" si="4"/>
        <v>22.381591229568595</v>
      </c>
      <c r="AL24" s="6">
        <f t="shared" si="4"/>
        <v>22.796210863887957</v>
      </c>
      <c r="AM24" s="6">
        <f t="shared" si="4"/>
        <v>23.232700251503129</v>
      </c>
      <c r="AN24" s="6">
        <f t="shared" si="4"/>
        <v>25.624517367578431</v>
      </c>
      <c r="AO24" s="6">
        <f t="shared" si="4"/>
        <v>28.312820356817248</v>
      </c>
      <c r="AP24" s="6">
        <f t="shared" si="4"/>
        <v>28.312820356817248</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5.2362159844115599</v>
      </c>
      <c r="L25" s="6">
        <f t="shared" ref="L25:AP25" si="5">L$6/K$6*K25*L$17</f>
        <v>5.4614094066611552</v>
      </c>
      <c r="M25" s="6">
        <f t="shared" si="5"/>
        <v>5.6603276765487669</v>
      </c>
      <c r="N25" s="6">
        <f t="shared" si="5"/>
        <v>5.5705477431426473</v>
      </c>
      <c r="O25" s="6">
        <f t="shared" si="5"/>
        <v>5.49447355223381</v>
      </c>
      <c r="P25" s="6">
        <f t="shared" si="5"/>
        <v>5.6619637387617523</v>
      </c>
      <c r="Q25" s="6">
        <f t="shared" si="5"/>
        <v>5.5727017974521145</v>
      </c>
      <c r="R25" s="6">
        <f t="shared" si="5"/>
        <v>5.4895183592396677</v>
      </c>
      <c r="S25" s="6">
        <f t="shared" si="5"/>
        <v>5.2743595663471918</v>
      </c>
      <c r="T25" s="6">
        <f t="shared" si="5"/>
        <v>5.4059003469280329</v>
      </c>
      <c r="U25" s="6">
        <f t="shared" si="5"/>
        <v>5.5572233987274755</v>
      </c>
      <c r="V25" s="6">
        <f t="shared" si="5"/>
        <v>5.6877406209229147</v>
      </c>
      <c r="W25" s="6">
        <f t="shared" si="5"/>
        <v>5.818133269839235</v>
      </c>
      <c r="X25" s="6">
        <f t="shared" si="5"/>
        <v>5.9546686796419941</v>
      </c>
      <c r="Y25" s="6">
        <f t="shared" si="5"/>
        <v>6.0917842063917078</v>
      </c>
      <c r="Z25" s="6">
        <f t="shared" si="5"/>
        <v>6.2260763129067342</v>
      </c>
      <c r="AA25" s="6">
        <f t="shared" si="5"/>
        <v>6.3538278956167105</v>
      </c>
      <c r="AB25" s="6">
        <f t="shared" si="5"/>
        <v>6.4806267484249886</v>
      </c>
      <c r="AC25" s="6">
        <f t="shared" si="5"/>
        <v>6.5936955501638943</v>
      </c>
      <c r="AD25" s="6">
        <f t="shared" si="5"/>
        <v>6.7460336411121338</v>
      </c>
      <c r="AE25" s="6">
        <f t="shared" si="5"/>
        <v>6.8893060161684296</v>
      </c>
      <c r="AF25" s="6">
        <f t="shared" si="5"/>
        <v>7.0226590960637223</v>
      </c>
      <c r="AG25" s="6">
        <f t="shared" si="5"/>
        <v>7.1470778293659771</v>
      </c>
      <c r="AH25" s="6">
        <f t="shared" si="5"/>
        <v>7.2896373913221204</v>
      </c>
      <c r="AI25" s="6">
        <f t="shared" si="5"/>
        <v>7.4285751712546189</v>
      </c>
      <c r="AJ25" s="6">
        <f t="shared" si="5"/>
        <v>7.5724593393845776</v>
      </c>
      <c r="AK25" s="6">
        <f t="shared" si="5"/>
        <v>7.711700293853692</v>
      </c>
      <c r="AL25" s="6">
        <f t="shared" si="5"/>
        <v>7.8545597680984889</v>
      </c>
      <c r="AM25" s="6">
        <f t="shared" si="5"/>
        <v>8.0049545860633966</v>
      </c>
      <c r="AN25" s="6">
        <f t="shared" si="5"/>
        <v>8.8290683216638524</v>
      </c>
      <c r="AO25" s="6">
        <f t="shared" si="5"/>
        <v>9.7553378946999398</v>
      </c>
      <c r="AP25" s="6">
        <f t="shared" si="5"/>
        <v>9.7553378946999398</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8.7936522940223458</v>
      </c>
      <c r="L26" s="6">
        <f t="shared" ref="L26:AP26" si="6">L$6/K$6*K26*L$17</f>
        <v>9.1718400273128076</v>
      </c>
      <c r="M26" s="6">
        <f t="shared" si="6"/>
        <v>9.505901514754818</v>
      </c>
      <c r="N26" s="6">
        <f t="shared" si="6"/>
        <v>9.3551259318330562</v>
      </c>
      <c r="O26" s="6">
        <f t="shared" si="6"/>
        <v>9.2273676450486786</v>
      </c>
      <c r="P26" s="6">
        <f t="shared" si="6"/>
        <v>9.5086491023782482</v>
      </c>
      <c r="Q26" s="6">
        <f t="shared" si="6"/>
        <v>9.3587434305527957</v>
      </c>
      <c r="R26" s="6">
        <f t="shared" si="6"/>
        <v>9.2190459401438414</v>
      </c>
      <c r="S26" s="6">
        <f t="shared" si="6"/>
        <v>8.8577102698180461</v>
      </c>
      <c r="T26" s="6">
        <f t="shared" si="6"/>
        <v>9.0786186300453213</v>
      </c>
      <c r="U26" s="6">
        <f t="shared" si="6"/>
        <v>9.3327491520780512</v>
      </c>
      <c r="V26" s="6">
        <f t="shared" si="6"/>
        <v>9.5519385578980494</v>
      </c>
      <c r="W26" s="6">
        <f t="shared" si="6"/>
        <v>9.770918756514801</v>
      </c>
      <c r="X26" s="6">
        <f t="shared" si="6"/>
        <v>10.000215050480078</v>
      </c>
      <c r="Y26" s="6">
        <f t="shared" si="6"/>
        <v>10.230485587436204</v>
      </c>
      <c r="Z26" s="6">
        <f t="shared" si="6"/>
        <v>10.456014498779931</v>
      </c>
      <c r="AA26" s="6">
        <f t="shared" si="6"/>
        <v>10.670559315438943</v>
      </c>
      <c r="AB26" s="6">
        <f t="shared" si="6"/>
        <v>10.883504126385702</v>
      </c>
      <c r="AC26" s="6">
        <f t="shared" si="6"/>
        <v>11.073390817605798</v>
      </c>
      <c r="AD26" s="6">
        <f t="shared" si="6"/>
        <v>11.329225986919296</v>
      </c>
      <c r="AE26" s="6">
        <f t="shared" si="6"/>
        <v>11.569836277505965</v>
      </c>
      <c r="AF26" s="6">
        <f t="shared" si="6"/>
        <v>11.79378819630138</v>
      </c>
      <c r="AG26" s="6">
        <f t="shared" si="6"/>
        <v>12.002735856745467</v>
      </c>
      <c r="AH26" s="6">
        <f t="shared" si="6"/>
        <v>12.242149055659059</v>
      </c>
      <c r="AI26" s="6">
        <f t="shared" si="6"/>
        <v>12.475479867616979</v>
      </c>
      <c r="AJ26" s="6">
        <f t="shared" si="6"/>
        <v>12.717117597786297</v>
      </c>
      <c r="AK26" s="6">
        <f t="shared" si="6"/>
        <v>12.950957558233762</v>
      </c>
      <c r="AL26" s="6">
        <f t="shared" si="6"/>
        <v>13.190874427048096</v>
      </c>
      <c r="AM26" s="6">
        <f t="shared" si="6"/>
        <v>13.443446081835328</v>
      </c>
      <c r="AN26" s="6">
        <f t="shared" si="6"/>
        <v>14.827455004151142</v>
      </c>
      <c r="AO26" s="6">
        <f t="shared" si="6"/>
        <v>16.383023487204703</v>
      </c>
      <c r="AP26" s="6">
        <f t="shared" si="6"/>
        <v>16.383023487204703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610</v>
      </c>
      <c r="B1" s="185" t="s">
        <v>17</v>
      </c>
      <c r="G1" s="185" t="s">
        <v>283</v>
      </c>
    </row>
    <row r="2" spans="1:48" ht="15.75" thickBot="1">
      <c r="A2" s="185" t="s">
        <v>16</v>
      </c>
      <c r="B2" s="331" t="s">
        <v>197</v>
      </c>
      <c r="C2" s="331"/>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f>INDEX($D4:$G4,0,COUNT($D4:$G4)-D6)</f>
        <v>2050</v>
      </c>
      <c r="E5" s="185">
        <f>INDEX($D4:$G4,0,COUNT($D4:$G4)-E6)</f>
        <v>2030</v>
      </c>
      <c r="F5" s="185">
        <f>INDEX($D4:$G4,0,COUNT($D4:$G4)-F6)</f>
        <v>2020</v>
      </c>
      <c r="G5" s="185">
        <f>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f>INDEX(Drivers!$C$7:$AG$22,$G10,J$9)</f>
        <v>205.448728044604</v>
      </c>
      <c r="K10" s="185">
        <f>INDEX(Drivers!$C$7:$AG$22,$G10,K$9)</f>
        <v>211.2700110992823</v>
      </c>
      <c r="L10" s="185">
        <f>INDEX(Drivers!$C$7:$AG$22,$G10,L$9)</f>
        <v>212.6655009618502</v>
      </c>
      <c r="M10" s="185">
        <f>INDEX(Drivers!$C$7:$AG$22,$G10,M$9)</f>
        <v>219.65714422943788</v>
      </c>
      <c r="N10" s="185">
        <f>INDEX(Drivers!$C$7:$AG$22,$G10,N$9)</f>
        <v>216.49078103790811</v>
      </c>
      <c r="O10" s="185">
        <f>INDEX(Drivers!$C$7:$AG$22,$G10,O$9)</f>
        <v>222.77267087886864</v>
      </c>
      <c r="P10" s="185">
        <f>INDEX(Drivers!$C$7:$AG$22,$G10,P$9)</f>
        <v>221.2538387586481</v>
      </c>
      <c r="Q10" s="185">
        <f>INDEX(Drivers!$C$7:$AG$22,$G10,Q$9)</f>
        <v>218.49393691475751</v>
      </c>
      <c r="R10" s="185">
        <f>INDEX(Drivers!$C$7:$AG$22,$G10,R$9)</f>
        <v>200.31349989514737</v>
      </c>
      <c r="S10" s="185">
        <f>INDEX(Drivers!$C$7:$AG$22,$G10,S$9)</f>
        <v>203.22082571680417</v>
      </c>
      <c r="T10" s="185">
        <f>INDEX(Drivers!$C$7:$AG$22,$G10,T$9)</f>
        <v>206.04503931752927</v>
      </c>
      <c r="U10" s="185">
        <f>INDEX(Drivers!$C$7:$AG$22,$G10,U$9)</f>
        <v>209.17533429709937</v>
      </c>
      <c r="V10" s="185">
        <f>INDEX(Drivers!$C$7:$AG$22,$G10,V$9)</f>
        <v>212.70008965049607</v>
      </c>
      <c r="W10" s="185">
        <f>INDEX(Drivers!$C$7:$AG$22,$G10,W$9)</f>
        <v>216.19285695376888</v>
      </c>
      <c r="X10" s="185">
        <f>INDEX(Drivers!$C$7:$AG$22,$G10,X$9)</f>
        <v>220.13897245284642</v>
      </c>
      <c r="Y10" s="185">
        <f>INDEX(Drivers!$C$7:$AG$22,$G10,Y$9)</f>
        <v>224.09500011180839</v>
      </c>
      <c r="Z10" s="185">
        <f>INDEX(Drivers!$C$7:$AG$22,$G10,Z$9)</f>
        <v>228.49727535493759</v>
      </c>
      <c r="AA10" s="185">
        <f>INDEX(Drivers!$C$7:$AG$22,$G10,AA$9)</f>
        <v>233.65217893638649</v>
      </c>
      <c r="AB10" s="185">
        <f>INDEX(Drivers!$C$7:$AG$22,$G10,AB$9)</f>
        <v>238.16471989379443</v>
      </c>
      <c r="AC10" s="185">
        <f>INDEX(Drivers!$C$7:$AG$22,$G10,AC$9)</f>
        <v>244.02805015212999</v>
      </c>
      <c r="AD10" s="185">
        <f>INDEX(Drivers!$C$7:$AG$22,$G10,AD$9)</f>
        <v>250.54508009252402</v>
      </c>
      <c r="AE10" s="185">
        <f>INDEX(Drivers!$C$7:$AG$22,$G10,AE$9)</f>
        <v>257.12210961450603</v>
      </c>
      <c r="AF10" s="185">
        <f>INDEX(Drivers!$C$7:$AG$22,$G10,AF$9)</f>
        <v>263.79765227613524</v>
      </c>
      <c r="AG10" s="185">
        <f>INDEX(Drivers!$C$7:$AG$22,$G10,AG$9)</f>
        <v>272.00142752639778</v>
      </c>
      <c r="AH10" s="185">
        <f>INDEX(Drivers!$C$7:$AG$22,$G10,AH$9)</f>
        <v>279.41383286232161</v>
      </c>
      <c r="AI10" s="185">
        <f>INDEX(Drivers!$C$7:$AG$22,$G10,AI$9)</f>
        <v>286.93308960844996</v>
      </c>
      <c r="AJ10" s="185">
        <f>INDEX(Drivers!$C$7:$AG$22,$G10,AJ$9)</f>
        <v>294.21123044543191</v>
      </c>
      <c r="AK10" s="185">
        <f>INDEX(Drivers!$C$7:$AG$22,$G10,AK$9)</f>
        <v>301.65537999466676</v>
      </c>
      <c r="AL10" s="185">
        <f>INDEX(Drivers!$C$7:$AG$22,$G10,AL$9)</f>
        <v>309.46142024394663</v>
      </c>
      <c r="AM10" s="185">
        <f>INDEX(Drivers!$C$7:$AG$22,$G10,AM$9)</f>
        <v>350.13524625780695</v>
      </c>
      <c r="AN10" s="185">
        <f>INDEX(Drivers!$C$7:$AG$22,$G10,AN$9)</f>
        <v>394.20982945516573</v>
      </c>
      <c r="AO10" s="185">
        <f>FORECAST(AO$3,$AL10:$AN10,$AL$3:$AN$3)</f>
        <v>478.39144580246648</v>
      </c>
      <c r="AP10" s="185">
        <f>FORECAST(AP$3,$AL10:$AN10,$AL$3:$AN$3)</f>
        <v>563.13985501368734</v>
      </c>
    </row>
    <row r="11" spans="1:48">
      <c r="A11" s="185" t="s">
        <v>16</v>
      </c>
      <c r="B11" s="186" t="str">
        <f>[4]IND!B11</f>
        <v>FA</v>
      </c>
      <c r="C11" s="186" t="str">
        <f>[4]IND!A11</f>
        <v>Ferro Alloys</v>
      </c>
      <c r="D11" s="185">
        <f>[4]IND!M11</f>
        <v>0</v>
      </c>
      <c r="F11" s="186" t="s">
        <v>615</v>
      </c>
      <c r="G11" s="185">
        <f>G10</f>
        <v>7</v>
      </c>
      <c r="H11" s="186"/>
      <c r="I11" s="186"/>
      <c r="J11" s="185">
        <f>INDEX(Drivers!$C$7:$AG$22,$G11,J$9)</f>
        <v>205.448728044604</v>
      </c>
      <c r="K11" s="185">
        <f>INDEX(Drivers!$C$7:$AG$22,$G11,K$9)</f>
        <v>211.2700110992823</v>
      </c>
      <c r="L11" s="185">
        <f>INDEX(Drivers!$C$7:$AG$22,$G11,L$9)</f>
        <v>212.6655009618502</v>
      </c>
      <c r="M11" s="185">
        <f>INDEX(Drivers!$C$7:$AG$22,$G11,M$9)</f>
        <v>219.65714422943788</v>
      </c>
      <c r="N11" s="185">
        <f>INDEX(Drivers!$C$7:$AG$22,$G11,N$9)</f>
        <v>216.49078103790811</v>
      </c>
      <c r="O11" s="185">
        <f>INDEX(Drivers!$C$7:$AG$22,$G11,O$9)</f>
        <v>222.77267087886864</v>
      </c>
      <c r="P11" s="185">
        <f>INDEX(Drivers!$C$7:$AG$22,$G11,P$9)</f>
        <v>221.2538387586481</v>
      </c>
      <c r="Q11" s="185">
        <f>INDEX(Drivers!$C$7:$AG$22,$G11,Q$9)</f>
        <v>218.49393691475751</v>
      </c>
      <c r="R11" s="185">
        <f>INDEX(Drivers!$C$7:$AG$22,$G11,R$9)</f>
        <v>200.31349989514737</v>
      </c>
      <c r="S11" s="185">
        <f>INDEX(Drivers!$C$7:$AG$22,$G11,S$9)</f>
        <v>203.22082571680417</v>
      </c>
      <c r="T11" s="185">
        <f>INDEX(Drivers!$C$7:$AG$22,$G11,T$9)</f>
        <v>206.04503931752927</v>
      </c>
      <c r="U11" s="185">
        <f>INDEX(Drivers!$C$7:$AG$22,$G11,U$9)</f>
        <v>209.17533429709937</v>
      </c>
      <c r="V11" s="185">
        <f>INDEX(Drivers!$C$7:$AG$22,$G11,V$9)</f>
        <v>212.70008965049607</v>
      </c>
      <c r="W11" s="185">
        <f>INDEX(Drivers!$C$7:$AG$22,$G11,W$9)</f>
        <v>216.19285695376888</v>
      </c>
      <c r="X11" s="185">
        <f>INDEX(Drivers!$C$7:$AG$22,$G11,X$9)</f>
        <v>220.13897245284642</v>
      </c>
      <c r="Y11" s="185">
        <f>INDEX(Drivers!$C$7:$AG$22,$G11,Y$9)</f>
        <v>224.09500011180839</v>
      </c>
      <c r="Z11" s="185">
        <f>INDEX(Drivers!$C$7:$AG$22,$G11,Z$9)</f>
        <v>228.49727535493759</v>
      </c>
      <c r="AA11" s="185">
        <f>INDEX(Drivers!$C$7:$AG$22,$G11,AA$9)</f>
        <v>233.65217893638649</v>
      </c>
      <c r="AB11" s="185">
        <f>INDEX(Drivers!$C$7:$AG$22,$G11,AB$9)</f>
        <v>238.16471989379443</v>
      </c>
      <c r="AC11" s="185">
        <f>INDEX(Drivers!$C$7:$AG$22,$G11,AC$9)</f>
        <v>244.02805015212999</v>
      </c>
      <c r="AD11" s="185">
        <f>INDEX(Drivers!$C$7:$AG$22,$G11,AD$9)</f>
        <v>250.54508009252402</v>
      </c>
      <c r="AE11" s="185">
        <f>INDEX(Drivers!$C$7:$AG$22,$G11,AE$9)</f>
        <v>257.12210961450603</v>
      </c>
      <c r="AF11" s="185">
        <f>INDEX(Drivers!$C$7:$AG$22,$G11,AF$9)</f>
        <v>263.79765227613524</v>
      </c>
      <c r="AG11" s="185">
        <f>INDEX(Drivers!$C$7:$AG$22,$G11,AG$9)</f>
        <v>272.00142752639778</v>
      </c>
      <c r="AH11" s="185">
        <f>INDEX(Drivers!$C$7:$AG$22,$G11,AH$9)</f>
        <v>279.41383286232161</v>
      </c>
      <c r="AI11" s="185">
        <f>INDEX(Drivers!$C$7:$AG$22,$G11,AI$9)</f>
        <v>286.93308960844996</v>
      </c>
      <c r="AJ11" s="185">
        <f>INDEX(Drivers!$C$7:$AG$22,$G11,AJ$9)</f>
        <v>294.21123044543191</v>
      </c>
      <c r="AK11" s="185">
        <f>INDEX(Drivers!$C$7:$AG$22,$G11,AK$9)</f>
        <v>301.65537999466676</v>
      </c>
      <c r="AL11" s="185">
        <f>INDEX(Drivers!$C$7:$AG$22,$G11,AL$9)</f>
        <v>309.46142024394663</v>
      </c>
      <c r="AM11" s="185">
        <f>INDEX(Drivers!$C$7:$AG$22,$G11,AM$9)</f>
        <v>350.13524625780695</v>
      </c>
      <c r="AN11" s="185">
        <f>INDEX(Drivers!$C$7:$AG$22,$G11,AN$9)</f>
        <v>394.20982945516573</v>
      </c>
      <c r="AO11" s="185">
        <f t="shared" ref="AO11:AP22" si="4">FORECAST(AO$3,$AL11:$AN11,$AL$3:$AN$3)</f>
        <v>478.39144580246648</v>
      </c>
      <c r="AP11" s="185">
        <f t="shared" si="4"/>
        <v>563.13985501368734</v>
      </c>
    </row>
    <row r="12" spans="1:48">
      <c r="A12" s="185" t="s">
        <v>16</v>
      </c>
      <c r="B12" s="186" t="str">
        <f>[4]IND!B12</f>
        <v>IS</v>
      </c>
      <c r="C12" s="186" t="str">
        <f>[4]IND!A12</f>
        <v>Iron &amp; Steel</v>
      </c>
      <c r="D12" s="185">
        <f>[4]IND!M12</f>
        <v>0</v>
      </c>
      <c r="F12" s="186" t="s">
        <v>292</v>
      </c>
      <c r="G12" s="185">
        <f>MATCH(B12,Drivers!$A$7:$A$22,0)</f>
        <v>6</v>
      </c>
      <c r="H12" s="186"/>
      <c r="I12" s="186"/>
      <c r="J12" s="185">
        <f>INDEX(Drivers!$C$7:$AG$22,$G12,J$9)</f>
        <v>13.345629432701433</v>
      </c>
      <c r="K12" s="185">
        <f>INDEX(Drivers!$C$7:$AG$22,$G12,K$9)</f>
        <v>13.899973861744526</v>
      </c>
      <c r="L12" s="185">
        <f>INDEX(Drivers!$C$7:$AG$22,$G12,L$9)</f>
        <v>14.241400522629307</v>
      </c>
      <c r="M12" s="185">
        <f>INDEX(Drivers!$C$7:$AG$22,$G12,M$9)</f>
        <v>14.660228740858253</v>
      </c>
      <c r="N12" s="185">
        <f>INDEX(Drivers!$C$7:$AG$22,$G12,N$9)</f>
        <v>14.734307821369407</v>
      </c>
      <c r="O12" s="185">
        <f>INDEX(Drivers!$C$7:$AG$22,$G12,O$9)</f>
        <v>14.820136538356026</v>
      </c>
      <c r="P12" s="185">
        <f>INDEX(Drivers!$C$7:$AG$22,$G12,P$9)</f>
        <v>14.834474809054743</v>
      </c>
      <c r="Q12" s="185">
        <f>INDEX(Drivers!$C$7:$AG$22,$G12,Q$9)</f>
        <v>14.739267553174583</v>
      </c>
      <c r="R12" s="185">
        <f>INDEX(Drivers!$C$7:$AG$22,$G12,R$9)</f>
        <v>12.850963128301911</v>
      </c>
      <c r="S12" s="185">
        <f>INDEX(Drivers!$C$7:$AG$22,$G12,S$9)</f>
        <v>13.194214531253461</v>
      </c>
      <c r="T12" s="185">
        <f>INDEX(Drivers!$C$7:$AG$22,$G12,T$9)</f>
        <v>13.463306784285843</v>
      </c>
      <c r="U12" s="185">
        <f>INDEX(Drivers!$C$7:$AG$22,$G12,U$9)</f>
        <v>13.76702952833095</v>
      </c>
      <c r="V12" s="185">
        <f>INDEX(Drivers!$C$7:$AG$22,$G12,V$9)</f>
        <v>14.094770559289131</v>
      </c>
      <c r="W12" s="185">
        <f>INDEX(Drivers!$C$7:$AG$22,$G12,W$9)</f>
        <v>14.441316908885499</v>
      </c>
      <c r="X12" s="185">
        <f>INDEX(Drivers!$C$7:$AG$22,$G12,X$9)</f>
        <v>14.774137977640024</v>
      </c>
      <c r="Y12" s="185">
        <f>INDEX(Drivers!$C$7:$AG$22,$G12,Y$9)</f>
        <v>15.111490993070266</v>
      </c>
      <c r="Z12" s="185">
        <f>INDEX(Drivers!$C$7:$AG$22,$G12,Z$9)</f>
        <v>15.48015276320328</v>
      </c>
      <c r="AA12" s="185">
        <f>INDEX(Drivers!$C$7:$AG$22,$G12,AA$9)</f>
        <v>15.903436587208263</v>
      </c>
      <c r="AB12" s="185">
        <f>INDEX(Drivers!$C$7:$AG$22,$G12,AB$9)</f>
        <v>16.2345529006253</v>
      </c>
      <c r="AC12" s="185">
        <f>INDEX(Drivers!$C$7:$AG$22,$G12,AC$9)</f>
        <v>16.68332773177854</v>
      </c>
      <c r="AD12" s="185">
        <f>INDEX(Drivers!$C$7:$AG$22,$G12,AD$9)</f>
        <v>17.177801343588126</v>
      </c>
      <c r="AE12" s="185">
        <f>INDEX(Drivers!$C$7:$AG$22,$G12,AE$9)</f>
        <v>17.632404747738843</v>
      </c>
      <c r="AF12" s="185">
        <f>INDEX(Drivers!$C$7:$AG$22,$G12,AF$9)</f>
        <v>18.108047442152905</v>
      </c>
      <c r="AG12" s="185">
        <f>INDEX(Drivers!$C$7:$AG$22,$G12,AG$9)</f>
        <v>18.687220599592028</v>
      </c>
      <c r="AH12" s="185">
        <f>INDEX(Drivers!$C$7:$AG$22,$G12,AH$9)</f>
        <v>19.123335619478652</v>
      </c>
      <c r="AI12" s="185">
        <f>INDEX(Drivers!$C$7:$AG$22,$G12,AI$9)</f>
        <v>19.574212861738804</v>
      </c>
      <c r="AJ12" s="185">
        <f>INDEX(Drivers!$C$7:$AG$22,$G12,AJ$9)</f>
        <v>20.016445254151499</v>
      </c>
      <c r="AK12" s="185">
        <f>INDEX(Drivers!$C$7:$AG$22,$G12,AK$9)</f>
        <v>20.474336821456458</v>
      </c>
      <c r="AL12" s="185">
        <f>INDEX(Drivers!$C$7:$AG$22,$G12,AL$9)</f>
        <v>20.962217277389243</v>
      </c>
      <c r="AM12" s="185">
        <f>INDEX(Drivers!$C$7:$AG$22,$G12,AM$9)</f>
        <v>23.667355045881628</v>
      </c>
      <c r="AN12" s="185">
        <f>INDEX(Drivers!$C$7:$AG$22,$G12,AN$9)</f>
        <v>26.682114624908355</v>
      </c>
      <c r="AO12" s="185">
        <f t="shared" si="4"/>
        <v>32.350408337338422</v>
      </c>
      <c r="AP12" s="185">
        <f t="shared" si="4"/>
        <v>38.070305684857658</v>
      </c>
    </row>
    <row r="13" spans="1:48">
      <c r="A13" s="185" t="s">
        <v>16</v>
      </c>
      <c r="B13" s="186" t="str">
        <f>[4]IND!B14</f>
        <v>CP</v>
      </c>
      <c r="C13" s="186" t="str">
        <f>[4]IND!A14</f>
        <v>Chemicals</v>
      </c>
      <c r="D13" s="185">
        <f>[4]IND!M14</f>
        <v>1</v>
      </c>
      <c r="F13" s="186"/>
      <c r="G13" s="185">
        <f>MATCH(B13,Drivers!$A$7:$A$22,0)</f>
        <v>3</v>
      </c>
      <c r="H13" s="186"/>
      <c r="I13" s="186"/>
      <c r="J13" s="185">
        <f>INDEX(Drivers!$C$7:$AG$22,$G13,J$9)</f>
        <v>52.810230956688748</v>
      </c>
      <c r="K13" s="185">
        <f>INDEX(Drivers!$C$7:$AG$22,$G13,K$9)</f>
        <v>54.282362311943913</v>
      </c>
      <c r="L13" s="185">
        <f>INDEX(Drivers!$C$7:$AG$22,$G13,L$9)</f>
        <v>55.219691955007207</v>
      </c>
      <c r="M13" s="185">
        <f>INDEX(Drivers!$C$7:$AG$22,$G13,M$9)</f>
        <v>55.71177904843772</v>
      </c>
      <c r="N13" s="185">
        <f>INDEX(Drivers!$C$7:$AG$22,$G13,N$9)</f>
        <v>56.147972175388119</v>
      </c>
      <c r="O13" s="185">
        <f>INDEX(Drivers!$C$7:$AG$22,$G13,O$9)</f>
        <v>56.388632981353197</v>
      </c>
      <c r="P13" s="185">
        <f>INDEX(Drivers!$C$7:$AG$22,$G13,P$9)</f>
        <v>56.935742268541119</v>
      </c>
      <c r="Q13" s="185">
        <f>INDEX(Drivers!$C$7:$AG$22,$G13,Q$9)</f>
        <v>56.915851520215952</v>
      </c>
      <c r="R13" s="185">
        <f>INDEX(Drivers!$C$7:$AG$22,$G13,R$9)</f>
        <v>52.222577111314017</v>
      </c>
      <c r="S13" s="185">
        <f>INDEX(Drivers!$C$7:$AG$22,$G13,S$9)</f>
        <v>53.485625534148674</v>
      </c>
      <c r="T13" s="185">
        <f>INDEX(Drivers!$C$7:$AG$22,$G13,T$9)</f>
        <v>54.772963618611712</v>
      </c>
      <c r="U13" s="185">
        <f>INDEX(Drivers!$C$7:$AG$22,$G13,U$9)</f>
        <v>56.124869079913438</v>
      </c>
      <c r="V13" s="185">
        <f>INDEX(Drivers!$C$7:$AG$22,$G13,V$9)</f>
        <v>57.585957657715895</v>
      </c>
      <c r="W13" s="185">
        <f>INDEX(Drivers!$C$7:$AG$22,$G13,W$9)</f>
        <v>59.079383283398805</v>
      </c>
      <c r="X13" s="185">
        <f>INDEX(Drivers!$C$7:$AG$22,$G13,X$9)</f>
        <v>60.65927250258617</v>
      </c>
      <c r="Y13" s="185">
        <f>INDEX(Drivers!$C$7:$AG$22,$G13,Y$9)</f>
        <v>62.260045747357402</v>
      </c>
      <c r="Z13" s="185">
        <f>INDEX(Drivers!$C$7:$AG$22,$G13,Z$9)</f>
        <v>63.990528518902622</v>
      </c>
      <c r="AA13" s="185">
        <f>INDEX(Drivers!$C$7:$AG$22,$G13,AA$9)</f>
        <v>65.756685063171986</v>
      </c>
      <c r="AB13" s="185">
        <f>INDEX(Drivers!$C$7:$AG$22,$G13,AB$9)</f>
        <v>67.302359421755469</v>
      </c>
      <c r="AC13" s="185">
        <f>INDEX(Drivers!$C$7:$AG$22,$G13,AC$9)</f>
        <v>69.094850913797686</v>
      </c>
      <c r="AD13" s="185">
        <f>INDEX(Drivers!$C$7:$AG$22,$G13,AD$9)</f>
        <v>70.970000633313632</v>
      </c>
      <c r="AE13" s="185">
        <f>INDEX(Drivers!$C$7:$AG$22,$G13,AE$9)</f>
        <v>72.841272605878572</v>
      </c>
      <c r="AF13" s="185">
        <f>INDEX(Drivers!$C$7:$AG$22,$G13,AF$9)</f>
        <v>74.680009801299036</v>
      </c>
      <c r="AG13" s="185">
        <f>INDEX(Drivers!$C$7:$AG$22,$G13,AG$9)</f>
        <v>76.689487549255745</v>
      </c>
      <c r="AH13" s="185">
        <f>INDEX(Drivers!$C$7:$AG$22,$G13,AH$9)</f>
        <v>78.645651568328219</v>
      </c>
      <c r="AI13" s="185">
        <f>INDEX(Drivers!$C$7:$AG$22,$G13,AI$9)</f>
        <v>80.680897902695563</v>
      </c>
      <c r="AJ13" s="185">
        <f>INDEX(Drivers!$C$7:$AG$22,$G13,AJ$9)</f>
        <v>82.683267359520102</v>
      </c>
      <c r="AK13" s="185">
        <f>INDEX(Drivers!$C$7:$AG$22,$G13,AK$9)</f>
        <v>84.755595279062305</v>
      </c>
      <c r="AL13" s="185">
        <f>INDEX(Drivers!$C$7:$AG$22,$G13,AL$9)</f>
        <v>86.95293734444499</v>
      </c>
      <c r="AM13" s="185">
        <f>INDEX(Drivers!$C$7:$AG$22,$G13,AM$9)</f>
        <v>99.287066617144006</v>
      </c>
      <c r="AN13" s="185">
        <f>INDEX(Drivers!$C$7:$AG$22,$G13,AN$9)</f>
        <v>113.25676411935609</v>
      </c>
      <c r="AO13" s="185">
        <f t="shared" si="4"/>
        <v>139.28799618934863</v>
      </c>
      <c r="AP13" s="185">
        <f t="shared" si="4"/>
        <v>165.59182296425934</v>
      </c>
    </row>
    <row r="14" spans="1:48">
      <c r="A14" s="185" t="s">
        <v>16</v>
      </c>
      <c r="B14" s="186" t="str">
        <f>[4]IND!B15</f>
        <v>NF</v>
      </c>
      <c r="C14" s="186" t="str">
        <f>[4]IND!A15</f>
        <v>Precious &amp; Non-Ferrous metals</v>
      </c>
      <c r="D14" s="185">
        <f>[4]IND!M15</f>
        <v>1</v>
      </c>
      <c r="F14" s="186"/>
      <c r="G14" s="185">
        <f>MATCH(B14,Drivers!$A$7:$A$22,0)</f>
        <v>8</v>
      </c>
      <c r="H14" s="186"/>
      <c r="I14" s="186"/>
      <c r="J14" s="185">
        <f>INDEX(Drivers!$C$7:$AG$22,$G14,J$9)</f>
        <v>10.112362730183554</v>
      </c>
      <c r="K14" s="185">
        <f>INDEX(Drivers!$C$7:$AG$22,$G14,K$9)</f>
        <v>8.5007203734218884</v>
      </c>
      <c r="L14" s="185">
        <f>INDEX(Drivers!$C$7:$AG$22,$G14,L$9)</f>
        <v>7.7653014266725382</v>
      </c>
      <c r="M14" s="185">
        <f>INDEX(Drivers!$C$7:$AG$22,$G14,M$9)</f>
        <v>7.8585582183696561</v>
      </c>
      <c r="N14" s="185">
        <f>INDEX(Drivers!$C$7:$AG$22,$G14,N$9)</f>
        <v>7.6166575811777113</v>
      </c>
      <c r="O14" s="185">
        <f>INDEX(Drivers!$C$7:$AG$22,$G14,O$9)</f>
        <v>7.2676899905857173</v>
      </c>
      <c r="P14" s="185">
        <f>INDEX(Drivers!$C$7:$AG$22,$G14,P$9)</f>
        <v>7.0928076077901956</v>
      </c>
      <c r="Q14" s="185">
        <f>INDEX(Drivers!$C$7:$AG$22,$G14,Q$9)</f>
        <v>6.7895805384473107</v>
      </c>
      <c r="R14" s="185">
        <f>INDEX(Drivers!$C$7:$AG$22,$G14,R$9)</f>
        <v>5.5395441341179819</v>
      </c>
      <c r="S14" s="185">
        <f>INDEX(Drivers!$C$7:$AG$22,$G14,S$9)</f>
        <v>5.6650824418180408</v>
      </c>
      <c r="T14" s="185">
        <f>INDEX(Drivers!$C$7:$AG$22,$G14,T$9)</f>
        <v>5.7151179539530679</v>
      </c>
      <c r="U14" s="185">
        <f>INDEX(Drivers!$C$7:$AG$22,$G14,U$9)</f>
        <v>5.7834214959080672</v>
      </c>
      <c r="V14" s="185">
        <f>INDEX(Drivers!$C$7:$AG$22,$G14,V$9)</f>
        <v>5.891744250290798</v>
      </c>
      <c r="W14" s="185">
        <f>INDEX(Drivers!$C$7:$AG$22,$G14,W$9)</f>
        <v>6.0386177502028104</v>
      </c>
      <c r="X14" s="185">
        <f>INDEX(Drivers!$C$7:$AG$22,$G14,X$9)</f>
        <v>6.1810468439326582</v>
      </c>
      <c r="Y14" s="185">
        <f>INDEX(Drivers!$C$7:$AG$22,$G14,Y$9)</f>
        <v>6.3307968903523228</v>
      </c>
      <c r="Z14" s="185">
        <f>INDEX(Drivers!$C$7:$AG$22,$G14,Z$9)</f>
        <v>6.5005469605789363</v>
      </c>
      <c r="AA14" s="185">
        <f>INDEX(Drivers!$C$7:$AG$22,$G14,AA$9)</f>
        <v>6.7469701193181173</v>
      </c>
      <c r="AB14" s="185">
        <f>INDEX(Drivers!$C$7:$AG$22,$G14,AB$9)</f>
        <v>6.9645438930507204</v>
      </c>
      <c r="AC14" s="185">
        <f>INDEX(Drivers!$C$7:$AG$22,$G14,AC$9)</f>
        <v>7.2642905837274876</v>
      </c>
      <c r="AD14" s="185">
        <f>INDEX(Drivers!$C$7:$AG$22,$G14,AD$9)</f>
        <v>7.6165217660109006</v>
      </c>
      <c r="AE14" s="185">
        <f>INDEX(Drivers!$C$7:$AG$22,$G14,AE$9)</f>
        <v>7.9708467351610119</v>
      </c>
      <c r="AF14" s="185">
        <f>INDEX(Drivers!$C$7:$AG$22,$G14,AF$9)</f>
        <v>8.3506559498367015</v>
      </c>
      <c r="AG14" s="185">
        <f>INDEX(Drivers!$C$7:$AG$22,$G14,AG$9)</f>
        <v>8.8308793056775485</v>
      </c>
      <c r="AH14" s="185">
        <f>INDEX(Drivers!$C$7:$AG$22,$G14,AH$9)</f>
        <v>9.2631119812253129</v>
      </c>
      <c r="AI14" s="185">
        <f>INDEX(Drivers!$C$7:$AG$22,$G14,AI$9)</f>
        <v>9.7001657965888324</v>
      </c>
      <c r="AJ14" s="185">
        <f>INDEX(Drivers!$C$7:$AG$22,$G14,AJ$9)</f>
        <v>10.122199009055521</v>
      </c>
      <c r="AK14" s="185">
        <f>INDEX(Drivers!$C$7:$AG$22,$G14,AK$9)</f>
        <v>10.548860068139749</v>
      </c>
      <c r="AL14" s="185">
        <f>INDEX(Drivers!$C$7:$AG$22,$G14,AL$9)</f>
        <v>10.988663855455595</v>
      </c>
      <c r="AM14" s="185">
        <f>INDEX(Drivers!$C$7:$AG$22,$G14,AM$9)</f>
        <v>13.093477295435996</v>
      </c>
      <c r="AN14" s="185">
        <f>INDEX(Drivers!$C$7:$AG$22,$G14,AN$9)</f>
        <v>14.97305467762345</v>
      </c>
      <c r="AO14" s="185">
        <f t="shared" si="4"/>
        <v>18.994984842756708</v>
      </c>
      <c r="AP14" s="185">
        <f t="shared" si="4"/>
        <v>22.979375664924646</v>
      </c>
    </row>
    <row r="15" spans="1:48">
      <c r="A15" s="185" t="s">
        <v>16</v>
      </c>
      <c r="B15" s="186" t="str">
        <f>[4]IND!B16</f>
        <v>NM</v>
      </c>
      <c r="C15" s="186" t="str">
        <f>[4]IND!A16</f>
        <v>N.M.M Products</v>
      </c>
      <c r="D15" s="185">
        <f>[4]IND!M16</f>
        <v>0</v>
      </c>
      <c r="F15" s="186" t="s">
        <v>293</v>
      </c>
      <c r="G15" s="185">
        <f>MATCH(B15,Drivers!$A$7:$A$22,0)</f>
        <v>9</v>
      </c>
      <c r="H15" s="186"/>
      <c r="I15" s="186"/>
      <c r="J15" s="185">
        <f>INDEX(Drivers!$C$7:$AG$22,$G15,J$9)</f>
        <v>14.113350558119752</v>
      </c>
      <c r="K15" s="185">
        <f>INDEX(Drivers!$C$7:$AG$22,$G15,K$9)</f>
        <v>14.548721789119966</v>
      </c>
      <c r="L15" s="185">
        <f>INDEX(Drivers!$C$7:$AG$22,$G15,L$9)</f>
        <v>14.815418697580203</v>
      </c>
      <c r="M15" s="185">
        <f>INDEX(Drivers!$C$7:$AG$22,$G15,M$9)</f>
        <v>15.061372702819703</v>
      </c>
      <c r="N15" s="185">
        <f>INDEX(Drivers!$C$7:$AG$22,$G15,N$9)</f>
        <v>15.235873493159337</v>
      </c>
      <c r="O15" s="185">
        <f>INDEX(Drivers!$C$7:$AG$22,$G15,O$9)</f>
        <v>15.371374502079824</v>
      </c>
      <c r="P15" s="185">
        <f>INDEX(Drivers!$C$7:$AG$22,$G15,P$9)</f>
        <v>15.552383515448332</v>
      </c>
      <c r="Q15" s="185">
        <f>INDEX(Drivers!$C$7:$AG$22,$G15,Q$9)</f>
        <v>15.609153497571331</v>
      </c>
      <c r="R15" s="185">
        <f>INDEX(Drivers!$C$7:$AG$22,$G15,R$9)</f>
        <v>14.275724652406321</v>
      </c>
      <c r="S15" s="185">
        <f>INDEX(Drivers!$C$7:$AG$22,$G15,S$9)</f>
        <v>14.632592738141414</v>
      </c>
      <c r="T15" s="185">
        <f>INDEX(Drivers!$C$7:$AG$22,$G15,T$9)</f>
        <v>14.998829546275548</v>
      </c>
      <c r="U15" s="185">
        <f>INDEX(Drivers!$C$7:$AG$22,$G15,U$9)</f>
        <v>15.396795523093482</v>
      </c>
      <c r="V15" s="185">
        <f>INDEX(Drivers!$C$7:$AG$22,$G15,V$9)</f>
        <v>15.823820610150811</v>
      </c>
      <c r="W15" s="185">
        <f>INDEX(Drivers!$C$7:$AG$22,$G15,W$9)</f>
        <v>16.253232567458738</v>
      </c>
      <c r="X15" s="185">
        <f>INDEX(Drivers!$C$7:$AG$22,$G15,X$9)</f>
        <v>16.7257349793129</v>
      </c>
      <c r="Y15" s="185">
        <f>INDEX(Drivers!$C$7:$AG$22,$G15,Y$9)</f>
        <v>17.201748391427138</v>
      </c>
      <c r="Z15" s="185">
        <f>INDEX(Drivers!$C$7:$AG$22,$G15,Z$9)</f>
        <v>17.708895194433161</v>
      </c>
      <c r="AA15" s="185">
        <f>INDEX(Drivers!$C$7:$AG$22,$G15,AA$9)</f>
        <v>18.240242131053403</v>
      </c>
      <c r="AB15" s="185">
        <f>INDEX(Drivers!$C$7:$AG$22,$G15,AB$9)</f>
        <v>18.673472788437888</v>
      </c>
      <c r="AC15" s="185">
        <f>INDEX(Drivers!$C$7:$AG$22,$G15,AC$9)</f>
        <v>19.209896031686849</v>
      </c>
      <c r="AD15" s="185">
        <f>INDEX(Drivers!$C$7:$AG$22,$G15,AD$9)</f>
        <v>19.759109345897627</v>
      </c>
      <c r="AE15" s="185">
        <f>INDEX(Drivers!$C$7:$AG$22,$G15,AE$9)</f>
        <v>20.315924153008183</v>
      </c>
      <c r="AF15" s="185">
        <f>INDEX(Drivers!$C$7:$AG$22,$G15,AF$9)</f>
        <v>20.85546661362639</v>
      </c>
      <c r="AG15" s="185">
        <f>INDEX(Drivers!$C$7:$AG$22,$G15,AG$9)</f>
        <v>21.431818706447395</v>
      </c>
      <c r="AH15" s="185">
        <f>INDEX(Drivers!$C$7:$AG$22,$G15,AH$9)</f>
        <v>22.024541155299971</v>
      </c>
      <c r="AI15" s="185">
        <f>INDEX(Drivers!$C$7:$AG$22,$G15,AI$9)</f>
        <v>22.636627065976988</v>
      </c>
      <c r="AJ15" s="185">
        <f>INDEX(Drivers!$C$7:$AG$22,$G15,AJ$9)</f>
        <v>23.238211464117626</v>
      </c>
      <c r="AK15" s="185">
        <f>INDEX(Drivers!$C$7:$AG$22,$G15,AK$9)</f>
        <v>23.860936149160427</v>
      </c>
      <c r="AL15" s="185">
        <f>INDEX(Drivers!$C$7:$AG$22,$G15,AL$9)</f>
        <v>24.521037099566129</v>
      </c>
      <c r="AM15" s="185">
        <f>INDEX(Drivers!$C$7:$AG$22,$G15,AM$9)</f>
        <v>28.306253513157241</v>
      </c>
      <c r="AN15" s="185">
        <f>INDEX(Drivers!$C$7:$AG$22,$G15,AN$9)</f>
        <v>32.582524336641313</v>
      </c>
      <c r="AO15" s="185">
        <f t="shared" si="4"/>
        <v>40.562169172067797</v>
      </c>
      <c r="AP15" s="185">
        <f t="shared" si="4"/>
        <v>48.623656409142768</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f>INDEX(Drivers!$C$7:$AG$22,$G16,J$9)</f>
        <v>14.113350558119752</v>
      </c>
      <c r="K16" s="185">
        <f>INDEX(Drivers!$C$7:$AG$22,$G16,K$9)</f>
        <v>14.548721789119966</v>
      </c>
      <c r="L16" s="185">
        <f>INDEX(Drivers!$C$7:$AG$22,$G16,L$9)</f>
        <v>14.815418697580203</v>
      </c>
      <c r="M16" s="185">
        <f>INDEX(Drivers!$C$7:$AG$22,$G16,M$9)</f>
        <v>15.061372702819703</v>
      </c>
      <c r="N16" s="185">
        <f>INDEX(Drivers!$C$7:$AG$22,$G16,N$9)</f>
        <v>15.235873493159337</v>
      </c>
      <c r="O16" s="185">
        <f>INDEX(Drivers!$C$7:$AG$22,$G16,O$9)</f>
        <v>15.371374502079824</v>
      </c>
      <c r="P16" s="185">
        <f>INDEX(Drivers!$C$7:$AG$22,$G16,P$9)</f>
        <v>15.552383515448332</v>
      </c>
      <c r="Q16" s="185">
        <f>INDEX(Drivers!$C$7:$AG$22,$G16,Q$9)</f>
        <v>15.609153497571331</v>
      </c>
      <c r="R16" s="185">
        <f>INDEX(Drivers!$C$7:$AG$22,$G16,R$9)</f>
        <v>14.275724652406321</v>
      </c>
      <c r="S16" s="185">
        <f>INDEX(Drivers!$C$7:$AG$22,$G16,S$9)</f>
        <v>14.632592738141414</v>
      </c>
      <c r="T16" s="185">
        <f>INDEX(Drivers!$C$7:$AG$22,$G16,T$9)</f>
        <v>14.998829546275548</v>
      </c>
      <c r="U16" s="185">
        <f>INDEX(Drivers!$C$7:$AG$22,$G16,U$9)</f>
        <v>15.396795523093482</v>
      </c>
      <c r="V16" s="185">
        <f>INDEX(Drivers!$C$7:$AG$22,$G16,V$9)</f>
        <v>15.823820610150811</v>
      </c>
      <c r="W16" s="185">
        <f>INDEX(Drivers!$C$7:$AG$22,$G16,W$9)</f>
        <v>16.253232567458738</v>
      </c>
      <c r="X16" s="185">
        <f>INDEX(Drivers!$C$7:$AG$22,$G16,X$9)</f>
        <v>16.7257349793129</v>
      </c>
      <c r="Y16" s="185">
        <f>INDEX(Drivers!$C$7:$AG$22,$G16,Y$9)</f>
        <v>17.201748391427138</v>
      </c>
      <c r="Z16" s="185">
        <f>INDEX(Drivers!$C$7:$AG$22,$G16,Z$9)</f>
        <v>17.708895194433161</v>
      </c>
      <c r="AA16" s="185">
        <f>INDEX(Drivers!$C$7:$AG$22,$G16,AA$9)</f>
        <v>18.240242131053403</v>
      </c>
      <c r="AB16" s="185">
        <f>INDEX(Drivers!$C$7:$AG$22,$G16,AB$9)</f>
        <v>18.673472788437888</v>
      </c>
      <c r="AC16" s="185">
        <f>INDEX(Drivers!$C$7:$AG$22,$G16,AC$9)</f>
        <v>19.209896031686849</v>
      </c>
      <c r="AD16" s="185">
        <f>INDEX(Drivers!$C$7:$AG$22,$G16,AD$9)</f>
        <v>19.759109345897627</v>
      </c>
      <c r="AE16" s="185">
        <f>INDEX(Drivers!$C$7:$AG$22,$G16,AE$9)</f>
        <v>20.315924153008183</v>
      </c>
      <c r="AF16" s="185">
        <f>INDEX(Drivers!$C$7:$AG$22,$G16,AF$9)</f>
        <v>20.85546661362639</v>
      </c>
      <c r="AG16" s="185">
        <f>INDEX(Drivers!$C$7:$AG$22,$G16,AG$9)</f>
        <v>21.431818706447395</v>
      </c>
      <c r="AH16" s="185">
        <f>INDEX(Drivers!$C$7:$AG$22,$G16,AH$9)</f>
        <v>22.024541155299971</v>
      </c>
      <c r="AI16" s="185">
        <f>INDEX(Drivers!$C$7:$AG$22,$G16,AI$9)</f>
        <v>22.636627065976988</v>
      </c>
      <c r="AJ16" s="185">
        <f>INDEX(Drivers!$C$7:$AG$22,$G16,AJ$9)</f>
        <v>23.238211464117626</v>
      </c>
      <c r="AK16" s="185">
        <f>INDEX(Drivers!$C$7:$AG$22,$G16,AK$9)</f>
        <v>23.860936149160427</v>
      </c>
      <c r="AL16" s="185">
        <f>INDEX(Drivers!$C$7:$AG$22,$G16,AL$9)</f>
        <v>24.521037099566129</v>
      </c>
      <c r="AM16" s="185">
        <f>INDEX(Drivers!$C$7:$AG$22,$G16,AM$9)</f>
        <v>28.306253513157241</v>
      </c>
      <c r="AN16" s="185">
        <f>INDEX(Drivers!$C$7:$AG$22,$G16,AN$9)</f>
        <v>32.582524336641313</v>
      </c>
      <c r="AO16" s="185">
        <f t="shared" si="4"/>
        <v>40.562169172067797</v>
      </c>
      <c r="AP16" s="185">
        <f t="shared" si="4"/>
        <v>48.623656409142768</v>
      </c>
    </row>
    <row r="17" spans="1:42">
      <c r="A17" s="185" t="s">
        <v>16</v>
      </c>
      <c r="B17" s="186" t="str">
        <f t="shared" si="5"/>
        <v>NM</v>
      </c>
      <c r="C17" s="186" t="str">
        <f t="shared" si="5"/>
        <v>N.M.M Products</v>
      </c>
      <c r="D17" s="185">
        <f t="shared" si="5"/>
        <v>0</v>
      </c>
      <c r="F17" s="186" t="s">
        <v>298</v>
      </c>
      <c r="G17" s="185">
        <f>MATCH(B17,Drivers!$A$7:$A$22,0)</f>
        <v>9</v>
      </c>
      <c r="H17" s="186"/>
      <c r="I17" s="186"/>
      <c r="J17" s="185">
        <f>INDEX(Drivers!$C$7:$AG$22,$G17,J$9)</f>
        <v>14.113350558119752</v>
      </c>
      <c r="K17" s="185">
        <f>INDEX(Drivers!$C$7:$AG$22,$G17,K$9)</f>
        <v>14.548721789119966</v>
      </c>
      <c r="L17" s="185">
        <f>INDEX(Drivers!$C$7:$AG$22,$G17,L$9)</f>
        <v>14.815418697580203</v>
      </c>
      <c r="M17" s="185">
        <f>INDEX(Drivers!$C$7:$AG$22,$G17,M$9)</f>
        <v>15.061372702819703</v>
      </c>
      <c r="N17" s="185">
        <f>INDEX(Drivers!$C$7:$AG$22,$G17,N$9)</f>
        <v>15.235873493159337</v>
      </c>
      <c r="O17" s="185">
        <f>INDEX(Drivers!$C$7:$AG$22,$G17,O$9)</f>
        <v>15.371374502079824</v>
      </c>
      <c r="P17" s="185">
        <f>INDEX(Drivers!$C$7:$AG$22,$G17,P$9)</f>
        <v>15.552383515448332</v>
      </c>
      <c r="Q17" s="185">
        <f>INDEX(Drivers!$C$7:$AG$22,$G17,Q$9)</f>
        <v>15.609153497571331</v>
      </c>
      <c r="R17" s="185">
        <f>INDEX(Drivers!$C$7:$AG$22,$G17,R$9)</f>
        <v>14.275724652406321</v>
      </c>
      <c r="S17" s="185">
        <f>INDEX(Drivers!$C$7:$AG$22,$G17,S$9)</f>
        <v>14.632592738141414</v>
      </c>
      <c r="T17" s="185">
        <f>INDEX(Drivers!$C$7:$AG$22,$G17,T$9)</f>
        <v>14.998829546275548</v>
      </c>
      <c r="U17" s="185">
        <f>INDEX(Drivers!$C$7:$AG$22,$G17,U$9)</f>
        <v>15.396795523093482</v>
      </c>
      <c r="V17" s="185">
        <f>INDEX(Drivers!$C$7:$AG$22,$G17,V$9)</f>
        <v>15.823820610150811</v>
      </c>
      <c r="W17" s="185">
        <f>INDEX(Drivers!$C$7:$AG$22,$G17,W$9)</f>
        <v>16.253232567458738</v>
      </c>
      <c r="X17" s="185">
        <f>INDEX(Drivers!$C$7:$AG$22,$G17,X$9)</f>
        <v>16.7257349793129</v>
      </c>
      <c r="Y17" s="185">
        <f>INDEX(Drivers!$C$7:$AG$22,$G17,Y$9)</f>
        <v>17.201748391427138</v>
      </c>
      <c r="Z17" s="185">
        <f>INDEX(Drivers!$C$7:$AG$22,$G17,Z$9)</f>
        <v>17.708895194433161</v>
      </c>
      <c r="AA17" s="185">
        <f>INDEX(Drivers!$C$7:$AG$22,$G17,AA$9)</f>
        <v>18.240242131053403</v>
      </c>
      <c r="AB17" s="185">
        <f>INDEX(Drivers!$C$7:$AG$22,$G17,AB$9)</f>
        <v>18.673472788437888</v>
      </c>
      <c r="AC17" s="185">
        <f>INDEX(Drivers!$C$7:$AG$22,$G17,AC$9)</f>
        <v>19.209896031686849</v>
      </c>
      <c r="AD17" s="185">
        <f>INDEX(Drivers!$C$7:$AG$22,$G17,AD$9)</f>
        <v>19.759109345897627</v>
      </c>
      <c r="AE17" s="185">
        <f>INDEX(Drivers!$C$7:$AG$22,$G17,AE$9)</f>
        <v>20.315924153008183</v>
      </c>
      <c r="AF17" s="185">
        <f>INDEX(Drivers!$C$7:$AG$22,$G17,AF$9)</f>
        <v>20.85546661362639</v>
      </c>
      <c r="AG17" s="185">
        <f>INDEX(Drivers!$C$7:$AG$22,$G17,AG$9)</f>
        <v>21.431818706447395</v>
      </c>
      <c r="AH17" s="185">
        <f>INDEX(Drivers!$C$7:$AG$22,$G17,AH$9)</f>
        <v>22.024541155299971</v>
      </c>
      <c r="AI17" s="185">
        <f>INDEX(Drivers!$C$7:$AG$22,$G17,AI$9)</f>
        <v>22.636627065976988</v>
      </c>
      <c r="AJ17" s="185">
        <f>INDEX(Drivers!$C$7:$AG$22,$G17,AJ$9)</f>
        <v>23.238211464117626</v>
      </c>
      <c r="AK17" s="185">
        <f>INDEX(Drivers!$C$7:$AG$22,$G17,AK$9)</f>
        <v>23.860936149160427</v>
      </c>
      <c r="AL17" s="185">
        <f>INDEX(Drivers!$C$7:$AG$22,$G17,AL$9)</f>
        <v>24.521037099566129</v>
      </c>
      <c r="AM17" s="185">
        <f>INDEX(Drivers!$C$7:$AG$22,$G17,AM$9)</f>
        <v>28.306253513157241</v>
      </c>
      <c r="AN17" s="185">
        <f>INDEX(Drivers!$C$7:$AG$22,$G17,AN$9)</f>
        <v>32.582524336641313</v>
      </c>
      <c r="AO17" s="185">
        <f t="shared" si="4"/>
        <v>40.562169172067797</v>
      </c>
      <c r="AP17" s="185">
        <f t="shared" si="4"/>
        <v>48.623656409142768</v>
      </c>
    </row>
    <row r="18" spans="1:42">
      <c r="A18" s="185" t="s">
        <v>16</v>
      </c>
      <c r="B18" s="186" t="str">
        <f t="shared" si="5"/>
        <v>NM</v>
      </c>
      <c r="C18" s="186" t="str">
        <f t="shared" si="5"/>
        <v>N.M.M Products</v>
      </c>
      <c r="D18" s="185">
        <f t="shared" si="5"/>
        <v>0</v>
      </c>
      <c r="F18" s="186" t="s">
        <v>299</v>
      </c>
      <c r="G18" s="185">
        <f>MATCH(B18,Drivers!$A$7:$A$22,0)</f>
        <v>9</v>
      </c>
      <c r="H18" s="186"/>
      <c r="I18" s="186"/>
      <c r="J18" s="185">
        <f>INDEX(Drivers!$C$7:$AG$22,$G18,J$9)</f>
        <v>14.113350558119752</v>
      </c>
      <c r="K18" s="185">
        <f>INDEX(Drivers!$C$7:$AG$22,$G18,K$9)</f>
        <v>14.548721789119966</v>
      </c>
      <c r="L18" s="185">
        <f>INDEX(Drivers!$C$7:$AG$22,$G18,L$9)</f>
        <v>14.815418697580203</v>
      </c>
      <c r="M18" s="185">
        <f>INDEX(Drivers!$C$7:$AG$22,$G18,M$9)</f>
        <v>15.061372702819703</v>
      </c>
      <c r="N18" s="185">
        <f>INDEX(Drivers!$C$7:$AG$22,$G18,N$9)</f>
        <v>15.235873493159337</v>
      </c>
      <c r="O18" s="185">
        <f>INDEX(Drivers!$C$7:$AG$22,$G18,O$9)</f>
        <v>15.371374502079824</v>
      </c>
      <c r="P18" s="185">
        <f>INDEX(Drivers!$C$7:$AG$22,$G18,P$9)</f>
        <v>15.552383515448332</v>
      </c>
      <c r="Q18" s="185">
        <f>INDEX(Drivers!$C$7:$AG$22,$G18,Q$9)</f>
        <v>15.609153497571331</v>
      </c>
      <c r="R18" s="185">
        <f>INDEX(Drivers!$C$7:$AG$22,$G18,R$9)</f>
        <v>14.275724652406321</v>
      </c>
      <c r="S18" s="185">
        <f>INDEX(Drivers!$C$7:$AG$22,$G18,S$9)</f>
        <v>14.632592738141414</v>
      </c>
      <c r="T18" s="185">
        <f>INDEX(Drivers!$C$7:$AG$22,$G18,T$9)</f>
        <v>14.998829546275548</v>
      </c>
      <c r="U18" s="185">
        <f>INDEX(Drivers!$C$7:$AG$22,$G18,U$9)</f>
        <v>15.396795523093482</v>
      </c>
      <c r="V18" s="185">
        <f>INDEX(Drivers!$C$7:$AG$22,$G18,V$9)</f>
        <v>15.823820610150811</v>
      </c>
      <c r="W18" s="185">
        <f>INDEX(Drivers!$C$7:$AG$22,$G18,W$9)</f>
        <v>16.253232567458738</v>
      </c>
      <c r="X18" s="185">
        <f>INDEX(Drivers!$C$7:$AG$22,$G18,X$9)</f>
        <v>16.7257349793129</v>
      </c>
      <c r="Y18" s="185">
        <f>INDEX(Drivers!$C$7:$AG$22,$G18,Y$9)</f>
        <v>17.201748391427138</v>
      </c>
      <c r="Z18" s="185">
        <f>INDEX(Drivers!$C$7:$AG$22,$G18,Z$9)</f>
        <v>17.708895194433161</v>
      </c>
      <c r="AA18" s="185">
        <f>INDEX(Drivers!$C$7:$AG$22,$G18,AA$9)</f>
        <v>18.240242131053403</v>
      </c>
      <c r="AB18" s="185">
        <f>INDEX(Drivers!$C$7:$AG$22,$G18,AB$9)</f>
        <v>18.673472788437888</v>
      </c>
      <c r="AC18" s="185">
        <f>INDEX(Drivers!$C$7:$AG$22,$G18,AC$9)</f>
        <v>19.209896031686849</v>
      </c>
      <c r="AD18" s="185">
        <f>INDEX(Drivers!$C$7:$AG$22,$G18,AD$9)</f>
        <v>19.759109345897627</v>
      </c>
      <c r="AE18" s="185">
        <f>INDEX(Drivers!$C$7:$AG$22,$G18,AE$9)</f>
        <v>20.315924153008183</v>
      </c>
      <c r="AF18" s="185">
        <f>INDEX(Drivers!$C$7:$AG$22,$G18,AF$9)</f>
        <v>20.85546661362639</v>
      </c>
      <c r="AG18" s="185">
        <f>INDEX(Drivers!$C$7:$AG$22,$G18,AG$9)</f>
        <v>21.431818706447395</v>
      </c>
      <c r="AH18" s="185">
        <f>INDEX(Drivers!$C$7:$AG$22,$G18,AH$9)</f>
        <v>22.024541155299971</v>
      </c>
      <c r="AI18" s="185">
        <f>INDEX(Drivers!$C$7:$AG$22,$G18,AI$9)</f>
        <v>22.636627065976988</v>
      </c>
      <c r="AJ18" s="185">
        <f>INDEX(Drivers!$C$7:$AG$22,$G18,AJ$9)</f>
        <v>23.238211464117626</v>
      </c>
      <c r="AK18" s="185">
        <f>INDEX(Drivers!$C$7:$AG$22,$G18,AK$9)</f>
        <v>23.860936149160427</v>
      </c>
      <c r="AL18" s="185">
        <f>INDEX(Drivers!$C$7:$AG$22,$G18,AL$9)</f>
        <v>24.521037099566129</v>
      </c>
      <c r="AM18" s="185">
        <f>INDEX(Drivers!$C$7:$AG$22,$G18,AM$9)</f>
        <v>28.306253513157241</v>
      </c>
      <c r="AN18" s="185">
        <f>INDEX(Drivers!$C$7:$AG$22,$G18,AN$9)</f>
        <v>32.582524336641313</v>
      </c>
      <c r="AO18" s="185">
        <f t="shared" si="4"/>
        <v>40.562169172067797</v>
      </c>
      <c r="AP18" s="185">
        <f t="shared" si="4"/>
        <v>48.623656409142768</v>
      </c>
    </row>
    <row r="19" spans="1:42">
      <c r="A19" s="185" t="s">
        <v>16</v>
      </c>
      <c r="B19" s="186" t="str">
        <f>[4]IND!B17</f>
        <v>FB</v>
      </c>
      <c r="C19" s="186" t="str">
        <f>[4]IND!A17</f>
        <v>Food, Beverage &amp; Tabacco</v>
      </c>
      <c r="D19" s="185">
        <f>[4]IND!M17</f>
        <v>1</v>
      </c>
      <c r="F19" s="186"/>
      <c r="G19" s="185">
        <f>MATCH(B19,Drivers!$A$7:$A$22,0)</f>
        <v>4</v>
      </c>
      <c r="H19" s="186"/>
      <c r="I19" s="186"/>
      <c r="J19" s="185">
        <f>INDEX(Drivers!$C$7:$AG$22,$G19,J$9)</f>
        <v>93.09690942833015</v>
      </c>
      <c r="K19" s="185">
        <f>INDEX(Drivers!$C$7:$AG$22,$G19,K$9)</f>
        <v>95.064855171375669</v>
      </c>
      <c r="L19" s="185">
        <f>INDEX(Drivers!$C$7:$AG$22,$G19,L$9)</f>
        <v>96.400077661477354</v>
      </c>
      <c r="M19" s="185">
        <f>INDEX(Drivers!$C$7:$AG$22,$G19,M$9)</f>
        <v>96.617861286112102</v>
      </c>
      <c r="N19" s="185">
        <f>INDEX(Drivers!$C$7:$AG$22,$G19,N$9)</f>
        <v>97.654818305582012</v>
      </c>
      <c r="O19" s="185">
        <f>INDEX(Drivers!$C$7:$AG$22,$G19,O$9)</f>
        <v>97.862455274201025</v>
      </c>
      <c r="P19" s="185">
        <f>INDEX(Drivers!$C$7:$AG$22,$G19,P$9)</f>
        <v>98.609954424293107</v>
      </c>
      <c r="Q19" s="185">
        <f>INDEX(Drivers!$C$7:$AG$22,$G19,Q$9)</f>
        <v>97.964584789862243</v>
      </c>
      <c r="R19" s="185">
        <f>INDEX(Drivers!$C$7:$AG$22,$G19,R$9)</f>
        <v>92.646489203328827</v>
      </c>
      <c r="S19" s="185">
        <f>INDEX(Drivers!$C$7:$AG$22,$G19,S$9)</f>
        <v>95.03041242813778</v>
      </c>
      <c r="T19" s="185">
        <f>INDEX(Drivers!$C$7:$AG$22,$G19,T$9)</f>
        <v>97.485838278771098</v>
      </c>
      <c r="U19" s="185">
        <f>INDEX(Drivers!$C$7:$AG$22,$G19,U$9)</f>
        <v>99.77593398947829</v>
      </c>
      <c r="V19" s="185">
        <f>INDEX(Drivers!$C$7:$AG$22,$G19,V$9)</f>
        <v>102.1635426368112</v>
      </c>
      <c r="W19" s="185">
        <f>INDEX(Drivers!$C$7:$AG$22,$G19,W$9)</f>
        <v>104.60035225495045</v>
      </c>
      <c r="X19" s="185">
        <f>INDEX(Drivers!$C$7:$AG$22,$G19,X$9)</f>
        <v>107.07694947006603</v>
      </c>
      <c r="Y19" s="185">
        <f>INDEX(Drivers!$C$7:$AG$22,$G19,Y$9)</f>
        <v>109.49041679677798</v>
      </c>
      <c r="Z19" s="185">
        <f>INDEX(Drivers!$C$7:$AG$22,$G19,Z$9)</f>
        <v>112.02696547098452</v>
      </c>
      <c r="AA19" s="185">
        <f>INDEX(Drivers!$C$7:$AG$22,$G19,AA$9)</f>
        <v>114.5350089727569</v>
      </c>
      <c r="AB19" s="185">
        <f>INDEX(Drivers!$C$7:$AG$22,$G19,AB$9)</f>
        <v>116.72534002734352</v>
      </c>
      <c r="AC19" s="185">
        <f>INDEX(Drivers!$C$7:$AG$22,$G19,AC$9)</f>
        <v>119.41291133682695</v>
      </c>
      <c r="AD19" s="185">
        <f>INDEX(Drivers!$C$7:$AG$22,$G19,AD$9)</f>
        <v>122.13561690535352</v>
      </c>
      <c r="AE19" s="185">
        <f>INDEX(Drivers!$C$7:$AG$22,$G19,AE$9)</f>
        <v>124.73806971931842</v>
      </c>
      <c r="AF19" s="185">
        <f>INDEX(Drivers!$C$7:$AG$22,$G19,AF$9)</f>
        <v>127.26382097220295</v>
      </c>
      <c r="AG19" s="185">
        <f>INDEX(Drivers!$C$7:$AG$22,$G19,AG$9)</f>
        <v>130.22505419824279</v>
      </c>
      <c r="AH19" s="185">
        <f>INDEX(Drivers!$C$7:$AG$22,$G19,AH$9)</f>
        <v>132.95638539516673</v>
      </c>
      <c r="AI19" s="185">
        <f>INDEX(Drivers!$C$7:$AG$22,$G19,AI$9)</f>
        <v>135.74521610666449</v>
      </c>
      <c r="AJ19" s="185">
        <f>INDEX(Drivers!$C$7:$AG$22,$G19,AJ$9)</f>
        <v>138.39843779341157</v>
      </c>
      <c r="AK19" s="185">
        <f>INDEX(Drivers!$C$7:$AG$22,$G19,AK$9)</f>
        <v>141.11496840750539</v>
      </c>
      <c r="AL19" s="185">
        <f>INDEX(Drivers!$C$7:$AG$22,$G19,AL$9)</f>
        <v>143.96077026055309</v>
      </c>
      <c r="AM19" s="185">
        <f>INDEX(Drivers!$C$7:$AG$22,$G19,AM$9)</f>
        <v>159.46543030187945</v>
      </c>
      <c r="AN19" s="185">
        <f>INDEX(Drivers!$C$7:$AG$22,$G19,AN$9)</f>
        <v>176.11001666062612</v>
      </c>
      <c r="AO19" s="185">
        <f t="shared" si="4"/>
        <v>208.06927534112947</v>
      </c>
      <c r="AP19" s="185">
        <f t="shared" si="4"/>
        <v>240.21852174120249</v>
      </c>
    </row>
    <row r="20" spans="1:42">
      <c r="A20" s="185" t="s">
        <v>16</v>
      </c>
      <c r="B20" s="186" t="str">
        <f>[4]IND!B18</f>
        <v>PP</v>
      </c>
      <c r="C20" s="186" t="str">
        <f>[4]IND!A18</f>
        <v>Pulp &amp; Paper Products</v>
      </c>
      <c r="D20" s="185">
        <f>[4]IND!M18</f>
        <v>0</v>
      </c>
      <c r="F20" s="186" t="s">
        <v>300</v>
      </c>
      <c r="G20" s="185">
        <f>MATCH(B20,Drivers!$A$7:$A$22,0)</f>
        <v>12</v>
      </c>
      <c r="H20" s="186"/>
      <c r="I20" s="186"/>
      <c r="J20" s="185">
        <f>INDEX(Drivers!$C$7:$AG$22,$G20,J$9)</f>
        <v>17.781500762507015</v>
      </c>
      <c r="K20" s="185">
        <f>INDEX(Drivers!$C$7:$AG$22,$G20,K$9)</f>
        <v>18.21809145789609</v>
      </c>
      <c r="L20" s="185">
        <f>INDEX(Drivers!$C$7:$AG$22,$G20,L$9)</f>
        <v>18.567420658015568</v>
      </c>
      <c r="M20" s="185">
        <f>INDEX(Drivers!$C$7:$AG$22,$G20,M$9)</f>
        <v>18.762769995550013</v>
      </c>
      <c r="N20" s="185">
        <f>INDEX(Drivers!$C$7:$AG$22,$G20,N$9)</f>
        <v>19.037714230270431</v>
      </c>
      <c r="O20" s="185">
        <f>INDEX(Drivers!$C$7:$AG$22,$G20,O$9)</f>
        <v>19.074701766994909</v>
      </c>
      <c r="P20" s="185">
        <f>INDEX(Drivers!$C$7:$AG$22,$G20,P$9)</f>
        <v>19.42407343994682</v>
      </c>
      <c r="Q20" s="185">
        <f>INDEX(Drivers!$C$7:$AG$22,$G20,Q$9)</f>
        <v>19.472300898786198</v>
      </c>
      <c r="R20" s="185">
        <f>INDEX(Drivers!$C$7:$AG$22,$G20,R$9)</f>
        <v>17.978595103875868</v>
      </c>
      <c r="S20" s="185">
        <f>INDEX(Drivers!$C$7:$AG$22,$G20,S$9)</f>
        <v>18.425580854596319</v>
      </c>
      <c r="T20" s="185">
        <f>INDEX(Drivers!$C$7:$AG$22,$G20,T$9)</f>
        <v>18.875393382474392</v>
      </c>
      <c r="U20" s="185">
        <f>INDEX(Drivers!$C$7:$AG$22,$G20,U$9)</f>
        <v>19.37593948814931</v>
      </c>
      <c r="V20" s="185">
        <f>INDEX(Drivers!$C$7:$AG$22,$G20,V$9)</f>
        <v>19.904043035124161</v>
      </c>
      <c r="W20" s="185">
        <f>INDEX(Drivers!$C$7:$AG$22,$G20,W$9)</f>
        <v>20.434676476954504</v>
      </c>
      <c r="X20" s="185">
        <f>INDEX(Drivers!$C$7:$AG$22,$G20,X$9)</f>
        <v>21.051358228285224</v>
      </c>
      <c r="Y20" s="185">
        <f>INDEX(Drivers!$C$7:$AG$22,$G20,Y$9)</f>
        <v>21.647594038894049</v>
      </c>
      <c r="Z20" s="185">
        <f>INDEX(Drivers!$C$7:$AG$22,$G20,Z$9)</f>
        <v>22.266043235160069</v>
      </c>
      <c r="AA20" s="185">
        <f>INDEX(Drivers!$C$7:$AG$22,$G20,AA$9)</f>
        <v>22.909699710557216</v>
      </c>
      <c r="AB20" s="185">
        <f>INDEX(Drivers!$C$7:$AG$22,$G20,AB$9)</f>
        <v>23.472167600372124</v>
      </c>
      <c r="AC20" s="185">
        <f>INDEX(Drivers!$C$7:$AG$22,$G20,AC$9)</f>
        <v>24.141799581503221</v>
      </c>
      <c r="AD20" s="185">
        <f>INDEX(Drivers!$C$7:$AG$22,$G20,AD$9)</f>
        <v>24.822594807412035</v>
      </c>
      <c r="AE20" s="185">
        <f>INDEX(Drivers!$C$7:$AG$22,$G20,AE$9)</f>
        <v>25.49556340544002</v>
      </c>
      <c r="AF20" s="185">
        <f>INDEX(Drivers!$C$7:$AG$22,$G20,AF$9)</f>
        <v>26.15349331496332</v>
      </c>
      <c r="AG20" s="185">
        <f>INDEX(Drivers!$C$7:$AG$22,$G20,AG$9)</f>
        <v>26.767784324168478</v>
      </c>
      <c r="AH20" s="185">
        <f>INDEX(Drivers!$C$7:$AG$22,$G20,AH$9)</f>
        <v>27.460886584388707</v>
      </c>
      <c r="AI20" s="185">
        <f>INDEX(Drivers!$C$7:$AG$22,$G20,AI$9)</f>
        <v>28.180547175783659</v>
      </c>
      <c r="AJ20" s="185">
        <f>INDEX(Drivers!$C$7:$AG$22,$G20,AJ$9)</f>
        <v>28.889625610088803</v>
      </c>
      <c r="AK20" s="185">
        <f>INDEX(Drivers!$C$7:$AG$22,$G20,AK$9)</f>
        <v>29.626578795924523</v>
      </c>
      <c r="AL20" s="185">
        <f>INDEX(Drivers!$C$7:$AG$22,$G20,AL$9)</f>
        <v>30.409324222456782</v>
      </c>
      <c r="AM20" s="185">
        <f>INDEX(Drivers!$C$7:$AG$22,$G20,AM$9)</f>
        <v>34.749774821046124</v>
      </c>
      <c r="AN20" s="185">
        <f>INDEX(Drivers!$C$7:$AG$22,$G20,AN$9)</f>
        <v>39.601164848584354</v>
      </c>
      <c r="AO20" s="185">
        <f t="shared" si="4"/>
        <v>48.707848903220338</v>
      </c>
      <c r="AP20" s="185">
        <f t="shared" si="4"/>
        <v>57.899689529348052</v>
      </c>
    </row>
    <row r="21" spans="1:42">
      <c r="A21" s="185" t="s">
        <v>16</v>
      </c>
      <c r="B21" s="186" t="str">
        <f>B20</f>
        <v>PP</v>
      </c>
      <c r="C21" s="186" t="str">
        <f>C20</f>
        <v>Pulp &amp; Paper Products</v>
      </c>
      <c r="D21" s="185">
        <f>D20</f>
        <v>0</v>
      </c>
      <c r="F21" s="186" t="s">
        <v>301</v>
      </c>
      <c r="G21" s="185">
        <f>MATCH(B21,Drivers!$A$7:$A$22,0)</f>
        <v>12</v>
      </c>
      <c r="H21" s="186"/>
      <c r="I21" s="186"/>
      <c r="J21" s="185">
        <f>INDEX(Drivers!$C$7:$AG$22,$G21,J$9)</f>
        <v>17.781500762507015</v>
      </c>
      <c r="K21" s="185">
        <f>INDEX(Drivers!$C$7:$AG$22,$G21,K$9)</f>
        <v>18.21809145789609</v>
      </c>
      <c r="L21" s="185">
        <f>INDEX(Drivers!$C$7:$AG$22,$G21,L$9)</f>
        <v>18.567420658015568</v>
      </c>
      <c r="M21" s="185">
        <f>INDEX(Drivers!$C$7:$AG$22,$G21,M$9)</f>
        <v>18.762769995550013</v>
      </c>
      <c r="N21" s="185">
        <f>INDEX(Drivers!$C$7:$AG$22,$G21,N$9)</f>
        <v>19.037714230270431</v>
      </c>
      <c r="O21" s="185">
        <f>INDEX(Drivers!$C$7:$AG$22,$G21,O$9)</f>
        <v>19.074701766994909</v>
      </c>
      <c r="P21" s="185">
        <f>INDEX(Drivers!$C$7:$AG$22,$G21,P$9)</f>
        <v>19.42407343994682</v>
      </c>
      <c r="Q21" s="185">
        <f>INDEX(Drivers!$C$7:$AG$22,$G21,Q$9)</f>
        <v>19.472300898786198</v>
      </c>
      <c r="R21" s="185">
        <f>INDEX(Drivers!$C$7:$AG$22,$G21,R$9)</f>
        <v>17.978595103875868</v>
      </c>
      <c r="S21" s="185">
        <f>INDEX(Drivers!$C$7:$AG$22,$G21,S$9)</f>
        <v>18.425580854596319</v>
      </c>
      <c r="T21" s="185">
        <f>INDEX(Drivers!$C$7:$AG$22,$G21,T$9)</f>
        <v>18.875393382474392</v>
      </c>
      <c r="U21" s="185">
        <f>INDEX(Drivers!$C$7:$AG$22,$G21,U$9)</f>
        <v>19.37593948814931</v>
      </c>
      <c r="V21" s="185">
        <f>INDEX(Drivers!$C$7:$AG$22,$G21,V$9)</f>
        <v>19.904043035124161</v>
      </c>
      <c r="W21" s="185">
        <f>INDEX(Drivers!$C$7:$AG$22,$G21,W$9)</f>
        <v>20.434676476954504</v>
      </c>
      <c r="X21" s="185">
        <f>INDEX(Drivers!$C$7:$AG$22,$G21,X$9)</f>
        <v>21.051358228285224</v>
      </c>
      <c r="Y21" s="185">
        <f>INDEX(Drivers!$C$7:$AG$22,$G21,Y$9)</f>
        <v>21.647594038894049</v>
      </c>
      <c r="Z21" s="185">
        <f>INDEX(Drivers!$C$7:$AG$22,$G21,Z$9)</f>
        <v>22.266043235160069</v>
      </c>
      <c r="AA21" s="185">
        <f>INDEX(Drivers!$C$7:$AG$22,$G21,AA$9)</f>
        <v>22.909699710557216</v>
      </c>
      <c r="AB21" s="185">
        <f>INDEX(Drivers!$C$7:$AG$22,$G21,AB$9)</f>
        <v>23.472167600372124</v>
      </c>
      <c r="AC21" s="185">
        <f>INDEX(Drivers!$C$7:$AG$22,$G21,AC$9)</f>
        <v>24.141799581503221</v>
      </c>
      <c r="AD21" s="185">
        <f>INDEX(Drivers!$C$7:$AG$22,$G21,AD$9)</f>
        <v>24.822594807412035</v>
      </c>
      <c r="AE21" s="185">
        <f>INDEX(Drivers!$C$7:$AG$22,$G21,AE$9)</f>
        <v>25.49556340544002</v>
      </c>
      <c r="AF21" s="185">
        <f>INDEX(Drivers!$C$7:$AG$22,$G21,AF$9)</f>
        <v>26.15349331496332</v>
      </c>
      <c r="AG21" s="185">
        <f>INDEX(Drivers!$C$7:$AG$22,$G21,AG$9)</f>
        <v>26.767784324168478</v>
      </c>
      <c r="AH21" s="185">
        <f>INDEX(Drivers!$C$7:$AG$22,$G21,AH$9)</f>
        <v>27.460886584388707</v>
      </c>
      <c r="AI21" s="185">
        <f>INDEX(Drivers!$C$7:$AG$22,$G21,AI$9)</f>
        <v>28.180547175783659</v>
      </c>
      <c r="AJ21" s="185">
        <f>INDEX(Drivers!$C$7:$AG$22,$G21,AJ$9)</f>
        <v>28.889625610088803</v>
      </c>
      <c r="AK21" s="185">
        <f>INDEX(Drivers!$C$7:$AG$22,$G21,AK$9)</f>
        <v>29.626578795924523</v>
      </c>
      <c r="AL21" s="185">
        <f>INDEX(Drivers!$C$7:$AG$22,$G21,AL$9)</f>
        <v>30.409324222456782</v>
      </c>
      <c r="AM21" s="185">
        <f>INDEX(Drivers!$C$7:$AG$22,$G21,AM$9)</f>
        <v>34.749774821046124</v>
      </c>
      <c r="AN21" s="185">
        <f>INDEX(Drivers!$C$7:$AG$22,$G21,AN$9)</f>
        <v>39.601164848584354</v>
      </c>
      <c r="AO21" s="185">
        <f t="shared" si="4"/>
        <v>48.707848903220338</v>
      </c>
      <c r="AP21" s="185">
        <f t="shared" si="4"/>
        <v>57.899689529348052</v>
      </c>
    </row>
    <row r="22" spans="1:42">
      <c r="A22" s="185" t="s">
        <v>16</v>
      </c>
      <c r="B22" s="186" t="str">
        <f>[4]IND!B19</f>
        <v>OT</v>
      </c>
      <c r="C22" s="186" t="str">
        <f>[4]IND!A19</f>
        <v>Other</v>
      </c>
      <c r="D22" s="185">
        <f>[4]IND!M19</f>
        <v>1</v>
      </c>
      <c r="F22" s="186"/>
      <c r="G22" s="185">
        <f>MATCH(B22,Drivers!$A$7:$A$22,0)</f>
        <v>10</v>
      </c>
      <c r="H22" s="186"/>
      <c r="I22" s="186"/>
      <c r="J22" s="185">
        <f>INDEX(Drivers!$C$7:$AG$22,$G22,J$9)</f>
        <v>235.49802282756352</v>
      </c>
      <c r="K22" s="185">
        <f>INDEX(Drivers!$C$7:$AG$22,$G22,K$9)</f>
        <v>242.13307836562956</v>
      </c>
      <c r="L22" s="185">
        <f>INDEX(Drivers!$C$7:$AG$22,$G22,L$9)</f>
        <v>246.28265922314233</v>
      </c>
      <c r="M22" s="185">
        <f>INDEX(Drivers!$C$7:$AG$22,$G22,M$9)</f>
        <v>249.43440425835786</v>
      </c>
      <c r="N22" s="185">
        <f>INDEX(Drivers!$C$7:$AG$22,$G22,N$9)</f>
        <v>251.65581640876391</v>
      </c>
      <c r="O22" s="185">
        <f>INDEX(Drivers!$C$7:$AG$22,$G22,O$9)</f>
        <v>252.75021516356861</v>
      </c>
      <c r="P22" s="185">
        <f>INDEX(Drivers!$C$7:$AG$22,$G22,P$9)</f>
        <v>255.36564207593528</v>
      </c>
      <c r="Q22" s="185">
        <f>INDEX(Drivers!$C$7:$AG$22,$G22,Q$9)</f>
        <v>255.83896455730644</v>
      </c>
      <c r="R22" s="185">
        <f>INDEX(Drivers!$C$7:$AG$22,$G22,R$9)</f>
        <v>231.21220107940408</v>
      </c>
      <c r="S22" s="185">
        <f>INDEX(Drivers!$C$7:$AG$22,$G22,S$9)</f>
        <v>237.27430963578766</v>
      </c>
      <c r="T22" s="185">
        <f>INDEX(Drivers!$C$7:$AG$22,$G22,T$9)</f>
        <v>243.43820579760768</v>
      </c>
      <c r="U22" s="185">
        <f>INDEX(Drivers!$C$7:$AG$22,$G22,U$9)</f>
        <v>250.0252729216615</v>
      </c>
      <c r="V22" s="185">
        <f>INDEX(Drivers!$C$7:$AG$22,$G22,V$9)</f>
        <v>257.0393389716665</v>
      </c>
      <c r="W22" s="185">
        <f>INDEX(Drivers!$C$7:$AG$22,$G22,W$9)</f>
        <v>264.01983750733473</v>
      </c>
      <c r="X22" s="185">
        <f>INDEX(Drivers!$C$7:$AG$22,$G22,X$9)</f>
        <v>271.72429020362813</v>
      </c>
      <c r="Y22" s="185">
        <f>INDEX(Drivers!$C$7:$AG$22,$G22,Y$9)</f>
        <v>279.56215318997283</v>
      </c>
      <c r="Z22" s="185">
        <f>INDEX(Drivers!$C$7:$AG$22,$G22,Z$9)</f>
        <v>287.85104341651504</v>
      </c>
      <c r="AA22" s="185">
        <f>INDEX(Drivers!$C$7:$AG$22,$G22,AA$9)</f>
        <v>296.17218841670399</v>
      </c>
      <c r="AB22" s="185">
        <f>INDEX(Drivers!$C$7:$AG$22,$G22,AB$9)</f>
        <v>303.16223965681729</v>
      </c>
      <c r="AC22" s="185">
        <f>INDEX(Drivers!$C$7:$AG$22,$G22,AC$9)</f>
        <v>311.91377494075573</v>
      </c>
      <c r="AD22" s="185">
        <f>INDEX(Drivers!$C$7:$AG$22,$G22,AD$9)</f>
        <v>320.90515779680265</v>
      </c>
      <c r="AE22" s="185">
        <f>INDEX(Drivers!$C$7:$AG$22,$G22,AE$9)</f>
        <v>329.99635652965821</v>
      </c>
      <c r="AF22" s="185">
        <f>INDEX(Drivers!$C$7:$AG$22,$G22,AF$9)</f>
        <v>338.83792660845495</v>
      </c>
      <c r="AG22" s="185">
        <f>INDEX(Drivers!$C$7:$AG$22,$G22,AG$9)</f>
        <v>348.33269322166962</v>
      </c>
      <c r="AH22" s="185">
        <f>INDEX(Drivers!$C$7:$AG$22,$G22,AH$9)</f>
        <v>357.99703019358316</v>
      </c>
      <c r="AI22" s="185">
        <f>INDEX(Drivers!$C$7:$AG$22,$G22,AI$9)</f>
        <v>368.00188053319943</v>
      </c>
      <c r="AJ22" s="185">
        <f>INDEX(Drivers!$C$7:$AG$22,$G22,AJ$9)</f>
        <v>377.85666663181792</v>
      </c>
      <c r="AK22" s="185">
        <f>INDEX(Drivers!$C$7:$AG$22,$G22,AK$9)</f>
        <v>388.05037117851231</v>
      </c>
      <c r="AL22" s="185">
        <f>INDEX(Drivers!$C$7:$AG$22,$G22,AL$9)</f>
        <v>398.85002792330147</v>
      </c>
      <c r="AM22" s="185">
        <f>INDEX(Drivers!$C$7:$AG$22,$G22,AM$9)</f>
        <v>460.1203754889417</v>
      </c>
      <c r="AN22" s="185">
        <f>INDEX(Drivers!$C$7:$AG$22,$G22,AN$9)</f>
        <v>529.36224934657764</v>
      </c>
      <c r="AO22" s="185">
        <f t="shared" si="4"/>
        <v>658.54588305452125</v>
      </c>
      <c r="AP22" s="185">
        <f t="shared" si="4"/>
        <v>789.05810447779731</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4.3429412937368097</v>
      </c>
      <c r="Q27" s="185">
        <f t="shared" si="7"/>
        <v>4.2887678079715856</v>
      </c>
      <c r="R27" s="185">
        <f t="shared" si="7"/>
        <v>3.9319081434630072</v>
      </c>
      <c r="S27" s="185">
        <f t="shared" si="7"/>
        <v>3.9889753809675002</v>
      </c>
      <c r="T27" s="185">
        <f t="shared" si="7"/>
        <v>4.044411227584841</v>
      </c>
      <c r="U27" s="185">
        <f t="shared" si="7"/>
        <v>4.1058550759927392</v>
      </c>
      <c r="V27" s="185">
        <f t="shared" si="7"/>
        <v>4.1750416973886502</v>
      </c>
      <c r="W27" s="185">
        <f t="shared" si="7"/>
        <v>4.2436004326219132</v>
      </c>
      <c r="X27" s="185">
        <f t="shared" si="7"/>
        <v>4.3210578365112671</v>
      </c>
      <c r="Y27" s="185">
        <f t="shared" si="7"/>
        <v>4.3987098039332304</v>
      </c>
      <c r="Z27" s="185">
        <f t="shared" si="7"/>
        <v>4.4851210637199435</v>
      </c>
      <c r="AA27" s="185">
        <f t="shared" si="7"/>
        <v>4.5863054940318042</v>
      </c>
      <c r="AB27" s="185">
        <f t="shared" si="7"/>
        <v>4.674881134452594</v>
      </c>
      <c r="AC27" s="185">
        <f t="shared" si="7"/>
        <v>4.7899711109276195</v>
      </c>
      <c r="AD27" s="185">
        <f t="shared" si="7"/>
        <v>4.917892409827795</v>
      </c>
      <c r="AE27" s="185">
        <f t="shared" si="7"/>
        <v>5.0469914268726468</v>
      </c>
      <c r="AF27" s="185">
        <f t="shared" si="7"/>
        <v>5.1780241359363579</v>
      </c>
      <c r="AG27" s="185">
        <f t="shared" si="7"/>
        <v>5.3390541750027811</v>
      </c>
      <c r="AH27" s="185">
        <f t="shared" si="7"/>
        <v>5.4845505939571861</v>
      </c>
      <c r="AI27" s="185">
        <f t="shared" si="7"/>
        <v>5.6321443749473179</v>
      </c>
      <c r="AJ27" s="185">
        <f t="shared" si="7"/>
        <v>5.7750053465801798</v>
      </c>
      <c r="AK27" s="185">
        <f t="shared" si="7"/>
        <v>5.9211248654798743</v>
      </c>
      <c r="AL27" s="185">
        <f t="shared" si="7"/>
        <v>6.0743478546464029</v>
      </c>
      <c r="AM27" s="185">
        <f t="shared" si="7"/>
        <v>6.8727251373228411</v>
      </c>
      <c r="AN27" s="185">
        <f t="shared" si="7"/>
        <v>7.7378551095121528</v>
      </c>
      <c r="AO27" s="185">
        <f t="shared" si="7"/>
        <v>9.3902369161257209</v>
      </c>
      <c r="AP27" s="185">
        <f t="shared" si="7"/>
        <v>11.053744170991507</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5.1366548374766134</v>
      </c>
      <c r="T28" s="185">
        <f t="shared" si="7"/>
        <v>5.2414154520620544</v>
      </c>
      <c r="U28" s="185">
        <f t="shared" si="7"/>
        <v>5.3596581029417623</v>
      </c>
      <c r="V28" s="185">
        <f t="shared" si="7"/>
        <v>5.4872513407296717</v>
      </c>
      <c r="W28" s="185">
        <f t="shared" si="7"/>
        <v>5.6221656987498108</v>
      </c>
      <c r="X28" s="185">
        <f t="shared" si="7"/>
        <v>5.7517366518961701</v>
      </c>
      <c r="Y28" s="185">
        <f t="shared" si="7"/>
        <v>5.8830719424162989</v>
      </c>
      <c r="Z28" s="185">
        <f t="shared" si="7"/>
        <v>6.0265960802466196</v>
      </c>
      <c r="AA28" s="185">
        <f t="shared" si="7"/>
        <v>6.1913851927057628</v>
      </c>
      <c r="AB28" s="185">
        <f t="shared" si="7"/>
        <v>6.3202924655905752</v>
      </c>
      <c r="AC28" s="185">
        <f t="shared" si="7"/>
        <v>6.4950055113668625</v>
      </c>
      <c r="AD28" s="185">
        <f t="shared" si="7"/>
        <v>6.687509602011275</v>
      </c>
      <c r="AE28" s="185">
        <f t="shared" si="7"/>
        <v>6.8644917762462638</v>
      </c>
      <c r="AF28" s="185">
        <f t="shared" si="7"/>
        <v>7.04966478077678</v>
      </c>
      <c r="AG28" s="185">
        <f t="shared" si="7"/>
        <v>7.2751433489665933</v>
      </c>
      <c r="AH28" s="185">
        <f t="shared" si="7"/>
        <v>7.4449277890551251</v>
      </c>
      <c r="AI28" s="185">
        <f t="shared" si="7"/>
        <v>7.6204593269180085</v>
      </c>
      <c r="AJ28" s="185">
        <f t="shared" si="7"/>
        <v>7.7926253283419467</v>
      </c>
      <c r="AK28" s="185">
        <f t="shared" si="7"/>
        <v>7.9708876211571384</v>
      </c>
      <c r="AL28" s="185">
        <f t="shared" si="7"/>
        <v>8.1608249227025418</v>
      </c>
      <c r="AM28" s="185">
        <f t="shared" si="7"/>
        <v>9.2139652192812296</v>
      </c>
      <c r="AN28" s="185">
        <f t="shared" si="7"/>
        <v>10.387644739100697</v>
      </c>
      <c r="AO28" s="185">
        <f t="shared" si="7"/>
        <v>12.594374684958726</v>
      </c>
      <c r="AP28" s="185">
        <f t="shared" si="7"/>
        <v>14.82119450135693</v>
      </c>
    </row>
    <row r="29" spans="1:42">
      <c r="A29" s="57" t="str">
        <f t="shared" ref="A29:A38" si="8">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8"/>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8"/>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14.933770057608433</v>
      </c>
      <c r="Q31" s="185">
        <f t="shared" si="7"/>
        <v>14.988281950165435</v>
      </c>
      <c r="R31" s="185">
        <f t="shared" si="7"/>
        <v>13.707891729457675</v>
      </c>
      <c r="S31" s="185">
        <f t="shared" si="7"/>
        <v>14.050564987738184</v>
      </c>
      <c r="T31" s="185">
        <f t="shared" si="7"/>
        <v>14.402234317000476</v>
      </c>
      <c r="U31" s="185">
        <f t="shared" si="7"/>
        <v>14.78437075175642</v>
      </c>
      <c r="V31" s="185">
        <f t="shared" si="7"/>
        <v>15.194410438124104</v>
      </c>
      <c r="W31" s="185">
        <f t="shared" si="7"/>
        <v>15.606742054307199</v>
      </c>
      <c r="X31" s="185">
        <f t="shared" si="7"/>
        <v>16.060450153987638</v>
      </c>
      <c r="Y31" s="185">
        <f t="shared" si="7"/>
        <v>16.517529599963908</v>
      </c>
      <c r="Z31" s="185">
        <f t="shared" si="7"/>
        <v>17.004504071370185</v>
      </c>
      <c r="AA31" s="185">
        <f t="shared" si="7"/>
        <v>17.514716088995613</v>
      </c>
      <c r="AB31" s="185">
        <f t="shared" si="7"/>
        <v>17.930714512186498</v>
      </c>
      <c r="AC31" s="185">
        <f t="shared" si="7"/>
        <v>18.44580092066397</v>
      </c>
      <c r="AD31" s="185">
        <f t="shared" si="7"/>
        <v>18.97316866071834</v>
      </c>
      <c r="AE31" s="185">
        <f t="shared" si="7"/>
        <v>19.507835535786135</v>
      </c>
      <c r="AF31" s="185">
        <f t="shared" si="7"/>
        <v>20.025917091271509</v>
      </c>
      <c r="AG31" s="185">
        <f t="shared" si="7"/>
        <v>20.579344134647897</v>
      </c>
      <c r="AH31" s="185">
        <f t="shared" si="7"/>
        <v>21.148490384825859</v>
      </c>
      <c r="AI31" s="185">
        <f t="shared" si="7"/>
        <v>21.736229893465985</v>
      </c>
      <c r="AJ31" s="185">
        <f t="shared" si="7"/>
        <v>22.313885598982328</v>
      </c>
      <c r="AK31" s="185">
        <f t="shared" si="7"/>
        <v>22.911840712832781</v>
      </c>
      <c r="AL31" s="185">
        <f t="shared" si="7"/>
        <v>23.545685409266333</v>
      </c>
      <c r="AM31" s="185">
        <f t="shared" si="7"/>
        <v>27.18034060425336</v>
      </c>
      <c r="AN31" s="185">
        <f t="shared" si="7"/>
        <v>31.286517970477473</v>
      </c>
      <c r="AO31" s="185">
        <f t="shared" si="7"/>
        <v>38.948763503149223</v>
      </c>
      <c r="AP31" s="185">
        <f t="shared" si="7"/>
        <v>46.68959606436016</v>
      </c>
    </row>
    <row r="32" spans="1:42">
      <c r="A32" s="57" t="str">
        <f t="shared" si="8"/>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1.375176872944905</v>
      </c>
      <c r="Q32" s="185">
        <f t="shared" si="7"/>
        <v>1.38019660296992</v>
      </c>
      <c r="R32" s="185">
        <f t="shared" si="7"/>
        <v>1.2622918131499465</v>
      </c>
      <c r="S32" s="185">
        <f t="shared" si="7"/>
        <v>1.2938468952187203</v>
      </c>
      <c r="T32" s="185">
        <f t="shared" si="7"/>
        <v>1.3262303808797415</v>
      </c>
      <c r="U32" s="185">
        <f t="shared" si="7"/>
        <v>1.3614194312909109</v>
      </c>
      <c r="V32" s="185">
        <f t="shared" si="7"/>
        <v>1.3991779538546849</v>
      </c>
      <c r="W32" s="185">
        <f t="shared" si="7"/>
        <v>1.437147528876372</v>
      </c>
      <c r="X32" s="185">
        <f t="shared" si="7"/>
        <v>1.4789272592017657</v>
      </c>
      <c r="Y32" s="185">
        <f t="shared" si="7"/>
        <v>1.5210174400991741</v>
      </c>
      <c r="Z32" s="185">
        <f t="shared" si="7"/>
        <v>1.5658605057288943</v>
      </c>
      <c r="AA32" s="185">
        <f t="shared" si="7"/>
        <v>1.6128434018248188</v>
      </c>
      <c r="AB32" s="185">
        <f t="shared" si="7"/>
        <v>1.6511506349311835</v>
      </c>
      <c r="AC32" s="185">
        <f t="shared" si="7"/>
        <v>1.6985823895232259</v>
      </c>
      <c r="AD32" s="185">
        <f t="shared" si="7"/>
        <v>1.7471450710739911</v>
      </c>
      <c r="AE32" s="185">
        <f t="shared" si="7"/>
        <v>1.7963798937936801</v>
      </c>
      <c r="AF32" s="185">
        <f t="shared" si="7"/>
        <v>1.8440874566297525</v>
      </c>
      <c r="AG32" s="185">
        <f t="shared" si="7"/>
        <v>1.8950498102737168</v>
      </c>
      <c r="AH32" s="185">
        <f t="shared" si="7"/>
        <v>1.9474596677677585</v>
      </c>
      <c r="AI32" s="185">
        <f t="shared" si="7"/>
        <v>2.001581686285522</v>
      </c>
      <c r="AJ32" s="185">
        <f t="shared" si="7"/>
        <v>2.0547751373488738</v>
      </c>
      <c r="AK32" s="185">
        <f t="shared" si="7"/>
        <v>2.1098378603219881</v>
      </c>
      <c r="AL32" s="185">
        <f t="shared" si="7"/>
        <v>2.168205477086659</v>
      </c>
      <c r="AM32" s="185">
        <f t="shared" si="7"/>
        <v>2.5029028606672168</v>
      </c>
      <c r="AN32" s="185">
        <f t="shared" si="7"/>
        <v>2.8810203841364053</v>
      </c>
      <c r="AO32" s="185">
        <f t="shared" si="7"/>
        <v>3.5865986012047242</v>
      </c>
      <c r="AP32" s="185">
        <f t="shared" si="7"/>
        <v>4.2994135082544513</v>
      </c>
    </row>
    <row r="33" spans="1:42">
      <c r="A33" s="57" t="str">
        <f t="shared" si="8"/>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1.1761241169918903</v>
      </c>
      <c r="Q33" s="185">
        <f t="shared" si="7"/>
        <v>1.1804172560486617</v>
      </c>
      <c r="R33" s="185">
        <f t="shared" si="7"/>
        <v>1.0795788333378646</v>
      </c>
      <c r="S33" s="185">
        <f t="shared" si="7"/>
        <v>1.1065664112741249</v>
      </c>
      <c r="T33" s="185">
        <f t="shared" si="7"/>
        <v>1.1342624838503208</v>
      </c>
      <c r="U33" s="185">
        <f t="shared" si="7"/>
        <v>1.1643580240363562</v>
      </c>
      <c r="V33" s="185">
        <f t="shared" si="7"/>
        <v>1.1966511129349042</v>
      </c>
      <c r="W33" s="185">
        <f t="shared" si="7"/>
        <v>1.22912470507677</v>
      </c>
      <c r="X33" s="185">
        <f t="shared" si="7"/>
        <v>1.2648569438919015</v>
      </c>
      <c r="Y33" s="185">
        <f t="shared" si="7"/>
        <v>1.3008546964835253</v>
      </c>
      <c r="Z33" s="185">
        <f t="shared" si="7"/>
        <v>1.3392068619428097</v>
      </c>
      <c r="AA33" s="185">
        <f t="shared" si="7"/>
        <v>1.3793891237824871</v>
      </c>
      <c r="AB33" s="185">
        <f t="shared" si="7"/>
        <v>1.4121514990070962</v>
      </c>
      <c r="AC33" s="185">
        <f t="shared" si="7"/>
        <v>1.4527176484126476</v>
      </c>
      <c r="AD33" s="185">
        <f t="shared" si="7"/>
        <v>1.4942510264684754</v>
      </c>
      <c r="AE33" s="185">
        <f t="shared" si="7"/>
        <v>1.5363592552612138</v>
      </c>
      <c r="AF33" s="185">
        <f t="shared" si="7"/>
        <v>1.5771612904890548</v>
      </c>
      <c r="AG33" s="185">
        <f t="shared" si="7"/>
        <v>1.6207469952507851</v>
      </c>
      <c r="AH33" s="185">
        <f t="shared" si="7"/>
        <v>1.665570681992149</v>
      </c>
      <c r="AI33" s="185">
        <f t="shared" si="7"/>
        <v>1.7118586995492719</v>
      </c>
      <c r="AJ33" s="185">
        <f t="shared" si="7"/>
        <v>1.7573525570249735</v>
      </c>
      <c r="AK33" s="185">
        <f t="shared" si="7"/>
        <v>1.8044451148697256</v>
      </c>
      <c r="AL33" s="185">
        <f t="shared" si="7"/>
        <v>1.8543641929743935</v>
      </c>
      <c r="AM33" s="185">
        <f t="shared" si="7"/>
        <v>2.1406151272852632</v>
      </c>
      <c r="AN33" s="185">
        <f t="shared" si="7"/>
        <v>2.4640012655767096</v>
      </c>
      <c r="AO33" s="185">
        <f t="shared" si="7"/>
        <v>3.0674491375156063</v>
      </c>
      <c r="AP33" s="185">
        <f t="shared" si="7"/>
        <v>3.6770862101179072</v>
      </c>
    </row>
    <row r="34" spans="1:42">
      <c r="A34" s="57" t="str">
        <f t="shared" si="8"/>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9.7243569901576681</v>
      </c>
      <c r="Q34" s="185">
        <f t="shared" si="7"/>
        <v>9.7598532581053146</v>
      </c>
      <c r="R34" s="185">
        <f t="shared" si="7"/>
        <v>8.9261072217837274</v>
      </c>
      <c r="S34" s="185">
        <f t="shared" si="7"/>
        <v>9.149244251592382</v>
      </c>
      <c r="T34" s="185">
        <f t="shared" si="7"/>
        <v>9.378239213148893</v>
      </c>
      <c r="U34" s="185">
        <f t="shared" si="7"/>
        <v>9.6270733050210708</v>
      </c>
      <c r="V34" s="185">
        <f t="shared" si="7"/>
        <v>9.8940770338176165</v>
      </c>
      <c r="W34" s="185">
        <f t="shared" si="7"/>
        <v>10.162573188413907</v>
      </c>
      <c r="X34" s="185">
        <f t="shared" si="7"/>
        <v>10.458012284743827</v>
      </c>
      <c r="Y34" s="185">
        <f t="shared" si="7"/>
        <v>10.75564668572834</v>
      </c>
      <c r="Z34" s="185">
        <f t="shared" si="7"/>
        <v>11.072747698184022</v>
      </c>
      <c r="AA34" s="185">
        <f t="shared" si="7"/>
        <v>11.404980200821928</v>
      </c>
      <c r="AB34" s="185">
        <f t="shared" si="7"/>
        <v>11.675864053917675</v>
      </c>
      <c r="AC34" s="185">
        <f t="shared" si="7"/>
        <v>12.011270592085257</v>
      </c>
      <c r="AD34" s="185">
        <f t="shared" si="7"/>
        <v>12.354674310610346</v>
      </c>
      <c r="AE34" s="185">
        <f t="shared" si="7"/>
        <v>12.702830974595026</v>
      </c>
      <c r="AF34" s="185">
        <f t="shared" si="7"/>
        <v>13.040187849390966</v>
      </c>
      <c r="AG34" s="185">
        <f t="shared" si="7"/>
        <v>13.400560489189154</v>
      </c>
      <c r="AH34" s="185">
        <f t="shared" si="7"/>
        <v>13.771168935347752</v>
      </c>
      <c r="AI34" s="185">
        <f t="shared" si="7"/>
        <v>14.153884671373472</v>
      </c>
      <c r="AJ34" s="185">
        <f t="shared" si="7"/>
        <v>14.530034181923916</v>
      </c>
      <c r="AK34" s="185">
        <f t="shared" si="7"/>
        <v>14.919401968406586</v>
      </c>
      <c r="AL34" s="185">
        <f t="shared" si="7"/>
        <v>15.332139815625395</v>
      </c>
      <c r="AM34" s="185">
        <f t="shared" si="7"/>
        <v>17.698902161358557</v>
      </c>
      <c r="AN34" s="185">
        <f t="shared" si="7"/>
        <v>20.372703513598161</v>
      </c>
      <c r="AO34" s="185">
        <f t="shared" si="7"/>
        <v>25.36209404381993</v>
      </c>
      <c r="AP34" s="185">
        <f t="shared" ref="AP34" si="9">AO34*AP18/AO18</f>
        <v>30.402657741792563</v>
      </c>
    </row>
    <row r="35" spans="1:42">
      <c r="A35" s="57" t="str">
        <f t="shared" si="8"/>
        <v>*</v>
      </c>
      <c r="B35" s="22" t="s">
        <v>288</v>
      </c>
      <c r="C35" s="23" t="s">
        <v>137</v>
      </c>
      <c r="D35" s="57">
        <f t="shared" si="6"/>
        <v>0</v>
      </c>
      <c r="E35" s="23" t="s">
        <v>137</v>
      </c>
      <c r="F35" s="23" t="s">
        <v>137</v>
      </c>
      <c r="G35" s="23" t="s">
        <v>137</v>
      </c>
      <c r="H35" s="23" t="s">
        <v>137</v>
      </c>
      <c r="I35" s="22">
        <v>0</v>
      </c>
      <c r="J35" s="110">
        <v>0</v>
      </c>
      <c r="K35" s="185">
        <f t="shared" ref="K35:AP37" si="10">J35*K19/J19</f>
        <v>0</v>
      </c>
      <c r="L35" s="185">
        <f t="shared" si="10"/>
        <v>0</v>
      </c>
      <c r="M35" s="185">
        <f t="shared" si="10"/>
        <v>0</v>
      </c>
      <c r="N35" s="185">
        <f t="shared" si="10"/>
        <v>0</v>
      </c>
      <c r="O35" s="185">
        <f t="shared" si="10"/>
        <v>0</v>
      </c>
      <c r="P35" s="185">
        <f t="shared" si="10"/>
        <v>0</v>
      </c>
      <c r="Q35" s="185">
        <f t="shared" si="10"/>
        <v>0</v>
      </c>
      <c r="R35" s="185">
        <f t="shared" si="10"/>
        <v>0</v>
      </c>
      <c r="S35" s="185">
        <f t="shared" si="10"/>
        <v>0</v>
      </c>
      <c r="T35" s="185">
        <f t="shared" si="10"/>
        <v>0</v>
      </c>
      <c r="U35" s="185">
        <f t="shared" si="10"/>
        <v>0</v>
      </c>
      <c r="V35" s="185">
        <f t="shared" si="10"/>
        <v>0</v>
      </c>
      <c r="W35" s="185">
        <f t="shared" si="10"/>
        <v>0</v>
      </c>
      <c r="X35" s="185">
        <f t="shared" si="10"/>
        <v>0</v>
      </c>
      <c r="Y35" s="185">
        <f t="shared" si="10"/>
        <v>0</v>
      </c>
      <c r="Z35" s="185">
        <f t="shared" si="10"/>
        <v>0</v>
      </c>
      <c r="AA35" s="185">
        <f t="shared" si="10"/>
        <v>0</v>
      </c>
      <c r="AB35" s="185">
        <f t="shared" si="10"/>
        <v>0</v>
      </c>
      <c r="AC35" s="185">
        <f t="shared" si="10"/>
        <v>0</v>
      </c>
      <c r="AD35" s="185">
        <f t="shared" si="10"/>
        <v>0</v>
      </c>
      <c r="AE35" s="185">
        <f t="shared" si="10"/>
        <v>0</v>
      </c>
      <c r="AF35" s="185">
        <f t="shared" si="10"/>
        <v>0</v>
      </c>
      <c r="AG35" s="185">
        <f t="shared" si="10"/>
        <v>0</v>
      </c>
      <c r="AH35" s="185">
        <f t="shared" si="10"/>
        <v>0</v>
      </c>
      <c r="AI35" s="185">
        <f t="shared" si="10"/>
        <v>0</v>
      </c>
      <c r="AJ35" s="185">
        <f t="shared" si="10"/>
        <v>0</v>
      </c>
      <c r="AK35" s="185">
        <f t="shared" si="10"/>
        <v>0</v>
      </c>
      <c r="AL35" s="185">
        <f t="shared" si="10"/>
        <v>0</v>
      </c>
      <c r="AM35" s="185">
        <f t="shared" si="10"/>
        <v>0</v>
      </c>
      <c r="AN35" s="185">
        <f t="shared" si="10"/>
        <v>0</v>
      </c>
      <c r="AO35" s="185">
        <f t="shared" si="10"/>
        <v>0</v>
      </c>
      <c r="AP35" s="185">
        <f t="shared" si="10"/>
        <v>0</v>
      </c>
    </row>
    <row r="36" spans="1:42">
      <c r="A36" s="57" t="str">
        <f t="shared" si="8"/>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0"/>
        <v>2.2199899144300876</v>
      </c>
      <c r="Q36" s="185">
        <f t="shared" si="10"/>
        <v>2.225501861888123</v>
      </c>
      <c r="R36" s="185">
        <f t="shared" si="10"/>
        <v>2.0547852606520958</v>
      </c>
      <c r="S36" s="185">
        <f t="shared" si="10"/>
        <v>2.1058715511545105</v>
      </c>
      <c r="T36" s="185">
        <f t="shared" si="10"/>
        <v>2.1572809158462638</v>
      </c>
      <c r="U36" s="185">
        <f t="shared" si="10"/>
        <v>2.2144886539523352</v>
      </c>
      <c r="V36" s="185">
        <f t="shared" si="10"/>
        <v>2.2748459498451647</v>
      </c>
      <c r="W36" s="185">
        <f t="shared" si="10"/>
        <v>2.3354923890570372</v>
      </c>
      <c r="X36" s="185">
        <f t="shared" si="10"/>
        <v>2.4059733452066259</v>
      </c>
      <c r="Y36" s="185">
        <f t="shared" si="10"/>
        <v>2.474117521569319</v>
      </c>
      <c r="Z36" s="185">
        <f t="shared" si="10"/>
        <v>2.5448004801435178</v>
      </c>
      <c r="AA36" s="185">
        <f t="shared" si="10"/>
        <v>2.6183643949504214</v>
      </c>
      <c r="AB36" s="185">
        <f t="shared" si="10"/>
        <v>2.6826492138088538</v>
      </c>
      <c r="AC36" s="185">
        <f t="shared" si="10"/>
        <v>2.7591818859636885</v>
      </c>
      <c r="AD36" s="185">
        <f t="shared" si="10"/>
        <v>2.8369904125831109</v>
      </c>
      <c r="AE36" s="185">
        <f t="shared" si="10"/>
        <v>2.9139044288407829</v>
      </c>
      <c r="AF36" s="185">
        <f t="shared" si="10"/>
        <v>2.9890996636641756</v>
      </c>
      <c r="AG36" s="185">
        <f t="shared" si="10"/>
        <v>3.0593073803502109</v>
      </c>
      <c r="AH36" s="185">
        <f t="shared" si="10"/>
        <v>3.1385224858796827</v>
      </c>
      <c r="AI36" s="185">
        <f t="shared" si="10"/>
        <v>3.2207729602536075</v>
      </c>
      <c r="AJ36" s="185">
        <f t="shared" si="10"/>
        <v>3.3018139930505681</v>
      </c>
      <c r="AK36" s="185">
        <f t="shared" si="10"/>
        <v>3.3860408492257421</v>
      </c>
      <c r="AL36" s="185">
        <f t="shared" si="10"/>
        <v>3.4755013302026225</v>
      </c>
      <c r="AM36" s="185">
        <f t="shared" si="10"/>
        <v>3.9715742359574908</v>
      </c>
      <c r="AN36" s="185">
        <f t="shared" si="10"/>
        <v>4.5260427394564697</v>
      </c>
      <c r="AO36" s="185">
        <f t="shared" si="10"/>
        <v>5.5668515490862864</v>
      </c>
      <c r="AP36" s="185">
        <f t="shared" si="10"/>
        <v>6.6173929583401501</v>
      </c>
    </row>
    <row r="37" spans="1:42">
      <c r="A37" s="57" t="str">
        <f t="shared" si="8"/>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0"/>
        <v>0.67117938599681348</v>
      </c>
      <c r="Q37" s="185">
        <f t="shared" si="10"/>
        <v>0.67284583749124771</v>
      </c>
      <c r="R37" s="185">
        <f t="shared" si="10"/>
        <v>0.6212323311179655</v>
      </c>
      <c r="S37" s="185">
        <f t="shared" si="10"/>
        <v>0.63667747565190724</v>
      </c>
      <c r="T37" s="185">
        <f t="shared" si="10"/>
        <v>0.65222029663681935</v>
      </c>
      <c r="U37" s="185">
        <f t="shared" si="10"/>
        <v>0.66951616554447446</v>
      </c>
      <c r="V37" s="185">
        <f t="shared" si="10"/>
        <v>0.68776425421120935</v>
      </c>
      <c r="W37" s="185">
        <f t="shared" si="10"/>
        <v>0.70609976085857518</v>
      </c>
      <c r="X37" s="185">
        <f t="shared" si="10"/>
        <v>0.72740858058134106</v>
      </c>
      <c r="Y37" s="185">
        <f t="shared" si="10"/>
        <v>0.74801091131855635</v>
      </c>
      <c r="Z37" s="185">
        <f t="shared" si="10"/>
        <v>0.76938080332928105</v>
      </c>
      <c r="AA37" s="185">
        <f t="shared" si="10"/>
        <v>0.79162170760126938</v>
      </c>
      <c r="AB37" s="185">
        <f t="shared" si="10"/>
        <v>0.81105722168620409</v>
      </c>
      <c r="AC37" s="185">
        <f t="shared" si="10"/>
        <v>0.8341956835196056</v>
      </c>
      <c r="AD37" s="185">
        <f t="shared" si="10"/>
        <v>0.85771988008567301</v>
      </c>
      <c r="AE37" s="185">
        <f t="shared" si="10"/>
        <v>0.88097363537114504</v>
      </c>
      <c r="AF37" s="185">
        <f t="shared" si="10"/>
        <v>0.90370774385091601</v>
      </c>
      <c r="AG37" s="185">
        <f t="shared" si="10"/>
        <v>0.92493395387613964</v>
      </c>
      <c r="AH37" s="185">
        <f t="shared" si="10"/>
        <v>0.94888340767561463</v>
      </c>
      <c r="AI37" s="185">
        <f t="shared" si="10"/>
        <v>0.97375055798535359</v>
      </c>
      <c r="AJ37" s="185">
        <f t="shared" si="10"/>
        <v>0.9982520524649694</v>
      </c>
      <c r="AK37" s="185">
        <f t="shared" si="10"/>
        <v>1.0237167310405961</v>
      </c>
      <c r="AL37" s="185">
        <f t="shared" si="10"/>
        <v>1.050763714588923</v>
      </c>
      <c r="AM37" s="185">
        <f t="shared" si="10"/>
        <v>1.2007436339254858</v>
      </c>
      <c r="AN37" s="185">
        <f t="shared" si="10"/>
        <v>1.3683785530366177</v>
      </c>
      <c r="AO37" s="185">
        <f t="shared" si="10"/>
        <v>1.6830508915218805</v>
      </c>
      <c r="AP37" s="185">
        <f t="shared" si="10"/>
        <v>2.00066572996958</v>
      </c>
    </row>
    <row r="38" spans="1:42">
      <c r="A38" s="57" t="str">
        <f t="shared" si="8"/>
        <v>*</v>
      </c>
      <c r="B38" s="22" t="s">
        <v>288</v>
      </c>
      <c r="C38" s="23" t="s">
        <v>137</v>
      </c>
      <c r="D38" s="57">
        <f t="shared" si="6"/>
        <v>0</v>
      </c>
      <c r="E38" s="23" t="s">
        <v>137</v>
      </c>
      <c r="F38" s="23" t="s">
        <v>137</v>
      </c>
      <c r="G38" s="23" t="s">
        <v>137</v>
      </c>
      <c r="H38" s="23" t="s">
        <v>137</v>
      </c>
      <c r="I38" s="22">
        <v>0</v>
      </c>
      <c r="J38" s="110">
        <v>0</v>
      </c>
      <c r="K38" s="185">
        <f t="shared" ref="K38:AP38" si="11">J38*K22/J22</f>
        <v>0</v>
      </c>
      <c r="L38" s="185">
        <f t="shared" si="11"/>
        <v>0</v>
      </c>
      <c r="M38" s="185">
        <f t="shared" si="11"/>
        <v>0</v>
      </c>
      <c r="N38" s="185">
        <f t="shared" si="11"/>
        <v>0</v>
      </c>
      <c r="O38" s="185">
        <f t="shared" si="11"/>
        <v>0</v>
      </c>
      <c r="P38" s="185">
        <f t="shared" si="11"/>
        <v>0</v>
      </c>
      <c r="Q38" s="185">
        <f t="shared" si="11"/>
        <v>0</v>
      </c>
      <c r="R38" s="185">
        <f t="shared" si="11"/>
        <v>0</v>
      </c>
      <c r="S38" s="185">
        <f t="shared" si="11"/>
        <v>0</v>
      </c>
      <c r="T38" s="185">
        <f t="shared" si="11"/>
        <v>0</v>
      </c>
      <c r="U38" s="185">
        <f t="shared" si="11"/>
        <v>0</v>
      </c>
      <c r="V38" s="185">
        <f t="shared" si="11"/>
        <v>0</v>
      </c>
      <c r="W38" s="185">
        <f t="shared" si="11"/>
        <v>0</v>
      </c>
      <c r="X38" s="185">
        <f t="shared" si="11"/>
        <v>0</v>
      </c>
      <c r="Y38" s="185">
        <f t="shared" si="11"/>
        <v>0</v>
      </c>
      <c r="Z38" s="185">
        <f t="shared" si="11"/>
        <v>0</v>
      </c>
      <c r="AA38" s="185">
        <f t="shared" si="11"/>
        <v>0</v>
      </c>
      <c r="AB38" s="185">
        <f t="shared" si="11"/>
        <v>0</v>
      </c>
      <c r="AC38" s="185">
        <f t="shared" si="11"/>
        <v>0</v>
      </c>
      <c r="AD38" s="185">
        <f t="shared" si="11"/>
        <v>0</v>
      </c>
      <c r="AE38" s="185">
        <f t="shared" si="11"/>
        <v>0</v>
      </c>
      <c r="AF38" s="185">
        <f t="shared" si="11"/>
        <v>0</v>
      </c>
      <c r="AG38" s="185">
        <f t="shared" si="11"/>
        <v>0</v>
      </c>
      <c r="AH38" s="185">
        <f t="shared" si="11"/>
        <v>0</v>
      </c>
      <c r="AI38" s="185">
        <f t="shared" si="11"/>
        <v>0</v>
      </c>
      <c r="AJ38" s="185">
        <f t="shared" si="11"/>
        <v>0</v>
      </c>
      <c r="AK38" s="185">
        <f t="shared" si="11"/>
        <v>0</v>
      </c>
      <c r="AL38" s="185">
        <f t="shared" si="11"/>
        <v>0</v>
      </c>
      <c r="AM38" s="185">
        <f t="shared" si="11"/>
        <v>0</v>
      </c>
      <c r="AN38" s="185">
        <f t="shared" si="11"/>
        <v>0</v>
      </c>
      <c r="AO38" s="185">
        <f t="shared" si="11"/>
        <v>0</v>
      </c>
      <c r="AP38" s="185">
        <f t="shared" si="11"/>
        <v>0</v>
      </c>
    </row>
    <row r="39" spans="1:42">
      <c r="A39" s="185" t="s">
        <v>16</v>
      </c>
      <c r="B39" s="186"/>
    </row>
    <row r="40" spans="1:42" ht="15.75" thickBot="1">
      <c r="A40" s="185" t="s">
        <v>16</v>
      </c>
      <c r="B40" s="14" t="s">
        <v>290</v>
      </c>
      <c r="C40" s="14"/>
      <c r="D40" s="185">
        <v>2010</v>
      </c>
      <c r="E40" s="185">
        <v>2020</v>
      </c>
      <c r="F40" s="185">
        <v>2030</v>
      </c>
      <c r="G40" s="185">
        <v>2050</v>
      </c>
    </row>
    <row r="41" spans="1:42">
      <c r="A41" s="185" t="s">
        <v>16</v>
      </c>
      <c r="B41" s="186" t="str">
        <f t="shared" ref="B41:C52" si="12">B10</f>
        <v>MI</v>
      </c>
      <c r="C41" s="186" t="str">
        <f t="shared" si="12"/>
        <v>Mining</v>
      </c>
      <c r="D41" s="185">
        <v>1</v>
      </c>
      <c r="E41" s="185">
        <v>1.0220604419830652</v>
      </c>
      <c r="F41" s="185">
        <v>1.0684529596700734</v>
      </c>
      <c r="G41" s="185">
        <f>F41</f>
        <v>1.0684529596700734</v>
      </c>
      <c r="J41" s="185">
        <f>IF(J$7=-1,K41,IF(J$7=99,I41,IF(J$7=0,INDEX($D41:$G41,0,J$5),(INDEX($D41:$G41,0,J$7+1)-INDEX($D41:$G41,0,J$7))/(INDEX($D$4:$G$4,0,J$7+1)-INDEX($D$4:$G$4,0,J$7))+I41)))</f>
        <v>1</v>
      </c>
      <c r="K41" s="185">
        <f t="shared" ref="K41:Z42" si="13">IF(K$7=-1,L41,IF(K$7=99,J41,IF(K$7=0,INDEX($D41:$G41,0,K$5),(INDEX($D41:$G41,0,K$7+1)-INDEX($D41:$G41,0,K$7))/(INDEX($D$4:$G$4,0,K$7+1)-INDEX($D$4:$G$4,0,K$7))+J41)))</f>
        <v>1.0027575552478831</v>
      </c>
      <c r="L41" s="185">
        <f t="shared" si="13"/>
        <v>1.0055151104957663</v>
      </c>
      <c r="M41" s="185">
        <f t="shared" si="13"/>
        <v>1.0082726657436494</v>
      </c>
      <c r="N41" s="185">
        <f t="shared" si="13"/>
        <v>1.0110302209915325</v>
      </c>
      <c r="O41" s="185">
        <f t="shared" si="13"/>
        <v>1.0137877762394156</v>
      </c>
      <c r="P41" s="185">
        <f t="shared" si="13"/>
        <v>1.0165453314872988</v>
      </c>
      <c r="Q41" s="185">
        <f t="shared" si="13"/>
        <v>1.0193028867351819</v>
      </c>
      <c r="R41" s="185">
        <f t="shared" si="13"/>
        <v>1.0220604419830652</v>
      </c>
      <c r="S41" s="185">
        <f t="shared" si="13"/>
        <v>1.0266996937517661</v>
      </c>
      <c r="T41" s="185">
        <f t="shared" si="13"/>
        <v>1.0313389455204669</v>
      </c>
      <c r="U41" s="185">
        <f t="shared" si="13"/>
        <v>1.0359781972891677</v>
      </c>
      <c r="V41" s="185">
        <f t="shared" si="13"/>
        <v>1.0406174490578686</v>
      </c>
      <c r="W41" s="185">
        <f t="shared" si="13"/>
        <v>1.0452567008265694</v>
      </c>
      <c r="X41" s="185">
        <f t="shared" si="13"/>
        <v>1.0498959525952702</v>
      </c>
      <c r="Y41" s="185">
        <f t="shared" si="13"/>
        <v>1.0545352043639711</v>
      </c>
      <c r="Z41" s="185">
        <f t="shared" si="13"/>
        <v>1.0591744561326719</v>
      </c>
      <c r="AA41" s="185">
        <f t="shared" ref="AA41:AP42" si="14">IF(AA$7=-1,AB41,IF(AA$7=99,Z41,IF(AA$7=0,INDEX($D41:$G41,0,AA$5),(INDEX($D41:$G41,0,AA$7+1)-INDEX($D41:$G41,0,AA$7))/(INDEX($D$4:$G$4,0,AA$7+1)-INDEX($D$4:$G$4,0,AA$7))+Z41)))</f>
        <v>1.0638137079013728</v>
      </c>
      <c r="AB41" s="185">
        <f t="shared" si="14"/>
        <v>1.0684529596700734</v>
      </c>
      <c r="AC41" s="185">
        <f t="shared" si="14"/>
        <v>1.0684529596700734</v>
      </c>
      <c r="AD41" s="185">
        <f t="shared" si="14"/>
        <v>1.0684529596700734</v>
      </c>
      <c r="AE41" s="185">
        <f t="shared" si="14"/>
        <v>1.0684529596700734</v>
      </c>
      <c r="AF41" s="185">
        <f t="shared" si="14"/>
        <v>1.0684529596700734</v>
      </c>
      <c r="AG41" s="185">
        <f t="shared" si="14"/>
        <v>1.0684529596700734</v>
      </c>
      <c r="AH41" s="185">
        <f t="shared" si="14"/>
        <v>1.0684529596700734</v>
      </c>
      <c r="AI41" s="185">
        <f t="shared" si="14"/>
        <v>1.0684529596700734</v>
      </c>
      <c r="AJ41" s="185">
        <f t="shared" si="14"/>
        <v>1.0684529596700734</v>
      </c>
      <c r="AK41" s="185">
        <f t="shared" si="14"/>
        <v>1.0684529596700734</v>
      </c>
      <c r="AL41" s="185">
        <f t="shared" si="14"/>
        <v>1.0684529596700734</v>
      </c>
      <c r="AM41" s="185">
        <f t="shared" si="14"/>
        <v>1.0684529596700734</v>
      </c>
      <c r="AN41" s="185">
        <f t="shared" si="14"/>
        <v>1.0684529596700734</v>
      </c>
      <c r="AO41" s="185">
        <f t="shared" si="14"/>
        <v>1.0684529596700734</v>
      </c>
      <c r="AP41" s="185">
        <f t="shared" si="14"/>
        <v>1.0684529596700734</v>
      </c>
    </row>
    <row r="42" spans="1:42">
      <c r="A42" s="185" t="s">
        <v>16</v>
      </c>
      <c r="B42" s="186" t="str">
        <f t="shared" si="12"/>
        <v>FA</v>
      </c>
      <c r="C42" s="186" t="str">
        <f t="shared" si="12"/>
        <v>Ferro Alloys</v>
      </c>
      <c r="D42" s="185">
        <v>1</v>
      </c>
      <c r="E42" s="185">
        <v>1</v>
      </c>
      <c r="F42" s="185">
        <v>1</v>
      </c>
      <c r="G42" s="185">
        <v>1</v>
      </c>
      <c r="J42" s="185">
        <f>IF(J$7=-1,K42,IF(J$7=99,I42,IF(J$7=0,INDEX($D42:$G42,0,J$5),(INDEX($D42:$G42,0,J$7+1)-INDEX($D42:$G42,0,J$7))/(INDEX($D$4:$G$4,0,J$7+1)-INDEX($D$4:$G$4,0,J$7))+I42)))</f>
        <v>1</v>
      </c>
      <c r="K42" s="185">
        <f t="shared" si="13"/>
        <v>1</v>
      </c>
      <c r="L42" s="185">
        <f t="shared" si="13"/>
        <v>1</v>
      </c>
      <c r="M42" s="185">
        <f t="shared" si="13"/>
        <v>1</v>
      </c>
      <c r="N42" s="185">
        <f t="shared" si="13"/>
        <v>1</v>
      </c>
      <c r="O42" s="185">
        <f t="shared" si="13"/>
        <v>1</v>
      </c>
      <c r="P42" s="185">
        <f t="shared" si="13"/>
        <v>1</v>
      </c>
      <c r="Q42" s="185">
        <f t="shared" si="13"/>
        <v>1</v>
      </c>
      <c r="R42" s="185">
        <f t="shared" si="13"/>
        <v>1</v>
      </c>
      <c r="S42" s="185">
        <f t="shared" si="13"/>
        <v>1</v>
      </c>
      <c r="T42" s="185">
        <f t="shared" si="13"/>
        <v>1</v>
      </c>
      <c r="U42" s="185">
        <f t="shared" si="13"/>
        <v>1</v>
      </c>
      <c r="V42" s="185">
        <f t="shared" si="13"/>
        <v>1</v>
      </c>
      <c r="W42" s="185">
        <f t="shared" si="13"/>
        <v>1</v>
      </c>
      <c r="X42" s="185">
        <f t="shared" si="13"/>
        <v>1</v>
      </c>
      <c r="Y42" s="185">
        <f t="shared" si="13"/>
        <v>1</v>
      </c>
      <c r="Z42" s="185">
        <f t="shared" si="13"/>
        <v>1</v>
      </c>
      <c r="AA42" s="185">
        <f t="shared" si="14"/>
        <v>1</v>
      </c>
      <c r="AB42" s="185">
        <f t="shared" si="14"/>
        <v>1</v>
      </c>
      <c r="AC42" s="185">
        <f t="shared" si="14"/>
        <v>1</v>
      </c>
      <c r="AD42" s="185">
        <f t="shared" si="14"/>
        <v>1</v>
      </c>
      <c r="AE42" s="185">
        <f t="shared" si="14"/>
        <v>1</v>
      </c>
      <c r="AF42" s="185">
        <f t="shared" si="14"/>
        <v>1</v>
      </c>
      <c r="AG42" s="185">
        <f t="shared" si="14"/>
        <v>1</v>
      </c>
      <c r="AH42" s="185">
        <f t="shared" si="14"/>
        <v>1</v>
      </c>
      <c r="AI42" s="185">
        <f t="shared" si="14"/>
        <v>1</v>
      </c>
      <c r="AJ42" s="185">
        <f t="shared" si="14"/>
        <v>1</v>
      </c>
      <c r="AK42" s="185">
        <f t="shared" si="14"/>
        <v>1</v>
      </c>
      <c r="AL42" s="185">
        <f t="shared" si="14"/>
        <v>1</v>
      </c>
      <c r="AM42" s="185">
        <f t="shared" si="14"/>
        <v>1</v>
      </c>
      <c r="AN42" s="185">
        <f t="shared" si="14"/>
        <v>1</v>
      </c>
      <c r="AO42" s="185">
        <f t="shared" si="14"/>
        <v>1</v>
      </c>
      <c r="AP42" s="185">
        <f t="shared" si="14"/>
        <v>1</v>
      </c>
    </row>
    <row r="43" spans="1:42">
      <c r="A43" s="185" t="s">
        <v>16</v>
      </c>
      <c r="B43" s="186" t="str">
        <f t="shared" si="12"/>
        <v>IS</v>
      </c>
      <c r="C43" s="186" t="str">
        <f t="shared" si="12"/>
        <v>Iron &amp; Steel</v>
      </c>
      <c r="D43" s="185">
        <v>1</v>
      </c>
      <c r="E43" s="185">
        <v>1</v>
      </c>
      <c r="F43" s="185">
        <v>1</v>
      </c>
      <c r="G43" s="185">
        <v>1</v>
      </c>
      <c r="J43" s="185">
        <f t="shared" ref="J43:AP48" si="15">IF(J$7=-1,K43,IF(J$7=99,I43,IF(J$7=0,INDEX($D43:$G43,0,J$5),(INDEX($D43:$G43,0,J$7+1)-INDEX($D43:$G43,0,J$7))/(INDEX($D$4:$G$4,0,J$7+1)-INDEX($D$4:$G$4,0,J$7))+I43)))</f>
        <v>1</v>
      </c>
      <c r="K43" s="185">
        <f t="shared" si="15"/>
        <v>1</v>
      </c>
      <c r="L43" s="185">
        <f t="shared" si="15"/>
        <v>1</v>
      </c>
      <c r="M43" s="185">
        <f t="shared" si="15"/>
        <v>1</v>
      </c>
      <c r="N43" s="185">
        <f t="shared" si="15"/>
        <v>1</v>
      </c>
      <c r="O43" s="185">
        <f t="shared" si="15"/>
        <v>1</v>
      </c>
      <c r="P43" s="185">
        <f t="shared" si="15"/>
        <v>1</v>
      </c>
      <c r="Q43" s="185">
        <f t="shared" si="15"/>
        <v>1</v>
      </c>
      <c r="R43" s="185">
        <f t="shared" si="15"/>
        <v>1</v>
      </c>
      <c r="S43" s="185">
        <f t="shared" si="15"/>
        <v>1</v>
      </c>
      <c r="T43" s="185">
        <f t="shared" si="15"/>
        <v>1</v>
      </c>
      <c r="U43" s="185">
        <f t="shared" si="15"/>
        <v>1</v>
      </c>
      <c r="V43" s="185">
        <f t="shared" si="15"/>
        <v>1</v>
      </c>
      <c r="W43" s="185">
        <f t="shared" si="15"/>
        <v>1</v>
      </c>
      <c r="X43" s="185">
        <f t="shared" si="15"/>
        <v>1</v>
      </c>
      <c r="Y43" s="185">
        <f t="shared" si="15"/>
        <v>1</v>
      </c>
      <c r="Z43" s="185">
        <f t="shared" si="15"/>
        <v>1</v>
      </c>
      <c r="AA43" s="185">
        <f t="shared" si="15"/>
        <v>1</v>
      </c>
      <c r="AB43" s="185">
        <f t="shared" si="15"/>
        <v>1</v>
      </c>
      <c r="AC43" s="185">
        <f t="shared" si="15"/>
        <v>1</v>
      </c>
      <c r="AD43" s="185">
        <f t="shared" si="15"/>
        <v>1</v>
      </c>
      <c r="AE43" s="185">
        <f t="shared" si="15"/>
        <v>1</v>
      </c>
      <c r="AF43" s="185">
        <f t="shared" si="15"/>
        <v>1</v>
      </c>
      <c r="AG43" s="185">
        <f t="shared" si="15"/>
        <v>1</v>
      </c>
      <c r="AH43" s="185">
        <f t="shared" si="15"/>
        <v>1</v>
      </c>
      <c r="AI43" s="185">
        <f t="shared" si="15"/>
        <v>1</v>
      </c>
      <c r="AJ43" s="185">
        <f t="shared" si="15"/>
        <v>1</v>
      </c>
      <c r="AK43" s="185">
        <f t="shared" si="15"/>
        <v>1</v>
      </c>
      <c r="AL43" s="185">
        <f t="shared" si="15"/>
        <v>1</v>
      </c>
      <c r="AM43" s="185">
        <f t="shared" si="15"/>
        <v>1</v>
      </c>
      <c r="AN43" s="185">
        <f t="shared" si="15"/>
        <v>1</v>
      </c>
      <c r="AO43" s="185">
        <f t="shared" si="15"/>
        <v>1</v>
      </c>
      <c r="AP43" s="185">
        <f t="shared" si="15"/>
        <v>1</v>
      </c>
    </row>
    <row r="44" spans="1:42">
      <c r="A44" s="185" t="s">
        <v>16</v>
      </c>
      <c r="B44" s="186" t="str">
        <f t="shared" si="12"/>
        <v>CP</v>
      </c>
      <c r="C44" s="186" t="str">
        <f t="shared" si="12"/>
        <v>Chemicals</v>
      </c>
      <c r="D44" s="185">
        <v>1</v>
      </c>
      <c r="E44" s="185">
        <v>1</v>
      </c>
      <c r="F44" s="185">
        <v>1</v>
      </c>
      <c r="G44" s="185">
        <v>1</v>
      </c>
      <c r="J44" s="185">
        <f t="shared" si="15"/>
        <v>1</v>
      </c>
      <c r="K44" s="185">
        <f t="shared" si="15"/>
        <v>1</v>
      </c>
      <c r="L44" s="185">
        <f t="shared" si="15"/>
        <v>1</v>
      </c>
      <c r="M44" s="185">
        <f t="shared" si="15"/>
        <v>1</v>
      </c>
      <c r="N44" s="185">
        <f t="shared" si="15"/>
        <v>1</v>
      </c>
      <c r="O44" s="185">
        <f t="shared" si="15"/>
        <v>1</v>
      </c>
      <c r="P44" s="185">
        <f t="shared" si="15"/>
        <v>1</v>
      </c>
      <c r="Q44" s="185">
        <f t="shared" si="15"/>
        <v>1</v>
      </c>
      <c r="R44" s="185">
        <f t="shared" si="15"/>
        <v>1</v>
      </c>
      <c r="S44" s="185">
        <f t="shared" si="15"/>
        <v>1</v>
      </c>
      <c r="T44" s="185">
        <f t="shared" si="15"/>
        <v>1</v>
      </c>
      <c r="U44" s="185">
        <f t="shared" si="15"/>
        <v>1</v>
      </c>
      <c r="V44" s="185">
        <f t="shared" si="15"/>
        <v>1</v>
      </c>
      <c r="W44" s="185">
        <f t="shared" si="15"/>
        <v>1</v>
      </c>
      <c r="X44" s="185">
        <f t="shared" si="15"/>
        <v>1</v>
      </c>
      <c r="Y44" s="185">
        <f t="shared" si="15"/>
        <v>1</v>
      </c>
      <c r="Z44" s="185">
        <f t="shared" si="15"/>
        <v>1</v>
      </c>
      <c r="AA44" s="185">
        <f t="shared" si="15"/>
        <v>1</v>
      </c>
      <c r="AB44" s="185">
        <f t="shared" si="15"/>
        <v>1</v>
      </c>
      <c r="AC44" s="185">
        <f t="shared" si="15"/>
        <v>1</v>
      </c>
      <c r="AD44" s="185">
        <f t="shared" si="15"/>
        <v>1</v>
      </c>
      <c r="AE44" s="185">
        <f t="shared" si="15"/>
        <v>1</v>
      </c>
      <c r="AF44" s="185">
        <f t="shared" si="15"/>
        <v>1</v>
      </c>
      <c r="AG44" s="185">
        <f t="shared" si="15"/>
        <v>1</v>
      </c>
      <c r="AH44" s="185">
        <f t="shared" si="15"/>
        <v>1</v>
      </c>
      <c r="AI44" s="185">
        <f t="shared" si="15"/>
        <v>1</v>
      </c>
      <c r="AJ44" s="185">
        <f t="shared" si="15"/>
        <v>1</v>
      </c>
      <c r="AK44" s="185">
        <f t="shared" si="15"/>
        <v>1</v>
      </c>
      <c r="AL44" s="185">
        <f t="shared" si="15"/>
        <v>1</v>
      </c>
      <c r="AM44" s="185">
        <f t="shared" si="15"/>
        <v>1</v>
      </c>
      <c r="AN44" s="185">
        <f t="shared" si="15"/>
        <v>1</v>
      </c>
      <c r="AO44" s="185">
        <f t="shared" si="15"/>
        <v>1</v>
      </c>
      <c r="AP44" s="185">
        <f t="shared" si="15"/>
        <v>1</v>
      </c>
    </row>
    <row r="45" spans="1:42">
      <c r="A45" s="185" t="s">
        <v>16</v>
      </c>
      <c r="B45" s="186" t="str">
        <f t="shared" si="12"/>
        <v>NF</v>
      </c>
      <c r="C45" s="186" t="str">
        <f t="shared" si="12"/>
        <v>Precious &amp; Non-Ferrous metals</v>
      </c>
      <c r="D45" s="185">
        <v>1</v>
      </c>
      <c r="E45" s="185">
        <v>1</v>
      </c>
      <c r="F45" s="185">
        <v>1</v>
      </c>
      <c r="G45" s="185">
        <v>1</v>
      </c>
      <c r="J45" s="185">
        <f t="shared" si="15"/>
        <v>1</v>
      </c>
      <c r="K45" s="185">
        <f t="shared" si="15"/>
        <v>1</v>
      </c>
      <c r="L45" s="185">
        <f t="shared" si="15"/>
        <v>1</v>
      </c>
      <c r="M45" s="185">
        <f t="shared" si="15"/>
        <v>1</v>
      </c>
      <c r="N45" s="185">
        <f t="shared" si="15"/>
        <v>1</v>
      </c>
      <c r="O45" s="185">
        <f t="shared" si="15"/>
        <v>1</v>
      </c>
      <c r="P45" s="185">
        <f t="shared" si="15"/>
        <v>1</v>
      </c>
      <c r="Q45" s="185">
        <f t="shared" si="15"/>
        <v>1</v>
      </c>
      <c r="R45" s="185">
        <f t="shared" si="15"/>
        <v>1</v>
      </c>
      <c r="S45" s="185">
        <f t="shared" si="15"/>
        <v>1</v>
      </c>
      <c r="T45" s="185">
        <f t="shared" si="15"/>
        <v>1</v>
      </c>
      <c r="U45" s="185">
        <f t="shared" si="15"/>
        <v>1</v>
      </c>
      <c r="V45" s="185">
        <f t="shared" si="15"/>
        <v>1</v>
      </c>
      <c r="W45" s="185">
        <f t="shared" si="15"/>
        <v>1</v>
      </c>
      <c r="X45" s="185">
        <f t="shared" si="15"/>
        <v>1</v>
      </c>
      <c r="Y45" s="185">
        <f t="shared" si="15"/>
        <v>1</v>
      </c>
      <c r="Z45" s="185">
        <f t="shared" si="15"/>
        <v>1</v>
      </c>
      <c r="AA45" s="185">
        <f t="shared" si="15"/>
        <v>1</v>
      </c>
      <c r="AB45" s="185">
        <f t="shared" si="15"/>
        <v>1</v>
      </c>
      <c r="AC45" s="185">
        <f t="shared" si="15"/>
        <v>1</v>
      </c>
      <c r="AD45" s="185">
        <f t="shared" si="15"/>
        <v>1</v>
      </c>
      <c r="AE45" s="185">
        <f t="shared" si="15"/>
        <v>1</v>
      </c>
      <c r="AF45" s="185">
        <f t="shared" si="15"/>
        <v>1</v>
      </c>
      <c r="AG45" s="185">
        <f t="shared" si="15"/>
        <v>1</v>
      </c>
      <c r="AH45" s="185">
        <f t="shared" si="15"/>
        <v>1</v>
      </c>
      <c r="AI45" s="185">
        <f t="shared" si="15"/>
        <v>1</v>
      </c>
      <c r="AJ45" s="185">
        <f t="shared" si="15"/>
        <v>1</v>
      </c>
      <c r="AK45" s="185">
        <f t="shared" si="15"/>
        <v>1</v>
      </c>
      <c r="AL45" s="185">
        <f t="shared" si="15"/>
        <v>1</v>
      </c>
      <c r="AM45" s="185">
        <f t="shared" si="15"/>
        <v>1</v>
      </c>
      <c r="AN45" s="185">
        <f t="shared" si="15"/>
        <v>1</v>
      </c>
      <c r="AO45" s="185">
        <f t="shared" si="15"/>
        <v>1</v>
      </c>
      <c r="AP45" s="185">
        <f t="shared" si="15"/>
        <v>1</v>
      </c>
    </row>
    <row r="46" spans="1:42">
      <c r="A46" s="185" t="s">
        <v>16</v>
      </c>
      <c r="B46" s="186" t="str">
        <f t="shared" si="12"/>
        <v>NM</v>
      </c>
      <c r="C46" s="186" t="str">
        <f t="shared" si="12"/>
        <v>N.M.M Products</v>
      </c>
      <c r="D46" s="185">
        <v>1</v>
      </c>
      <c r="E46" s="185">
        <v>1</v>
      </c>
      <c r="F46" s="185">
        <v>1</v>
      </c>
      <c r="G46" s="185">
        <v>1</v>
      </c>
      <c r="J46" s="185">
        <f t="shared" si="15"/>
        <v>1</v>
      </c>
      <c r="K46" s="185">
        <f t="shared" si="15"/>
        <v>1</v>
      </c>
      <c r="L46" s="185">
        <f t="shared" si="15"/>
        <v>1</v>
      </c>
      <c r="M46" s="185">
        <f t="shared" si="15"/>
        <v>1</v>
      </c>
      <c r="N46" s="185">
        <f t="shared" si="15"/>
        <v>1</v>
      </c>
      <c r="O46" s="185">
        <f t="shared" si="15"/>
        <v>1</v>
      </c>
      <c r="P46" s="185">
        <f t="shared" si="15"/>
        <v>1</v>
      </c>
      <c r="Q46" s="185">
        <f t="shared" si="15"/>
        <v>1</v>
      </c>
      <c r="R46" s="185">
        <f t="shared" si="15"/>
        <v>1</v>
      </c>
      <c r="S46" s="185">
        <f t="shared" si="15"/>
        <v>1</v>
      </c>
      <c r="T46" s="185">
        <f t="shared" si="15"/>
        <v>1</v>
      </c>
      <c r="U46" s="185">
        <f t="shared" si="15"/>
        <v>1</v>
      </c>
      <c r="V46" s="185">
        <f t="shared" si="15"/>
        <v>1</v>
      </c>
      <c r="W46" s="185">
        <f t="shared" si="15"/>
        <v>1</v>
      </c>
      <c r="X46" s="185">
        <f t="shared" si="15"/>
        <v>1</v>
      </c>
      <c r="Y46" s="185">
        <f t="shared" si="15"/>
        <v>1</v>
      </c>
      <c r="Z46" s="185">
        <f t="shared" si="15"/>
        <v>1</v>
      </c>
      <c r="AA46" s="185">
        <f t="shared" si="15"/>
        <v>1</v>
      </c>
      <c r="AB46" s="185">
        <f t="shared" si="15"/>
        <v>1</v>
      </c>
      <c r="AC46" s="185">
        <f t="shared" si="15"/>
        <v>1</v>
      </c>
      <c r="AD46" s="185">
        <f t="shared" si="15"/>
        <v>1</v>
      </c>
      <c r="AE46" s="185">
        <f t="shared" si="15"/>
        <v>1</v>
      </c>
      <c r="AF46" s="185">
        <f t="shared" si="15"/>
        <v>1</v>
      </c>
      <c r="AG46" s="185">
        <f t="shared" si="15"/>
        <v>1</v>
      </c>
      <c r="AH46" s="185">
        <f t="shared" si="15"/>
        <v>1</v>
      </c>
      <c r="AI46" s="185">
        <f t="shared" si="15"/>
        <v>1</v>
      </c>
      <c r="AJ46" s="185">
        <f t="shared" si="15"/>
        <v>1</v>
      </c>
      <c r="AK46" s="185">
        <f t="shared" si="15"/>
        <v>1</v>
      </c>
      <c r="AL46" s="185">
        <f t="shared" si="15"/>
        <v>1</v>
      </c>
      <c r="AM46" s="185">
        <f t="shared" si="15"/>
        <v>1</v>
      </c>
      <c r="AN46" s="185">
        <f t="shared" si="15"/>
        <v>1</v>
      </c>
      <c r="AO46" s="185">
        <f t="shared" si="15"/>
        <v>1</v>
      </c>
      <c r="AP46" s="185">
        <f t="shared" si="15"/>
        <v>1</v>
      </c>
    </row>
    <row r="47" spans="1:42">
      <c r="A47" s="185" t="s">
        <v>16</v>
      </c>
      <c r="B47" s="186" t="str">
        <f t="shared" si="12"/>
        <v>NM</v>
      </c>
      <c r="C47" s="186" t="str">
        <f t="shared" si="12"/>
        <v>N.M.M Products</v>
      </c>
      <c r="D47" s="185">
        <v>1</v>
      </c>
      <c r="E47" s="185">
        <v>1</v>
      </c>
      <c r="F47" s="185">
        <v>1</v>
      </c>
      <c r="G47" s="185">
        <v>1</v>
      </c>
      <c r="J47" s="185">
        <f t="shared" si="15"/>
        <v>1</v>
      </c>
      <c r="K47" s="185">
        <f t="shared" si="15"/>
        <v>1</v>
      </c>
      <c r="L47" s="185">
        <f t="shared" si="15"/>
        <v>1</v>
      </c>
      <c r="M47" s="185">
        <f t="shared" si="15"/>
        <v>1</v>
      </c>
      <c r="N47" s="185">
        <f t="shared" si="15"/>
        <v>1</v>
      </c>
      <c r="O47" s="185">
        <f t="shared" si="15"/>
        <v>1</v>
      </c>
      <c r="P47" s="185">
        <f t="shared" si="15"/>
        <v>1</v>
      </c>
      <c r="Q47" s="185">
        <f t="shared" si="15"/>
        <v>1</v>
      </c>
      <c r="R47" s="185">
        <f t="shared" si="15"/>
        <v>1</v>
      </c>
      <c r="S47" s="185">
        <f t="shared" si="15"/>
        <v>1</v>
      </c>
      <c r="T47" s="185">
        <f t="shared" si="15"/>
        <v>1</v>
      </c>
      <c r="U47" s="185">
        <f t="shared" si="15"/>
        <v>1</v>
      </c>
      <c r="V47" s="185">
        <f t="shared" si="15"/>
        <v>1</v>
      </c>
      <c r="W47" s="185">
        <f t="shared" si="15"/>
        <v>1</v>
      </c>
      <c r="X47" s="185">
        <f t="shared" si="15"/>
        <v>1</v>
      </c>
      <c r="Y47" s="185">
        <f t="shared" si="15"/>
        <v>1</v>
      </c>
      <c r="Z47" s="185">
        <f t="shared" si="15"/>
        <v>1</v>
      </c>
      <c r="AA47" s="185">
        <f t="shared" si="15"/>
        <v>1</v>
      </c>
      <c r="AB47" s="185">
        <f t="shared" si="15"/>
        <v>1</v>
      </c>
      <c r="AC47" s="185">
        <f t="shared" si="15"/>
        <v>1</v>
      </c>
      <c r="AD47" s="185">
        <f t="shared" si="15"/>
        <v>1</v>
      </c>
      <c r="AE47" s="185">
        <f t="shared" si="15"/>
        <v>1</v>
      </c>
      <c r="AF47" s="185">
        <f t="shared" si="15"/>
        <v>1</v>
      </c>
      <c r="AG47" s="185">
        <f t="shared" si="15"/>
        <v>1</v>
      </c>
      <c r="AH47" s="185">
        <f t="shared" si="15"/>
        <v>1</v>
      </c>
      <c r="AI47" s="185">
        <f t="shared" si="15"/>
        <v>1</v>
      </c>
      <c r="AJ47" s="185">
        <f t="shared" si="15"/>
        <v>1</v>
      </c>
      <c r="AK47" s="185">
        <f t="shared" si="15"/>
        <v>1</v>
      </c>
      <c r="AL47" s="185">
        <f t="shared" si="15"/>
        <v>1</v>
      </c>
      <c r="AM47" s="185">
        <f t="shared" si="15"/>
        <v>1</v>
      </c>
      <c r="AN47" s="185">
        <f t="shared" si="15"/>
        <v>1</v>
      </c>
      <c r="AO47" s="185">
        <f t="shared" si="15"/>
        <v>1</v>
      </c>
      <c r="AP47" s="185">
        <f t="shared" si="15"/>
        <v>1</v>
      </c>
    </row>
    <row r="48" spans="1:42">
      <c r="A48" s="185" t="s">
        <v>16</v>
      </c>
      <c r="B48" s="186" t="str">
        <f t="shared" si="12"/>
        <v>NM</v>
      </c>
      <c r="C48" s="186" t="str">
        <f t="shared" si="12"/>
        <v>N.M.M Products</v>
      </c>
      <c r="D48" s="185">
        <v>1</v>
      </c>
      <c r="E48" s="185">
        <v>1</v>
      </c>
      <c r="F48" s="185">
        <v>1</v>
      </c>
      <c r="G48" s="185">
        <v>1</v>
      </c>
      <c r="J48" s="185">
        <f>IF(J$7=-1,K48,IF(J$7=99,I48,IF(J$7=0,INDEX($D48:$G48,0,J$5),(INDEX($D48:$G48,0,J$7+1)-INDEX($D48:$G48,0,J$7))/(INDEX($D$4:$G$4,0,J$7+1)-INDEX($D$4:$G$4,0,J$7))+I48)))</f>
        <v>1</v>
      </c>
      <c r="K48" s="185">
        <f t="shared" si="15"/>
        <v>1</v>
      </c>
      <c r="L48" s="185">
        <f t="shared" si="15"/>
        <v>1</v>
      </c>
      <c r="M48" s="185">
        <f t="shared" si="15"/>
        <v>1</v>
      </c>
      <c r="N48" s="185">
        <f t="shared" si="15"/>
        <v>1</v>
      </c>
      <c r="O48" s="185">
        <f t="shared" si="15"/>
        <v>1</v>
      </c>
      <c r="P48" s="185">
        <f t="shared" si="15"/>
        <v>1</v>
      </c>
      <c r="Q48" s="185">
        <f t="shared" si="15"/>
        <v>1</v>
      </c>
      <c r="R48" s="185">
        <f t="shared" si="15"/>
        <v>1</v>
      </c>
      <c r="S48" s="185">
        <f t="shared" si="15"/>
        <v>1</v>
      </c>
      <c r="T48" s="185">
        <f t="shared" si="15"/>
        <v>1</v>
      </c>
      <c r="U48" s="185">
        <f t="shared" si="15"/>
        <v>1</v>
      </c>
      <c r="V48" s="185">
        <f t="shared" si="15"/>
        <v>1</v>
      </c>
      <c r="W48" s="185">
        <f t="shared" si="15"/>
        <v>1</v>
      </c>
      <c r="X48" s="185">
        <f t="shared" si="15"/>
        <v>1</v>
      </c>
      <c r="Y48" s="185">
        <f t="shared" si="15"/>
        <v>1</v>
      </c>
      <c r="Z48" s="185">
        <f t="shared" si="15"/>
        <v>1</v>
      </c>
      <c r="AA48" s="185">
        <f t="shared" si="15"/>
        <v>1</v>
      </c>
      <c r="AB48" s="185">
        <f t="shared" si="15"/>
        <v>1</v>
      </c>
      <c r="AC48" s="185">
        <f t="shared" si="15"/>
        <v>1</v>
      </c>
      <c r="AD48" s="185">
        <f t="shared" si="15"/>
        <v>1</v>
      </c>
      <c r="AE48" s="185">
        <f t="shared" si="15"/>
        <v>1</v>
      </c>
      <c r="AF48" s="185">
        <f t="shared" si="15"/>
        <v>1</v>
      </c>
      <c r="AG48" s="185">
        <f t="shared" si="15"/>
        <v>1</v>
      </c>
      <c r="AH48" s="185">
        <f t="shared" si="15"/>
        <v>1</v>
      </c>
      <c r="AI48" s="185">
        <f t="shared" si="15"/>
        <v>1</v>
      </c>
      <c r="AJ48" s="185">
        <f t="shared" si="15"/>
        <v>1</v>
      </c>
      <c r="AK48" s="185">
        <f t="shared" si="15"/>
        <v>1</v>
      </c>
      <c r="AL48" s="185">
        <f t="shared" si="15"/>
        <v>1</v>
      </c>
      <c r="AM48" s="185">
        <f t="shared" si="15"/>
        <v>1</v>
      </c>
      <c r="AN48" s="185">
        <f t="shared" si="15"/>
        <v>1</v>
      </c>
      <c r="AO48" s="185">
        <f t="shared" si="15"/>
        <v>1</v>
      </c>
      <c r="AP48" s="185">
        <f t="shared" si="15"/>
        <v>1</v>
      </c>
    </row>
    <row r="49" spans="1:42">
      <c r="A49" s="185" t="s">
        <v>16</v>
      </c>
      <c r="B49" s="186" t="str">
        <f t="shared" si="12"/>
        <v>NM</v>
      </c>
      <c r="C49" s="186" t="str">
        <f t="shared" si="12"/>
        <v>N.M.M Products</v>
      </c>
      <c r="D49" s="185">
        <v>1</v>
      </c>
      <c r="E49" s="185">
        <v>1</v>
      </c>
      <c r="F49" s="185">
        <v>1</v>
      </c>
      <c r="G49" s="185">
        <v>1</v>
      </c>
      <c r="J49" s="185">
        <f t="shared" ref="J49:AP53" si="16">IF(J$7=-1,K49,IF(J$7=99,I49,IF(J$7=0,INDEX($D49:$G49,0,J$5),(INDEX($D49:$G49,0,J$7+1)-INDEX($D49:$G49,0,J$7))/(INDEX($D$4:$G$4,0,J$7+1)-INDEX($D$4:$G$4,0,J$7))+I49)))</f>
        <v>1</v>
      </c>
      <c r="K49" s="185">
        <f t="shared" si="16"/>
        <v>1</v>
      </c>
      <c r="L49" s="185">
        <f t="shared" si="16"/>
        <v>1</v>
      </c>
      <c r="M49" s="185">
        <f t="shared" si="16"/>
        <v>1</v>
      </c>
      <c r="N49" s="185">
        <f t="shared" si="16"/>
        <v>1</v>
      </c>
      <c r="O49" s="185">
        <f t="shared" si="16"/>
        <v>1</v>
      </c>
      <c r="P49" s="185">
        <f t="shared" si="16"/>
        <v>1</v>
      </c>
      <c r="Q49" s="185">
        <f t="shared" si="16"/>
        <v>1</v>
      </c>
      <c r="R49" s="185">
        <f t="shared" si="16"/>
        <v>1</v>
      </c>
      <c r="S49" s="185">
        <f t="shared" si="16"/>
        <v>1</v>
      </c>
      <c r="T49" s="185">
        <f t="shared" si="16"/>
        <v>1</v>
      </c>
      <c r="U49" s="185">
        <f t="shared" si="16"/>
        <v>1</v>
      </c>
      <c r="V49" s="185">
        <f t="shared" si="16"/>
        <v>1</v>
      </c>
      <c r="W49" s="185">
        <f t="shared" si="16"/>
        <v>1</v>
      </c>
      <c r="X49" s="185">
        <f t="shared" si="16"/>
        <v>1</v>
      </c>
      <c r="Y49" s="185">
        <f t="shared" si="16"/>
        <v>1</v>
      </c>
      <c r="Z49" s="185">
        <f t="shared" si="16"/>
        <v>1</v>
      </c>
      <c r="AA49" s="185">
        <f t="shared" si="16"/>
        <v>1</v>
      </c>
      <c r="AB49" s="185">
        <f t="shared" si="16"/>
        <v>1</v>
      </c>
      <c r="AC49" s="185">
        <f t="shared" si="16"/>
        <v>1</v>
      </c>
      <c r="AD49" s="185">
        <f t="shared" si="16"/>
        <v>1</v>
      </c>
      <c r="AE49" s="185">
        <f t="shared" si="16"/>
        <v>1</v>
      </c>
      <c r="AF49" s="185">
        <f t="shared" si="16"/>
        <v>1</v>
      </c>
      <c r="AG49" s="185">
        <f t="shared" si="16"/>
        <v>1</v>
      </c>
      <c r="AH49" s="185">
        <f t="shared" si="16"/>
        <v>1</v>
      </c>
      <c r="AI49" s="185">
        <f t="shared" si="16"/>
        <v>1</v>
      </c>
      <c r="AJ49" s="185">
        <f t="shared" si="16"/>
        <v>1</v>
      </c>
      <c r="AK49" s="185">
        <f t="shared" si="16"/>
        <v>1</v>
      </c>
      <c r="AL49" s="185">
        <f t="shared" si="16"/>
        <v>1</v>
      </c>
      <c r="AM49" s="185">
        <f t="shared" si="16"/>
        <v>1</v>
      </c>
      <c r="AN49" s="185">
        <f t="shared" si="16"/>
        <v>1</v>
      </c>
      <c r="AO49" s="185">
        <f t="shared" si="16"/>
        <v>1</v>
      </c>
      <c r="AP49" s="185">
        <f t="shared" si="16"/>
        <v>1</v>
      </c>
    </row>
    <row r="50" spans="1:42">
      <c r="A50" s="185" t="s">
        <v>16</v>
      </c>
      <c r="B50" s="186" t="str">
        <f t="shared" si="12"/>
        <v>FB</v>
      </c>
      <c r="C50" s="186" t="str">
        <f t="shared" si="12"/>
        <v>Food, Beverage &amp; Tabacco</v>
      </c>
      <c r="D50" s="185">
        <v>1</v>
      </c>
      <c r="E50" s="185">
        <v>1</v>
      </c>
      <c r="F50" s="185">
        <v>1</v>
      </c>
      <c r="G50" s="185">
        <v>1</v>
      </c>
      <c r="J50" s="185">
        <f t="shared" si="16"/>
        <v>1</v>
      </c>
      <c r="K50" s="185">
        <f t="shared" si="16"/>
        <v>1</v>
      </c>
      <c r="L50" s="185">
        <f t="shared" si="16"/>
        <v>1</v>
      </c>
      <c r="M50" s="185">
        <f t="shared" si="16"/>
        <v>1</v>
      </c>
      <c r="N50" s="185">
        <f t="shared" si="16"/>
        <v>1</v>
      </c>
      <c r="O50" s="185">
        <f t="shared" si="16"/>
        <v>1</v>
      </c>
      <c r="P50" s="185">
        <f t="shared" si="16"/>
        <v>1</v>
      </c>
      <c r="Q50" s="185">
        <f t="shared" si="16"/>
        <v>1</v>
      </c>
      <c r="R50" s="185">
        <f t="shared" si="16"/>
        <v>1</v>
      </c>
      <c r="S50" s="185">
        <f t="shared" si="16"/>
        <v>1</v>
      </c>
      <c r="T50" s="185">
        <f t="shared" si="16"/>
        <v>1</v>
      </c>
      <c r="U50" s="185">
        <f t="shared" si="16"/>
        <v>1</v>
      </c>
      <c r="V50" s="185">
        <f t="shared" si="16"/>
        <v>1</v>
      </c>
      <c r="W50" s="185">
        <f t="shared" si="16"/>
        <v>1</v>
      </c>
      <c r="X50" s="185">
        <f t="shared" si="16"/>
        <v>1</v>
      </c>
      <c r="Y50" s="185">
        <f t="shared" si="16"/>
        <v>1</v>
      </c>
      <c r="Z50" s="185">
        <f t="shared" si="16"/>
        <v>1</v>
      </c>
      <c r="AA50" s="185">
        <f t="shared" si="16"/>
        <v>1</v>
      </c>
      <c r="AB50" s="185">
        <f t="shared" si="16"/>
        <v>1</v>
      </c>
      <c r="AC50" s="185">
        <f t="shared" si="16"/>
        <v>1</v>
      </c>
      <c r="AD50" s="185">
        <f t="shared" si="16"/>
        <v>1</v>
      </c>
      <c r="AE50" s="185">
        <f t="shared" si="16"/>
        <v>1</v>
      </c>
      <c r="AF50" s="185">
        <f t="shared" si="16"/>
        <v>1</v>
      </c>
      <c r="AG50" s="185">
        <f t="shared" si="16"/>
        <v>1</v>
      </c>
      <c r="AH50" s="185">
        <f t="shared" si="16"/>
        <v>1</v>
      </c>
      <c r="AI50" s="185">
        <f t="shared" si="16"/>
        <v>1</v>
      </c>
      <c r="AJ50" s="185">
        <f t="shared" si="16"/>
        <v>1</v>
      </c>
      <c r="AK50" s="185">
        <f t="shared" si="16"/>
        <v>1</v>
      </c>
      <c r="AL50" s="185">
        <f t="shared" si="16"/>
        <v>1</v>
      </c>
      <c r="AM50" s="185">
        <f t="shared" si="16"/>
        <v>1</v>
      </c>
      <c r="AN50" s="185">
        <f t="shared" si="16"/>
        <v>1</v>
      </c>
      <c r="AO50" s="185">
        <f t="shared" si="16"/>
        <v>1</v>
      </c>
      <c r="AP50" s="185">
        <f t="shared" si="16"/>
        <v>1</v>
      </c>
    </row>
    <row r="51" spans="1:42">
      <c r="A51" s="185" t="s">
        <v>16</v>
      </c>
      <c r="B51" s="186" t="str">
        <f t="shared" si="12"/>
        <v>PP</v>
      </c>
      <c r="C51" s="186" t="str">
        <f t="shared" si="12"/>
        <v>Pulp &amp; Paper Products</v>
      </c>
      <c r="D51" s="185">
        <v>1</v>
      </c>
      <c r="E51" s="185">
        <v>1</v>
      </c>
      <c r="F51" s="185">
        <v>1</v>
      </c>
      <c r="G51" s="185">
        <v>1</v>
      </c>
      <c r="J51" s="185">
        <f t="shared" si="16"/>
        <v>1</v>
      </c>
      <c r="K51" s="185">
        <f t="shared" si="16"/>
        <v>1</v>
      </c>
      <c r="L51" s="185">
        <f t="shared" si="16"/>
        <v>1</v>
      </c>
      <c r="M51" s="185">
        <f t="shared" si="16"/>
        <v>1</v>
      </c>
      <c r="N51" s="185">
        <f t="shared" si="16"/>
        <v>1</v>
      </c>
      <c r="O51" s="185">
        <f t="shared" si="16"/>
        <v>1</v>
      </c>
      <c r="P51" s="185">
        <f t="shared" si="16"/>
        <v>1</v>
      </c>
      <c r="Q51" s="185">
        <f t="shared" si="16"/>
        <v>1</v>
      </c>
      <c r="R51" s="185">
        <f t="shared" si="16"/>
        <v>1</v>
      </c>
      <c r="S51" s="185">
        <f t="shared" si="16"/>
        <v>1</v>
      </c>
      <c r="T51" s="185">
        <f t="shared" si="16"/>
        <v>1</v>
      </c>
      <c r="U51" s="185">
        <f t="shared" si="16"/>
        <v>1</v>
      </c>
      <c r="V51" s="185">
        <f t="shared" si="16"/>
        <v>1</v>
      </c>
      <c r="W51" s="185">
        <f t="shared" si="16"/>
        <v>1</v>
      </c>
      <c r="X51" s="185">
        <f t="shared" si="16"/>
        <v>1</v>
      </c>
      <c r="Y51" s="185">
        <f t="shared" si="16"/>
        <v>1</v>
      </c>
      <c r="Z51" s="185">
        <f t="shared" si="16"/>
        <v>1</v>
      </c>
      <c r="AA51" s="185">
        <f t="shared" si="16"/>
        <v>1</v>
      </c>
      <c r="AB51" s="185">
        <f t="shared" si="16"/>
        <v>1</v>
      </c>
      <c r="AC51" s="185">
        <f t="shared" si="16"/>
        <v>1</v>
      </c>
      <c r="AD51" s="185">
        <f t="shared" si="16"/>
        <v>1</v>
      </c>
      <c r="AE51" s="185">
        <f t="shared" si="16"/>
        <v>1</v>
      </c>
      <c r="AF51" s="185">
        <f t="shared" si="16"/>
        <v>1</v>
      </c>
      <c r="AG51" s="185">
        <f t="shared" si="16"/>
        <v>1</v>
      </c>
      <c r="AH51" s="185">
        <f t="shared" si="16"/>
        <v>1</v>
      </c>
      <c r="AI51" s="185">
        <f t="shared" si="16"/>
        <v>1</v>
      </c>
      <c r="AJ51" s="185">
        <f t="shared" si="16"/>
        <v>1</v>
      </c>
      <c r="AK51" s="185">
        <f t="shared" si="16"/>
        <v>1</v>
      </c>
      <c r="AL51" s="185">
        <f t="shared" si="16"/>
        <v>1</v>
      </c>
      <c r="AM51" s="185">
        <f t="shared" si="16"/>
        <v>1</v>
      </c>
      <c r="AN51" s="185">
        <f t="shared" si="16"/>
        <v>1</v>
      </c>
      <c r="AO51" s="185">
        <f t="shared" si="16"/>
        <v>1</v>
      </c>
      <c r="AP51" s="185">
        <f t="shared" si="16"/>
        <v>1</v>
      </c>
    </row>
    <row r="52" spans="1:42">
      <c r="A52" s="185" t="s">
        <v>16</v>
      </c>
      <c r="B52" s="186" t="str">
        <f t="shared" si="12"/>
        <v>PP</v>
      </c>
      <c r="C52" s="186" t="str">
        <f t="shared" si="12"/>
        <v>Pulp &amp; Paper Products</v>
      </c>
      <c r="D52" s="185">
        <v>1</v>
      </c>
      <c r="E52" s="185">
        <v>1</v>
      </c>
      <c r="F52" s="185">
        <v>1</v>
      </c>
      <c r="G52" s="185">
        <v>1</v>
      </c>
      <c r="J52" s="185">
        <f t="shared" si="16"/>
        <v>1</v>
      </c>
      <c r="K52" s="185">
        <f t="shared" si="16"/>
        <v>1</v>
      </c>
      <c r="L52" s="185">
        <f t="shared" si="16"/>
        <v>1</v>
      </c>
      <c r="M52" s="185">
        <f t="shared" si="16"/>
        <v>1</v>
      </c>
      <c r="N52" s="185">
        <f t="shared" si="16"/>
        <v>1</v>
      </c>
      <c r="O52" s="185">
        <f t="shared" si="16"/>
        <v>1</v>
      </c>
      <c r="P52" s="185">
        <f t="shared" si="16"/>
        <v>1</v>
      </c>
      <c r="Q52" s="185">
        <f t="shared" si="16"/>
        <v>1</v>
      </c>
      <c r="R52" s="185">
        <f t="shared" si="16"/>
        <v>1</v>
      </c>
      <c r="S52" s="185">
        <f t="shared" si="16"/>
        <v>1</v>
      </c>
      <c r="T52" s="185">
        <f t="shared" si="16"/>
        <v>1</v>
      </c>
      <c r="U52" s="185">
        <f t="shared" si="16"/>
        <v>1</v>
      </c>
      <c r="V52" s="185">
        <f t="shared" si="16"/>
        <v>1</v>
      </c>
      <c r="W52" s="185">
        <f t="shared" si="16"/>
        <v>1</v>
      </c>
      <c r="X52" s="185">
        <f t="shared" si="16"/>
        <v>1</v>
      </c>
      <c r="Y52" s="185">
        <f t="shared" si="16"/>
        <v>1</v>
      </c>
      <c r="Z52" s="185">
        <f t="shared" si="16"/>
        <v>1</v>
      </c>
      <c r="AA52" s="185">
        <f t="shared" si="16"/>
        <v>1</v>
      </c>
      <c r="AB52" s="185">
        <f t="shared" si="16"/>
        <v>1</v>
      </c>
      <c r="AC52" s="185">
        <f t="shared" si="16"/>
        <v>1</v>
      </c>
      <c r="AD52" s="185">
        <f t="shared" si="16"/>
        <v>1</v>
      </c>
      <c r="AE52" s="185">
        <f t="shared" si="16"/>
        <v>1</v>
      </c>
      <c r="AF52" s="185">
        <f t="shared" si="16"/>
        <v>1</v>
      </c>
      <c r="AG52" s="185">
        <f t="shared" si="16"/>
        <v>1</v>
      </c>
      <c r="AH52" s="185">
        <f t="shared" si="16"/>
        <v>1</v>
      </c>
      <c r="AI52" s="185">
        <f t="shared" si="16"/>
        <v>1</v>
      </c>
      <c r="AJ52" s="185">
        <f t="shared" si="16"/>
        <v>1</v>
      </c>
      <c r="AK52" s="185">
        <f t="shared" si="16"/>
        <v>1</v>
      </c>
      <c r="AL52" s="185">
        <f t="shared" si="16"/>
        <v>1</v>
      </c>
      <c r="AM52" s="185">
        <f t="shared" si="16"/>
        <v>1</v>
      </c>
      <c r="AN52" s="185">
        <f t="shared" si="16"/>
        <v>1</v>
      </c>
      <c r="AO52" s="185">
        <f t="shared" si="16"/>
        <v>1</v>
      </c>
      <c r="AP52" s="185">
        <f t="shared" si="16"/>
        <v>1</v>
      </c>
    </row>
    <row r="53" spans="1:42">
      <c r="A53" s="185" t="s">
        <v>16</v>
      </c>
      <c r="B53" s="186" t="str">
        <f>B22</f>
        <v>OT</v>
      </c>
      <c r="C53" s="186" t="str">
        <f>C22</f>
        <v>Other</v>
      </c>
      <c r="D53" s="185">
        <v>1</v>
      </c>
      <c r="E53" s="185">
        <v>1</v>
      </c>
      <c r="F53" s="185">
        <v>1</v>
      </c>
      <c r="G53" s="185">
        <v>1</v>
      </c>
      <c r="J53" s="185">
        <f t="shared" si="16"/>
        <v>1</v>
      </c>
      <c r="K53" s="185">
        <f t="shared" si="16"/>
        <v>1</v>
      </c>
      <c r="L53" s="185">
        <f t="shared" si="16"/>
        <v>1</v>
      </c>
      <c r="M53" s="185">
        <f t="shared" si="16"/>
        <v>1</v>
      </c>
      <c r="N53" s="185">
        <f t="shared" si="16"/>
        <v>1</v>
      </c>
      <c r="O53" s="185">
        <f t="shared" si="16"/>
        <v>1</v>
      </c>
      <c r="P53" s="185">
        <f t="shared" si="16"/>
        <v>1</v>
      </c>
      <c r="Q53" s="185">
        <f t="shared" si="16"/>
        <v>1</v>
      </c>
      <c r="R53" s="185">
        <f t="shared" si="16"/>
        <v>1</v>
      </c>
      <c r="S53" s="185">
        <f t="shared" si="16"/>
        <v>1</v>
      </c>
      <c r="T53" s="185">
        <f t="shared" si="16"/>
        <v>1</v>
      </c>
      <c r="U53" s="185">
        <f t="shared" si="16"/>
        <v>1</v>
      </c>
      <c r="V53" s="185">
        <f t="shared" si="16"/>
        <v>1</v>
      </c>
      <c r="W53" s="185">
        <f t="shared" si="16"/>
        <v>1</v>
      </c>
      <c r="X53" s="185">
        <f t="shared" si="16"/>
        <v>1</v>
      </c>
      <c r="Y53" s="185">
        <f t="shared" si="16"/>
        <v>1</v>
      </c>
      <c r="Z53" s="185">
        <f t="shared" si="16"/>
        <v>1</v>
      </c>
      <c r="AA53" s="185">
        <f t="shared" si="16"/>
        <v>1</v>
      </c>
      <c r="AB53" s="185">
        <f t="shared" si="16"/>
        <v>1</v>
      </c>
      <c r="AC53" s="185">
        <f t="shared" si="16"/>
        <v>1</v>
      </c>
      <c r="AD53" s="185">
        <f t="shared" si="16"/>
        <v>1</v>
      </c>
      <c r="AE53" s="185">
        <f t="shared" si="16"/>
        <v>1</v>
      </c>
      <c r="AF53" s="185">
        <f t="shared" si="16"/>
        <v>1</v>
      </c>
      <c r="AG53" s="185">
        <f t="shared" si="16"/>
        <v>1</v>
      </c>
      <c r="AH53" s="185">
        <f t="shared" si="16"/>
        <v>1</v>
      </c>
      <c r="AI53" s="185">
        <f t="shared" si="16"/>
        <v>1</v>
      </c>
      <c r="AJ53" s="185">
        <f t="shared" si="16"/>
        <v>1</v>
      </c>
      <c r="AK53" s="185">
        <f t="shared" si="16"/>
        <v>1</v>
      </c>
      <c r="AL53" s="185">
        <f t="shared" si="16"/>
        <v>1</v>
      </c>
      <c r="AM53" s="185">
        <f t="shared" si="16"/>
        <v>1</v>
      </c>
      <c r="AN53" s="185">
        <f t="shared" si="16"/>
        <v>1</v>
      </c>
      <c r="AO53" s="185">
        <f t="shared" si="16"/>
        <v>1</v>
      </c>
      <c r="AP53" s="185">
        <f t="shared" si="16"/>
        <v>1</v>
      </c>
    </row>
    <row r="54" spans="1:42">
      <c r="A54" s="185" t="s">
        <v>16</v>
      </c>
      <c r="B54" s="186"/>
    </row>
    <row r="55" spans="1:42" ht="15.75" thickBot="1">
      <c r="A55" s="185" t="s">
        <v>16</v>
      </c>
      <c r="B55" s="14" t="s">
        <v>289</v>
      </c>
      <c r="C55" s="1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f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18">SUMIF($B$10:$B$22,$D70,K$10:K$22)*SUMIF($B$10:$B$22,$D70,K$41:K$53)</f>
        <v>211.85259982710946</v>
      </c>
      <c r="L70" s="5">
        <f t="shared" ca="1" si="18"/>
        <v>213.83837469829228</v>
      </c>
      <c r="M70" s="5">
        <f t="shared" ca="1" si="18"/>
        <v>221.4742943618526</v>
      </c>
      <c r="N70" s="5">
        <f t="shared" ca="1" si="18"/>
        <v>218.87872219538571</v>
      </c>
      <c r="O70" s="5">
        <f t="shared" ca="1" si="18"/>
        <v>225.84421061720346</v>
      </c>
      <c r="P70" s="5">
        <f t="shared" ca="1" si="18"/>
        <v>224.91455686374729</v>
      </c>
      <c r="Q70" s="5">
        <f t="shared" ca="1" si="18"/>
        <v>222.71150063134706</v>
      </c>
      <c r="R70" s="5">
        <f t="shared" ca="1" si="18"/>
        <v>204.73250423800903</v>
      </c>
      <c r="S70" s="5">
        <f t="shared" ca="1" si="18"/>
        <v>208.64675952742385</v>
      </c>
      <c r="T70" s="5">
        <f t="shared" ca="1" si="18"/>
        <v>212.50227357946378</v>
      </c>
      <c r="U70" s="5">
        <f t="shared" ca="1" si="18"/>
        <v>216.70108574246802</v>
      </c>
      <c r="V70" s="5">
        <f t="shared" ca="1" si="18"/>
        <v>221.33942470647918</v>
      </c>
      <c r="W70" s="5">
        <f t="shared" ca="1" si="18"/>
        <v>225.97703240176691</v>
      </c>
      <c r="X70" s="5">
        <f t="shared" ca="1" si="18"/>
        <v>231.12301618672515</v>
      </c>
      <c r="Y70" s="5">
        <f t="shared" ca="1" si="18"/>
        <v>236.31606673984999</v>
      </c>
      <c r="Z70" s="5">
        <f t="shared" ca="1" si="18"/>
        <v>242.0184773518634</v>
      </c>
      <c r="AA70" s="5">
        <f t="shared" ca="1" si="18"/>
        <v>248.56239083355234</v>
      </c>
      <c r="AB70" s="5">
        <f t="shared" ca="1" si="18"/>
        <v>254.46779985951866</v>
      </c>
      <c r="AC70" s="5">
        <f t="shared" ca="1" si="18"/>
        <v>260.73249242756037</v>
      </c>
      <c r="AD70" s="5">
        <f t="shared" ca="1" si="18"/>
        <v>267.69563235563288</v>
      </c>
      <c r="AE70" s="5">
        <f t="shared" ca="1" si="18"/>
        <v>274.72287901423198</v>
      </c>
      <c r="AF70" s="5">
        <f t="shared" ca="1" si="18"/>
        <v>281.85538232845357</v>
      </c>
      <c r="AG70" s="5">
        <f t="shared" ca="1" si="18"/>
        <v>290.62073027506466</v>
      </c>
      <c r="AH70" s="5">
        <f t="shared" ca="1" si="18"/>
        <v>298.54053669450673</v>
      </c>
      <c r="AI70" s="5">
        <f t="shared" ca="1" si="18"/>
        <v>306.57450881942674</v>
      </c>
      <c r="AJ70" s="5">
        <f t="shared" ca="1" si="18"/>
        <v>314.35085993759571</v>
      </c>
      <c r="AK70" s="5">
        <f t="shared" ca="1" si="18"/>
        <v>322.30458355570232</v>
      </c>
      <c r="AL70" s="5">
        <f t="shared" ca="1" si="18"/>
        <v>330.64497036334916</v>
      </c>
      <c r="AM70" s="5">
        <f t="shared" ca="1" si="18"/>
        <v>374.10304014896383</v>
      </c>
      <c r="AN70" s="5">
        <f t="shared" ca="1" si="18"/>
        <v>421.1946590124067</v>
      </c>
      <c r="AO70" s="5">
        <f t="shared" ca="1" si="18"/>
        <v>511.13875614849081</v>
      </c>
      <c r="AP70" s="5">
        <f t="shared" ca="1" si="18"/>
        <v>601.68844479755023</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19">K$70/J$70*J71</f>
        <v>2.2042694142187584</v>
      </c>
      <c r="L71" s="185">
        <f t="shared" ca="1" si="19"/>
        <v>2.224930868530127</v>
      </c>
      <c r="M71" s="192">
        <f>O71</f>
        <v>2.2014400000000003</v>
      </c>
      <c r="N71" s="192">
        <f>O71</f>
        <v>2.2014400000000003</v>
      </c>
      <c r="O71" s="192">
        <f>INDEX('[4]TS BYDem'!$O$10:$O$203,MATCH(D71,'[4]TS BYDem'!$D$10:$D$203,0))</f>
        <v>2.2014400000000003</v>
      </c>
      <c r="P71" s="185">
        <f t="shared" ca="1" si="19"/>
        <v>2.1923781030692995</v>
      </c>
      <c r="Q71" s="185">
        <f t="shared" ca="1" si="19"/>
        <v>2.1709035826509941</v>
      </c>
      <c r="R71" s="185">
        <f t="shared" ca="1" si="19"/>
        <v>1.9956514399815681</v>
      </c>
      <c r="S71" s="185">
        <f t="shared" ca="1" si="19"/>
        <v>2.0338060516972294</v>
      </c>
      <c r="T71" s="185">
        <f t="shared" ca="1" si="19"/>
        <v>2.0713880770744884</v>
      </c>
      <c r="U71" s="185">
        <f t="shared" ca="1" si="19"/>
        <v>2.112316436596581</v>
      </c>
      <c r="V71" s="185">
        <f t="shared" ca="1" si="19"/>
        <v>2.1575291294569703</v>
      </c>
      <c r="W71" s="185">
        <f t="shared" ca="1" si="19"/>
        <v>2.2027346941992021</v>
      </c>
      <c r="X71" s="185">
        <f t="shared" ca="1" si="19"/>
        <v>2.2528957079024048</v>
      </c>
      <c r="Y71" s="185">
        <f t="shared" ca="1" si="19"/>
        <v>2.3035155098376787</v>
      </c>
      <c r="Z71" s="185">
        <f t="shared" ca="1" si="19"/>
        <v>2.3591003520765108</v>
      </c>
      <c r="AA71" s="185">
        <f t="shared" ref="AA71:AP86" ca="1" si="20">AA$70/Z$70*Z71</f>
        <v>2.4228878313116859</v>
      </c>
      <c r="AB71" s="185">
        <f t="shared" ca="1" si="20"/>
        <v>2.480451421764569</v>
      </c>
      <c r="AC71" s="185">
        <f t="shared" ca="1" si="20"/>
        <v>2.5415171660194242</v>
      </c>
      <c r="AD71" s="185">
        <f t="shared" ca="1" si="20"/>
        <v>2.609391098768747</v>
      </c>
      <c r="AE71" s="185">
        <f t="shared" ca="1" si="20"/>
        <v>2.6778899185606235</v>
      </c>
      <c r="AF71" s="185">
        <f t="shared" ca="1" si="20"/>
        <v>2.7474147385821288</v>
      </c>
      <c r="AG71" s="185">
        <f t="shared" ca="1" si="20"/>
        <v>2.8328558819740848</v>
      </c>
      <c r="AH71" s="185">
        <f t="shared" ca="1" si="20"/>
        <v>2.910055021134522</v>
      </c>
      <c r="AI71" s="185">
        <f t="shared" ca="1" si="20"/>
        <v>2.9883670024173252</v>
      </c>
      <c r="AJ71" s="185">
        <f t="shared" ca="1" si="20"/>
        <v>3.0641677960652887</v>
      </c>
      <c r="AK71" s="185">
        <f t="shared" ca="1" si="20"/>
        <v>3.1416975466574915</v>
      </c>
      <c r="AL71" s="185">
        <f t="shared" ca="1" si="20"/>
        <v>3.2229963370212036</v>
      </c>
      <c r="AM71" s="185">
        <f t="shared" ca="1" si="20"/>
        <v>3.6466084052136485</v>
      </c>
      <c r="AN71" s="185">
        <f t="shared" ca="1" si="20"/>
        <v>4.1056388720448442</v>
      </c>
      <c r="AO71" s="185">
        <f t="shared" ca="1" si="20"/>
        <v>4.9823783406286735</v>
      </c>
      <c r="AP71" s="185">
        <f t="shared" ca="1" si="20"/>
        <v>5.8650208756523323</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19"/>
        <v>1.0241381887537084</v>
      </c>
      <c r="L72" s="185">
        <f t="shared" ca="1" si="19"/>
        <v>1.0337378249229388</v>
      </c>
      <c r="M72" s="192">
        <f t="shared" ref="M72:M79" si="21">O72</f>
        <v>1.0228235984706235</v>
      </c>
      <c r="N72" s="192">
        <f t="shared" ref="N72:N81" si="22">O72</f>
        <v>1.0228235984706235</v>
      </c>
      <c r="O72" s="192">
        <f>INDEX('[4]TS BYDem'!$O$10:$O$203,MATCH(D72,'[4]TS BYDem'!$D$10:$D$203,0))</f>
        <v>1.0228235984706235</v>
      </c>
      <c r="P72" s="185">
        <f t="shared" ca="1" si="19"/>
        <v>1.0186132988360075</v>
      </c>
      <c r="Q72" s="185">
        <f t="shared" ca="1" si="19"/>
        <v>1.0086358993839752</v>
      </c>
      <c r="R72" s="185">
        <f t="shared" ca="1" si="19"/>
        <v>0.92721100149676072</v>
      </c>
      <c r="S72" s="185">
        <f t="shared" ca="1" si="19"/>
        <v>0.94493823333285987</v>
      </c>
      <c r="T72" s="185">
        <f t="shared" ca="1" si="19"/>
        <v>0.96239943256344629</v>
      </c>
      <c r="U72" s="185">
        <f t="shared" ca="1" si="19"/>
        <v>0.98141539119320054</v>
      </c>
      <c r="V72" s="185">
        <f t="shared" ca="1" si="19"/>
        <v>1.0024219183790473</v>
      </c>
      <c r="W72" s="185">
        <f t="shared" ca="1" si="19"/>
        <v>1.0234251337292481</v>
      </c>
      <c r="X72" s="185">
        <f t="shared" ca="1" si="19"/>
        <v>1.0467307284939675</v>
      </c>
      <c r="Y72" s="185">
        <f t="shared" ca="1" si="19"/>
        <v>1.0702494834767549</v>
      </c>
      <c r="Z72" s="185">
        <f t="shared" ca="1" si="19"/>
        <v>1.0960750741624625</v>
      </c>
      <c r="AA72" s="185">
        <f t="shared" ca="1" si="20"/>
        <v>1.1257117388222724</v>
      </c>
      <c r="AB72" s="185">
        <f t="shared" ca="1" si="20"/>
        <v>1.1524566870052377</v>
      </c>
      <c r="AC72" s="185">
        <f t="shared" ca="1" si="20"/>
        <v>1.1808287908472856</v>
      </c>
      <c r="AD72" s="185">
        <f t="shared" ca="1" si="20"/>
        <v>1.2123640859891089</v>
      </c>
      <c r="AE72" s="185">
        <f t="shared" ca="1" si="20"/>
        <v>1.2441897134649966</v>
      </c>
      <c r="AF72" s="185">
        <f t="shared" ca="1" si="20"/>
        <v>1.2764920367613022</v>
      </c>
      <c r="AG72" s="185">
        <f t="shared" ca="1" si="20"/>
        <v>1.3161893338675621</v>
      </c>
      <c r="AH72" s="185">
        <f t="shared" ca="1" si="20"/>
        <v>1.3520572663639792</v>
      </c>
      <c r="AI72" s="185">
        <f t="shared" ca="1" si="20"/>
        <v>1.3884422427880656</v>
      </c>
      <c r="AJ72" s="185">
        <f t="shared" ca="1" si="20"/>
        <v>1.423660481997828</v>
      </c>
      <c r="AK72" s="185">
        <f t="shared" ca="1" si="20"/>
        <v>1.4596820217578246</v>
      </c>
      <c r="AL72" s="185">
        <f t="shared" ca="1" si="20"/>
        <v>1.4974547165898986</v>
      </c>
      <c r="AM72" s="185">
        <f t="shared" ca="1" si="20"/>
        <v>1.6942715364642442</v>
      </c>
      <c r="AN72" s="185">
        <f t="shared" ca="1" si="20"/>
        <v>1.9075443006058668</v>
      </c>
      <c r="AO72" s="185">
        <f t="shared" ca="1" si="20"/>
        <v>2.3148912272439466</v>
      </c>
      <c r="AP72" s="185">
        <f t="shared" ca="1" si="20"/>
        <v>2.7249808112599232</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19"/>
        <v>1.4878818545976618</v>
      </c>
      <c r="L73" s="185">
        <f t="shared" ca="1" si="19"/>
        <v>1.5018283362578355</v>
      </c>
      <c r="M73" s="192">
        <f t="shared" si="21"/>
        <v>1.4859720000000001</v>
      </c>
      <c r="N73" s="192">
        <f t="shared" si="22"/>
        <v>1.4859720000000001</v>
      </c>
      <c r="O73" s="192">
        <f>INDEX('[4]TS BYDem'!$O$10:$O$203,MATCH(D73,'[4]TS BYDem'!$D$10:$D$203,0))</f>
        <v>1.4859720000000001</v>
      </c>
      <c r="P73" s="185">
        <f t="shared" ca="1" si="19"/>
        <v>1.4798552195717771</v>
      </c>
      <c r="Q73" s="185">
        <f t="shared" ca="1" si="19"/>
        <v>1.465359918289421</v>
      </c>
      <c r="R73" s="185">
        <f t="shared" ca="1" si="19"/>
        <v>1.3470647219875584</v>
      </c>
      <c r="S73" s="185">
        <f t="shared" ca="1" si="19"/>
        <v>1.3728190848956299</v>
      </c>
      <c r="T73" s="185">
        <f t="shared" ca="1" si="19"/>
        <v>1.3981869520252797</v>
      </c>
      <c r="U73" s="185">
        <f t="shared" ca="1" si="19"/>
        <v>1.4258135947026922</v>
      </c>
      <c r="V73" s="185">
        <f t="shared" ca="1" si="19"/>
        <v>1.4563321623834549</v>
      </c>
      <c r="W73" s="185">
        <f t="shared" ca="1" si="19"/>
        <v>1.4868459185844614</v>
      </c>
      <c r="X73" s="185">
        <f t="shared" ca="1" si="19"/>
        <v>1.5207046028341231</v>
      </c>
      <c r="Y73" s="185">
        <f t="shared" ca="1" si="19"/>
        <v>1.554872969140433</v>
      </c>
      <c r="Z73" s="185">
        <f t="shared" ca="1" si="19"/>
        <v>1.5923927376516447</v>
      </c>
      <c r="AA73" s="185">
        <f t="shared" ca="1" si="20"/>
        <v>1.6354492861353878</v>
      </c>
      <c r="AB73" s="185">
        <f t="shared" ca="1" si="20"/>
        <v>1.6743047096910837</v>
      </c>
      <c r="AC73" s="185">
        <f t="shared" ca="1" si="20"/>
        <v>1.715524087063111</v>
      </c>
      <c r="AD73" s="185">
        <f t="shared" ca="1" si="20"/>
        <v>1.761338991668904</v>
      </c>
      <c r="AE73" s="185">
        <f t="shared" ca="1" si="20"/>
        <v>1.8075756950284207</v>
      </c>
      <c r="AF73" s="185">
        <f t="shared" ca="1" si="20"/>
        <v>1.854504948542937</v>
      </c>
      <c r="AG73" s="185">
        <f t="shared" ca="1" si="20"/>
        <v>1.9121777203325072</v>
      </c>
      <c r="AH73" s="185">
        <f t="shared" ca="1" si="20"/>
        <v>1.9642871392658021</v>
      </c>
      <c r="AI73" s="185">
        <f t="shared" ca="1" si="20"/>
        <v>2.0171477266316944</v>
      </c>
      <c r="AJ73" s="185">
        <f t="shared" ca="1" si="20"/>
        <v>2.0683132623440699</v>
      </c>
      <c r="AK73" s="185">
        <f t="shared" ca="1" si="20"/>
        <v>2.1206458439938065</v>
      </c>
      <c r="AL73" s="185">
        <f t="shared" ca="1" si="20"/>
        <v>2.1755225274893122</v>
      </c>
      <c r="AM73" s="185">
        <f t="shared" ca="1" si="20"/>
        <v>2.4614606735192126</v>
      </c>
      <c r="AN73" s="185">
        <f t="shared" ca="1" si="20"/>
        <v>2.7713062386302694</v>
      </c>
      <c r="AO73" s="185">
        <f t="shared" ca="1" si="20"/>
        <v>3.3631053799243538</v>
      </c>
      <c r="AP73" s="185">
        <f t="shared" ca="1" si="20"/>
        <v>3.9588890910653234</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19"/>
        <v>17.894143708268967</v>
      </c>
      <c r="L74" s="185">
        <f t="shared" ca="1" si="19"/>
        <v>18.061872312714762</v>
      </c>
      <c r="M74" s="192">
        <f t="shared" si="21"/>
        <v>17.871174671764589</v>
      </c>
      <c r="N74" s="192">
        <f t="shared" si="22"/>
        <v>17.871174671764589</v>
      </c>
      <c r="O74" s="192">
        <f>INDEX('[4]TS BYDem'!$O$10:$O$203,MATCH(D74,'[4]TS BYDem'!$D$10:$D$203,0))</f>
        <v>17.871174671764589</v>
      </c>
      <c r="P74" s="185">
        <f t="shared" ca="1" si="19"/>
        <v>17.797610666883202</v>
      </c>
      <c r="Q74" s="185">
        <f t="shared" ca="1" si="19"/>
        <v>17.623281634346359</v>
      </c>
      <c r="R74" s="185">
        <f t="shared" ca="1" si="19"/>
        <v>16.20059391483262</v>
      </c>
      <c r="S74" s="185">
        <f t="shared" ca="1" si="19"/>
        <v>16.510331055297016</v>
      </c>
      <c r="T74" s="185">
        <f t="shared" ca="1" si="19"/>
        <v>16.815419969841898</v>
      </c>
      <c r="U74" s="185">
        <f t="shared" ca="1" si="19"/>
        <v>17.147674249789613</v>
      </c>
      <c r="V74" s="185">
        <f t="shared" ca="1" si="19"/>
        <v>17.514708523487219</v>
      </c>
      <c r="W74" s="185">
        <f t="shared" ca="1" si="19"/>
        <v>17.881684931494789</v>
      </c>
      <c r="X74" s="185">
        <f t="shared" ca="1" si="19"/>
        <v>18.288889414743348</v>
      </c>
      <c r="Y74" s="185">
        <f t="shared" ca="1" si="19"/>
        <v>18.699818316841707</v>
      </c>
      <c r="Z74" s="185">
        <f t="shared" ca="1" si="19"/>
        <v>19.15105315619806</v>
      </c>
      <c r="AA74" s="185">
        <f t="shared" ca="1" si="20"/>
        <v>19.668876573272051</v>
      </c>
      <c r="AB74" s="185">
        <f t="shared" ca="1" si="20"/>
        <v>20.136174787040037</v>
      </c>
      <c r="AC74" s="185">
        <f t="shared" ca="1" si="20"/>
        <v>20.631903302030146</v>
      </c>
      <c r="AD74" s="185">
        <f t="shared" ca="1" si="20"/>
        <v>21.182900334800856</v>
      </c>
      <c r="AE74" s="185">
        <f t="shared" ca="1" si="20"/>
        <v>21.738970167869372</v>
      </c>
      <c r="AF74" s="185">
        <f t="shared" ca="1" si="20"/>
        <v>22.303369017089572</v>
      </c>
      <c r="AG74" s="185">
        <f t="shared" ca="1" si="20"/>
        <v>22.996975746190948</v>
      </c>
      <c r="AH74" s="185">
        <f t="shared" ca="1" si="20"/>
        <v>23.623674316420448</v>
      </c>
      <c r="AI74" s="185">
        <f t="shared" ca="1" si="20"/>
        <v>24.259406880740592</v>
      </c>
      <c r="AJ74" s="185">
        <f t="shared" ca="1" si="20"/>
        <v>24.874753755305033</v>
      </c>
      <c r="AK74" s="185">
        <f t="shared" ca="1" si="20"/>
        <v>25.504136211829671</v>
      </c>
      <c r="AL74" s="185">
        <f t="shared" ca="1" si="20"/>
        <v>26.16411553590531</v>
      </c>
      <c r="AM74" s="185">
        <f t="shared" ca="1" si="20"/>
        <v>29.602976128851125</v>
      </c>
      <c r="AN74" s="185">
        <f t="shared" ca="1" si="20"/>
        <v>33.329361427747273</v>
      </c>
      <c r="AO74" s="185">
        <f t="shared" ca="1" si="20"/>
        <v>40.446686535264021</v>
      </c>
      <c r="AP74" s="185">
        <f t="shared" ca="1" si="20"/>
        <v>47.611932427106133</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19"/>
        <v>7.9353698911875314</v>
      </c>
      <c r="L75" s="185">
        <f t="shared" ca="1" si="19"/>
        <v>8.0097511267084585</v>
      </c>
      <c r="M75" s="192">
        <f t="shared" si="21"/>
        <v>7.9251840000000016</v>
      </c>
      <c r="N75" s="192">
        <f t="shared" si="22"/>
        <v>7.9251840000000016</v>
      </c>
      <c r="O75" s="192">
        <f>INDEX('[4]TS BYDem'!$O$10:$O$203,MATCH(D75,'[4]TS BYDem'!$D$10:$D$203,0))</f>
        <v>7.9251840000000016</v>
      </c>
      <c r="P75" s="185">
        <f t="shared" ca="1" si="19"/>
        <v>7.8925611710494792</v>
      </c>
      <c r="Q75" s="185">
        <f t="shared" ca="1" si="19"/>
        <v>7.81525289754358</v>
      </c>
      <c r="R75" s="185">
        <f t="shared" ca="1" si="19"/>
        <v>7.1843451839336456</v>
      </c>
      <c r="S75" s="185">
        <f t="shared" ca="1" si="19"/>
        <v>7.321701786110026</v>
      </c>
      <c r="T75" s="185">
        <f t="shared" ca="1" si="19"/>
        <v>7.4569970774681584</v>
      </c>
      <c r="U75" s="185">
        <f t="shared" ca="1" si="19"/>
        <v>7.6043391717476911</v>
      </c>
      <c r="V75" s="185">
        <f t="shared" ca="1" si="19"/>
        <v>7.7671048660450923</v>
      </c>
      <c r="W75" s="185">
        <f t="shared" ca="1" si="19"/>
        <v>7.9298448991171266</v>
      </c>
      <c r="X75" s="185">
        <f t="shared" ca="1" si="19"/>
        <v>8.1104245484486555</v>
      </c>
      <c r="Y75" s="185">
        <f t="shared" ca="1" si="19"/>
        <v>8.2926558354156423</v>
      </c>
      <c r="Z75" s="185">
        <f t="shared" ca="1" si="19"/>
        <v>8.4927612674754371</v>
      </c>
      <c r="AA75" s="185">
        <f t="shared" ca="1" si="20"/>
        <v>8.7223961927220675</v>
      </c>
      <c r="AB75" s="185">
        <f t="shared" ca="1" si="20"/>
        <v>8.9296251183524458</v>
      </c>
      <c r="AC75" s="185">
        <f t="shared" ca="1" si="20"/>
        <v>9.1494617976699253</v>
      </c>
      <c r="AD75" s="185">
        <f t="shared" ca="1" si="20"/>
        <v>9.3938079555674872</v>
      </c>
      <c r="AE75" s="185">
        <f t="shared" ca="1" si="20"/>
        <v>9.6404037068182422</v>
      </c>
      <c r="AF75" s="185">
        <f t="shared" ca="1" si="20"/>
        <v>9.8906930588956623</v>
      </c>
      <c r="AG75" s="185">
        <f t="shared" ca="1" si="20"/>
        <v>10.198281175106704</v>
      </c>
      <c r="AH75" s="185">
        <f t="shared" ca="1" si="20"/>
        <v>10.476198076084277</v>
      </c>
      <c r="AI75" s="185">
        <f t="shared" ca="1" si="20"/>
        <v>10.758121208702368</v>
      </c>
      <c r="AJ75" s="185">
        <f t="shared" ca="1" si="20"/>
        <v>11.031004065835036</v>
      </c>
      <c r="AK75" s="185">
        <f t="shared" ca="1" si="20"/>
        <v>11.310111167966966</v>
      </c>
      <c r="AL75" s="185">
        <f t="shared" ca="1" si="20"/>
        <v>11.60278681327633</v>
      </c>
      <c r="AM75" s="185">
        <f t="shared" ca="1" si="20"/>
        <v>13.127790258769132</v>
      </c>
      <c r="AN75" s="185">
        <f t="shared" ca="1" si="20"/>
        <v>14.780299939361434</v>
      </c>
      <c r="AO75" s="185">
        <f t="shared" ca="1" si="20"/>
        <v>17.936562026263218</v>
      </c>
      <c r="AP75" s="185">
        <f t="shared" ca="1" si="20"/>
        <v>21.114075152348388</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19"/>
        <v>15.771249975921025</v>
      </c>
      <c r="L76" s="185">
        <f t="shared" ca="1" si="19"/>
        <v>15.919079891224801</v>
      </c>
      <c r="M76" s="192">
        <f t="shared" si="21"/>
        <v>15.751005899293361</v>
      </c>
      <c r="N76" s="192">
        <f t="shared" si="22"/>
        <v>15.751005899293361</v>
      </c>
      <c r="O76" s="192">
        <f>INDEX('[4]TS BYDem'!$O$10:$O$203,MATCH(D76,'[4]TS BYDem'!$D$10:$D$203,0))</f>
        <v>15.751005899293361</v>
      </c>
      <c r="P76" s="185">
        <f t="shared" ca="1" si="19"/>
        <v>15.686169250547879</v>
      </c>
      <c r="Q76" s="185">
        <f t="shared" ca="1" si="19"/>
        <v>15.532521957052156</v>
      </c>
      <c r="R76" s="185">
        <f t="shared" ca="1" si="19"/>
        <v>14.278616543754527</v>
      </c>
      <c r="S76" s="185">
        <f t="shared" ca="1" si="19"/>
        <v>14.551607637865031</v>
      </c>
      <c r="T76" s="185">
        <f t="shared" ca="1" si="19"/>
        <v>14.820501954051071</v>
      </c>
      <c r="U76" s="185">
        <f t="shared" ca="1" si="19"/>
        <v>15.113338839126694</v>
      </c>
      <c r="V76" s="185">
        <f t="shared" ca="1" si="19"/>
        <v>15.436829550645941</v>
      </c>
      <c r="W76" s="185">
        <f t="shared" ca="1" si="19"/>
        <v>15.760269261442412</v>
      </c>
      <c r="X76" s="185">
        <f t="shared" ca="1" si="19"/>
        <v>16.119164540329724</v>
      </c>
      <c r="Y76" s="185">
        <f t="shared" ca="1" si="19"/>
        <v>16.481342387058938</v>
      </c>
      <c r="Z76" s="185">
        <f t="shared" ca="1" si="19"/>
        <v>16.879044426639908</v>
      </c>
      <c r="AA76" s="185">
        <f t="shared" ca="1" si="20"/>
        <v>17.335435226177616</v>
      </c>
      <c r="AB76" s="185">
        <f t="shared" ca="1" si="20"/>
        <v>17.74729494200356</v>
      </c>
      <c r="AC76" s="185">
        <f t="shared" ca="1" si="20"/>
        <v>18.184212095322735</v>
      </c>
      <c r="AD76" s="185">
        <f t="shared" ca="1" si="20"/>
        <v>18.669840917885615</v>
      </c>
      <c r="AE76" s="185">
        <f t="shared" ca="1" si="20"/>
        <v>19.159940722848042</v>
      </c>
      <c r="AF76" s="185">
        <f t="shared" ca="1" si="20"/>
        <v>19.657381420893884</v>
      </c>
      <c r="AG76" s="185">
        <f t="shared" ca="1" si="20"/>
        <v>20.268701263183054</v>
      </c>
      <c r="AH76" s="185">
        <f t="shared" ca="1" si="20"/>
        <v>20.821050678264278</v>
      </c>
      <c r="AI76" s="185">
        <f t="shared" ca="1" si="20"/>
        <v>21.381362328443608</v>
      </c>
      <c r="AJ76" s="185">
        <f t="shared" ca="1" si="20"/>
        <v>21.923706770227255</v>
      </c>
      <c r="AK76" s="185">
        <f t="shared" ca="1" si="20"/>
        <v>22.478421665454256</v>
      </c>
      <c r="AL76" s="185">
        <f t="shared" ca="1" si="20"/>
        <v>23.060103531244032</v>
      </c>
      <c r="AM76" s="185">
        <f t="shared" ca="1" si="20"/>
        <v>26.090990671075716</v>
      </c>
      <c r="AN76" s="185">
        <f t="shared" ca="1" si="20"/>
        <v>29.375291669973503</v>
      </c>
      <c r="AO76" s="185">
        <f t="shared" ca="1" si="20"/>
        <v>35.648244165525149</v>
      </c>
      <c r="AP76" s="185">
        <f t="shared" ca="1" si="20"/>
        <v>41.963432304254752</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19"/>
        <v>6.0724645533584907</v>
      </c>
      <c r="L77" s="185">
        <f t="shared" ca="1" si="19"/>
        <v>6.1293840696922457</v>
      </c>
      <c r="M77" s="192">
        <f t="shared" si="21"/>
        <v>6.0646698992933636</v>
      </c>
      <c r="N77" s="192">
        <f t="shared" si="22"/>
        <v>6.0646698992933636</v>
      </c>
      <c r="O77" s="192">
        <f>INDEX('[4]TS BYDem'!$O$10:$O$203,MATCH(D77,'[4]TS BYDem'!$D$10:$D$203,0))</f>
        <v>6.0646698992933636</v>
      </c>
      <c r="P77" s="185">
        <f t="shared" ca="1" si="19"/>
        <v>6.0397055970429641</v>
      </c>
      <c r="Q77" s="185">
        <f t="shared" ca="1" si="19"/>
        <v>5.9805461933877853</v>
      </c>
      <c r="R77" s="185">
        <f t="shared" ca="1" si="19"/>
        <v>5.4977502078356313</v>
      </c>
      <c r="S77" s="185">
        <f t="shared" ca="1" si="19"/>
        <v>5.6028610103972261</v>
      </c>
      <c r="T77" s="185">
        <f t="shared" ca="1" si="19"/>
        <v>5.7063944149233281</v>
      </c>
      <c r="U77" s="185">
        <f t="shared" ca="1" si="19"/>
        <v>5.8191465181017437</v>
      </c>
      <c r="V77" s="185">
        <f t="shared" ca="1" si="19"/>
        <v>5.943701381035277</v>
      </c>
      <c r="W77" s="185">
        <f t="shared" ca="1" si="19"/>
        <v>6.068236606965927</v>
      </c>
      <c r="X77" s="185">
        <f t="shared" ca="1" si="19"/>
        <v>6.2064234255591453</v>
      </c>
      <c r="Y77" s="185">
        <f t="shared" ca="1" si="19"/>
        <v>6.3458741437731545</v>
      </c>
      <c r="Z77" s="185">
        <f t="shared" ca="1" si="19"/>
        <v>6.4990028775032656</v>
      </c>
      <c r="AA77" s="185">
        <f t="shared" ca="1" si="20"/>
        <v>6.6747287684062044</v>
      </c>
      <c r="AB77" s="185">
        <f t="shared" ca="1" si="20"/>
        <v>6.8333086862394641</v>
      </c>
      <c r="AC77" s="185">
        <f t="shared" ca="1" si="20"/>
        <v>7.0015365648372763</v>
      </c>
      <c r="AD77" s="185">
        <f t="shared" ca="1" si="20"/>
        <v>7.1885200833031355</v>
      </c>
      <c r="AE77" s="185">
        <f t="shared" ca="1" si="20"/>
        <v>7.3772250811813036</v>
      </c>
      <c r="AF77" s="185">
        <f t="shared" ca="1" si="20"/>
        <v>7.5687565711325231</v>
      </c>
      <c r="AG77" s="185">
        <f t="shared" ca="1" si="20"/>
        <v>7.804135382497086</v>
      </c>
      <c r="AH77" s="185">
        <f t="shared" ca="1" si="20"/>
        <v>8.016808585272388</v>
      </c>
      <c r="AI77" s="185">
        <f t="shared" ca="1" si="20"/>
        <v>8.2325475178073848</v>
      </c>
      <c r="AJ77" s="185">
        <f t="shared" ca="1" si="20"/>
        <v>8.4413684675399931</v>
      </c>
      <c r="AK77" s="185">
        <f t="shared" ca="1" si="20"/>
        <v>8.6549524601613008</v>
      </c>
      <c r="AL77" s="185">
        <f t="shared" ca="1" si="20"/>
        <v>8.8789196483507435</v>
      </c>
      <c r="AM77" s="185">
        <f t="shared" ca="1" si="20"/>
        <v>10.04591368813567</v>
      </c>
      <c r="AN77" s="185">
        <f t="shared" ca="1" si="20"/>
        <v>11.310480632976198</v>
      </c>
      <c r="AO77" s="185">
        <f t="shared" ca="1" si="20"/>
        <v>13.725779466758997</v>
      </c>
      <c r="AP77" s="185">
        <f t="shared" ca="1" si="20"/>
        <v>16.157340451384503</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19"/>
        <v>29.795638147526969</v>
      </c>
      <c r="L78" s="185">
        <f t="shared" ca="1" si="19"/>
        <v>30.07492397905559</v>
      </c>
      <c r="M78" s="192">
        <f t="shared" si="21"/>
        <v>29.757392277177463</v>
      </c>
      <c r="N78" s="192">
        <f t="shared" si="22"/>
        <v>29.757392277177463</v>
      </c>
      <c r="O78" s="192">
        <f>INDEX('[4]TS BYDem'!$O$10:$O$203,MATCH(D78,'[4]TS BYDem'!$D$10:$D$203,0))</f>
        <v>29.757392277177463</v>
      </c>
      <c r="P78" s="185">
        <f t="shared" ca="1" si="19"/>
        <v>29.634900443767417</v>
      </c>
      <c r="Q78" s="185">
        <f t="shared" ca="1" si="19"/>
        <v>29.344624202738014</v>
      </c>
      <c r="R78" s="185">
        <f t="shared" ca="1" si="19"/>
        <v>26.975698973419938</v>
      </c>
      <c r="S78" s="185">
        <f t="shared" ca="1" si="19"/>
        <v>27.49144400758227</v>
      </c>
      <c r="T78" s="185">
        <f t="shared" ca="1" si="19"/>
        <v>27.99944925493034</v>
      </c>
      <c r="U78" s="185">
        <f t="shared" ca="1" si="19"/>
        <v>28.552687703200682</v>
      </c>
      <c r="V78" s="185">
        <f t="shared" ca="1" si="19"/>
        <v>29.163838512377467</v>
      </c>
      <c r="W78" s="185">
        <f t="shared" ca="1" si="19"/>
        <v>29.774892969072148</v>
      </c>
      <c r="X78" s="185">
        <f t="shared" ca="1" si="19"/>
        <v>30.452931417445519</v>
      </c>
      <c r="Y78" s="185">
        <f t="shared" ca="1" si="19"/>
        <v>31.137171416346682</v>
      </c>
      <c r="Z78" s="185">
        <f t="shared" ca="1" si="19"/>
        <v>31.888525055403822</v>
      </c>
      <c r="AA78" s="185">
        <f t="shared" ca="1" si="20"/>
        <v>32.750755705329965</v>
      </c>
      <c r="AB78" s="185">
        <f t="shared" ca="1" si="20"/>
        <v>33.528856558403056</v>
      </c>
      <c r="AC78" s="185">
        <f t="shared" ca="1" si="20"/>
        <v>34.354296864061865</v>
      </c>
      <c r="AD78" s="185">
        <f t="shared" ca="1" si="20"/>
        <v>35.271765085869575</v>
      </c>
      <c r="AE78" s="185">
        <f t="shared" ca="1" si="20"/>
        <v>36.197680055648704</v>
      </c>
      <c r="AF78" s="185">
        <f t="shared" ca="1" si="20"/>
        <v>37.13746371651618</v>
      </c>
      <c r="AG78" s="185">
        <f t="shared" ca="1" si="20"/>
        <v>38.29239213633457</v>
      </c>
      <c r="AH78" s="185">
        <f t="shared" ca="1" si="20"/>
        <v>39.33591140892775</v>
      </c>
      <c r="AI78" s="185">
        <f t="shared" ca="1" si="20"/>
        <v>40.394473235293837</v>
      </c>
      <c r="AJ78" s="185">
        <f t="shared" ca="1" si="20"/>
        <v>41.419090736340351</v>
      </c>
      <c r="AK78" s="185">
        <f t="shared" ca="1" si="20"/>
        <v>42.467078962921093</v>
      </c>
      <c r="AL78" s="185">
        <f t="shared" ca="1" si="20"/>
        <v>43.566014203723931</v>
      </c>
      <c r="AM78" s="185">
        <f t="shared" ca="1" si="20"/>
        <v>49.292080090847371</v>
      </c>
      <c r="AN78" s="185">
        <f t="shared" ca="1" si="20"/>
        <v>55.496904963963047</v>
      </c>
      <c r="AO78" s="185">
        <f t="shared" ca="1" si="20"/>
        <v>67.348002559869855</v>
      </c>
      <c r="AP78" s="185">
        <f t="shared" ca="1" si="20"/>
        <v>79.278893320109219</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19"/>
        <v>0.19265314680271947</v>
      </c>
      <c r="L79" s="185">
        <f t="shared" ca="1" si="19"/>
        <v>0.19445895790953308</v>
      </c>
      <c r="M79" s="192">
        <f t="shared" si="21"/>
        <v>0.19240585599999999</v>
      </c>
      <c r="N79" s="192">
        <f t="shared" si="22"/>
        <v>0.19240585599999999</v>
      </c>
      <c r="O79" s="192">
        <f>INDEX('[4]TS BYDem'!$O$10:$O$203,MATCH(D79,'[4]TS BYDem'!$D$10:$D$203,0))</f>
        <v>0.19240585599999999</v>
      </c>
      <c r="P79" s="185">
        <f t="shared" ca="1" si="19"/>
        <v>0.19161384620825675</v>
      </c>
      <c r="Q79" s="185">
        <f t="shared" ca="1" si="19"/>
        <v>0.18973697312369686</v>
      </c>
      <c r="R79" s="185">
        <f t="shared" ca="1" si="19"/>
        <v>0.17441993585438903</v>
      </c>
      <c r="S79" s="185">
        <f t="shared" ca="1" si="19"/>
        <v>0.17775464891833781</v>
      </c>
      <c r="T79" s="185">
        <f t="shared" ca="1" si="19"/>
        <v>0.18103931793631023</v>
      </c>
      <c r="U79" s="185">
        <f t="shared" ca="1" si="19"/>
        <v>0.18461645655854111</v>
      </c>
      <c r="V79" s="185">
        <f t="shared" ca="1" si="19"/>
        <v>0.18856804591453913</v>
      </c>
      <c r="W79" s="185">
        <f t="shared" ca="1" si="19"/>
        <v>0.19251901227301019</v>
      </c>
      <c r="X79" s="185">
        <f t="shared" ca="1" si="19"/>
        <v>0.1969030848706701</v>
      </c>
      <c r="Y79" s="185">
        <f t="shared" ca="1" si="19"/>
        <v>0.20132725555981304</v>
      </c>
      <c r="Z79" s="185">
        <f t="shared" ca="1" si="19"/>
        <v>0.20618537077148696</v>
      </c>
      <c r="AA79" s="185">
        <f t="shared" ca="1" si="20"/>
        <v>0.21176039645664124</v>
      </c>
      <c r="AB79" s="185">
        <f t="shared" ca="1" si="20"/>
        <v>0.21679145426222321</v>
      </c>
      <c r="AC79" s="185">
        <f t="shared" ca="1" si="20"/>
        <v>0.22212860031009757</v>
      </c>
      <c r="AD79" s="185">
        <f t="shared" ca="1" si="20"/>
        <v>0.22806078203238839</v>
      </c>
      <c r="AE79" s="185">
        <f t="shared" ca="1" si="20"/>
        <v>0.2340475788821984</v>
      </c>
      <c r="AF79" s="185">
        <f t="shared" ca="1" si="20"/>
        <v>0.24012404815207797</v>
      </c>
      <c r="AG79" s="185">
        <f t="shared" ca="1" si="20"/>
        <v>0.24759160408453493</v>
      </c>
      <c r="AH79" s="185">
        <f t="shared" ca="1" si="20"/>
        <v>0.25433880884715709</v>
      </c>
      <c r="AI79" s="185">
        <f t="shared" ca="1" si="20"/>
        <v>0.26118327601127411</v>
      </c>
      <c r="AJ79" s="185">
        <f t="shared" ca="1" si="20"/>
        <v>0.26780826537610614</v>
      </c>
      <c r="AK79" s="185">
        <f t="shared" ca="1" si="20"/>
        <v>0.27458436557786464</v>
      </c>
      <c r="AL79" s="185">
        <f t="shared" ca="1" si="20"/>
        <v>0.28168987985565308</v>
      </c>
      <c r="AM79" s="185">
        <f t="shared" ca="1" si="20"/>
        <v>0.31871357461567273</v>
      </c>
      <c r="AN79" s="185">
        <f t="shared" ca="1" si="20"/>
        <v>0.35883283741671917</v>
      </c>
      <c r="AO79" s="185">
        <f t="shared" ca="1" si="20"/>
        <v>0.4354598669709458</v>
      </c>
      <c r="AP79" s="185">
        <f t="shared" ca="1" si="20"/>
        <v>0.51260282453201356</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19"/>
        <v>#VALUE!</v>
      </c>
      <c r="L80" s="185" t="e">
        <f t="shared" ca="1" si="19"/>
        <v>#VALUE!</v>
      </c>
      <c r="M80" s="185" t="e">
        <f t="shared" ca="1" si="19"/>
        <v>#VALUE!</v>
      </c>
      <c r="N80" s="185" t="e">
        <f t="shared" ca="1" si="19"/>
        <v>#VALUE!</v>
      </c>
      <c r="O80" s="185" t="e">
        <f t="shared" ca="1" si="19"/>
        <v>#VALUE!</v>
      </c>
      <c r="P80" s="185" t="e">
        <f t="shared" ca="1" si="19"/>
        <v>#VALUE!</v>
      </c>
      <c r="Q80" s="185" t="e">
        <f t="shared" ca="1" si="19"/>
        <v>#VALUE!</v>
      </c>
      <c r="R80" s="185" t="e">
        <f t="shared" ca="1" si="19"/>
        <v>#VALUE!</v>
      </c>
      <c r="S80" s="185" t="e">
        <f t="shared" ca="1" si="19"/>
        <v>#VALUE!</v>
      </c>
      <c r="T80" s="185" t="e">
        <f t="shared" ca="1" si="19"/>
        <v>#VALUE!</v>
      </c>
      <c r="U80" s="185" t="e">
        <f t="shared" ca="1" si="19"/>
        <v>#VALUE!</v>
      </c>
      <c r="V80" s="185" t="e">
        <f t="shared" ca="1" si="19"/>
        <v>#VALUE!</v>
      </c>
      <c r="W80" s="185" t="e">
        <f t="shared" ca="1" si="19"/>
        <v>#VALUE!</v>
      </c>
      <c r="X80" s="185" t="e">
        <f t="shared" ca="1" si="19"/>
        <v>#VALUE!</v>
      </c>
      <c r="Y80" s="185" t="e">
        <f t="shared" ca="1" si="19"/>
        <v>#VALUE!</v>
      </c>
      <c r="Z80" s="185" t="e">
        <f t="shared" ca="1" si="19"/>
        <v>#VALUE!</v>
      </c>
      <c r="AA80" s="185" t="e">
        <f t="shared" ca="1" si="20"/>
        <v>#VALUE!</v>
      </c>
      <c r="AB80" s="185" t="e">
        <f t="shared" ca="1" si="20"/>
        <v>#VALUE!</v>
      </c>
      <c r="AC80" s="185" t="e">
        <f t="shared" ca="1" si="20"/>
        <v>#VALUE!</v>
      </c>
      <c r="AD80" s="185" t="e">
        <f t="shared" ca="1" si="20"/>
        <v>#VALUE!</v>
      </c>
      <c r="AE80" s="185" t="e">
        <f t="shared" ca="1" si="20"/>
        <v>#VALUE!</v>
      </c>
      <c r="AF80" s="185" t="e">
        <f t="shared" ca="1" si="20"/>
        <v>#VALUE!</v>
      </c>
      <c r="AG80" s="185" t="e">
        <f t="shared" ca="1" si="20"/>
        <v>#VALUE!</v>
      </c>
      <c r="AH80" s="185" t="e">
        <f t="shared" ca="1" si="20"/>
        <v>#VALUE!</v>
      </c>
      <c r="AI80" s="185" t="e">
        <f t="shared" ca="1" si="20"/>
        <v>#VALUE!</v>
      </c>
      <c r="AJ80" s="185" t="e">
        <f t="shared" ca="1" si="20"/>
        <v>#VALUE!</v>
      </c>
      <c r="AK80" s="185" t="e">
        <f t="shared" ca="1" si="20"/>
        <v>#VALUE!</v>
      </c>
      <c r="AL80" s="185" t="e">
        <f t="shared" ca="1" si="20"/>
        <v>#VALUE!</v>
      </c>
      <c r="AM80" s="185" t="e">
        <f t="shared" ca="1" si="20"/>
        <v>#VALUE!</v>
      </c>
      <c r="AN80" s="185" t="e">
        <f t="shared" ca="1" si="20"/>
        <v>#VALUE!</v>
      </c>
      <c r="AO80" s="185" t="e">
        <f t="shared" ca="1" si="20"/>
        <v>#VALUE!</v>
      </c>
      <c r="AP80" s="185" t="e">
        <f t="shared" ca="1" si="20"/>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19"/>
        <v>20.907101989737214</v>
      </c>
      <c r="L81" s="185">
        <f t="shared" ca="1" si="19"/>
        <v>21.103072196354255</v>
      </c>
      <c r="M81" s="192">
        <f t="shared" ref="M81" si="23">O81</f>
        <v>0.90805719120000006</v>
      </c>
      <c r="N81" s="192">
        <f t="shared" si="22"/>
        <v>0.90805719120000006</v>
      </c>
      <c r="O81" s="192">
        <f>INDEX('[4]TS BYDem'!$O$10:$O$203,MATCH(D81,'[4]TS BYDem'!$D$10:$D$203,0))</f>
        <v>0.90805719120000006</v>
      </c>
      <c r="P81" s="185">
        <f t="shared" ca="1" si="19"/>
        <v>0.9043193102339796</v>
      </c>
      <c r="Q81" s="185">
        <f t="shared" ca="1" si="19"/>
        <v>0.89546142962246467</v>
      </c>
      <c r="R81" s="185">
        <f t="shared" ca="1" si="19"/>
        <v>0.82317285104472426</v>
      </c>
      <c r="S81" s="185">
        <f t="shared" ca="1" si="19"/>
        <v>0.83891099041979234</v>
      </c>
      <c r="T81" s="185">
        <f t="shared" ca="1" si="19"/>
        <v>0.85441294750410113</v>
      </c>
      <c r="U81" s="185">
        <f t="shared" ca="1" si="19"/>
        <v>0.87129521147134759</v>
      </c>
      <c r="V81" s="185">
        <f t="shared" ca="1" si="19"/>
        <v>0.88994469130518061</v>
      </c>
      <c r="W81" s="185">
        <f t="shared" ca="1" si="19"/>
        <v>0.90859123090945815</v>
      </c>
      <c r="X81" s="185">
        <f t="shared" ca="1" si="19"/>
        <v>0.92928181035340163</v>
      </c>
      <c r="Y81" s="185">
        <f t="shared" ca="1" si="19"/>
        <v>0.95016163227198458</v>
      </c>
      <c r="Z81" s="185">
        <f t="shared" ca="1" si="19"/>
        <v>0.97308945029868033</v>
      </c>
      <c r="AA81" s="185">
        <f t="shared" ca="1" si="20"/>
        <v>0.99940071893558224</v>
      </c>
      <c r="AB81" s="185">
        <f t="shared" ca="1" si="20"/>
        <v>1.0231447375152538</v>
      </c>
      <c r="AC81" s="185">
        <f t="shared" ca="1" si="20"/>
        <v>1.0483333359810767</v>
      </c>
      <c r="AD81" s="185">
        <f t="shared" ca="1" si="20"/>
        <v>1.0763301983657194</v>
      </c>
      <c r="AE81" s="185">
        <f t="shared" ca="1" si="20"/>
        <v>1.1045848162070988</v>
      </c>
      <c r="AF81" s="185">
        <f t="shared" ca="1" si="20"/>
        <v>1.1332626419881393</v>
      </c>
      <c r="AG81" s="185">
        <f t="shared" ca="1" si="20"/>
        <v>1.1685056850333351</v>
      </c>
      <c r="AH81" s="185">
        <f t="shared" ca="1" si="20"/>
        <v>1.2003490391420477</v>
      </c>
      <c r="AI81" s="185">
        <f t="shared" ca="1" si="20"/>
        <v>1.2326514220191505</v>
      </c>
      <c r="AJ81" s="185">
        <f t="shared" ca="1" si="20"/>
        <v>1.2639179819847641</v>
      </c>
      <c r="AK81" s="185">
        <f t="shared" ca="1" si="20"/>
        <v>1.2958977077811482</v>
      </c>
      <c r="AL81" s="185">
        <f t="shared" ca="1" si="20"/>
        <v>1.329432099463697</v>
      </c>
      <c r="AM81" s="185">
        <f t="shared" ca="1" si="20"/>
        <v>1.5041649946601385</v>
      </c>
      <c r="AN81" s="185">
        <f t="shared" ca="1" si="20"/>
        <v>1.6935073870878039</v>
      </c>
      <c r="AO81" s="185">
        <f t="shared" ca="1" si="20"/>
        <v>2.0551477585066986</v>
      </c>
      <c r="AP81" s="185">
        <f t="shared" ca="1" si="20"/>
        <v>2.4192230461308131</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19"/>
        <v>20.907101989737214</v>
      </c>
      <c r="L82" s="185">
        <f t="shared" ca="1" si="19"/>
        <v>21.103072196354255</v>
      </c>
      <c r="M82" s="185">
        <f t="shared" ca="1" si="19"/>
        <v>21.856638361328297</v>
      </c>
      <c r="N82" s="185">
        <f t="shared" ca="1" si="19"/>
        <v>21.600489076163367</v>
      </c>
      <c r="O82" s="185">
        <f t="shared" ca="1" si="19"/>
        <v>22.287892379035849</v>
      </c>
      <c r="P82" s="185">
        <f t="shared" ca="1" si="19"/>
        <v>22.196147619450588</v>
      </c>
      <c r="Q82" s="185">
        <f t="shared" ca="1" si="19"/>
        <v>21.978734562553921</v>
      </c>
      <c r="R82" s="185">
        <f t="shared" ca="1" si="19"/>
        <v>20.204440966084515</v>
      </c>
      <c r="S82" s="185">
        <f t="shared" ca="1" si="19"/>
        <v>20.590727160431197</v>
      </c>
      <c r="T82" s="185">
        <f t="shared" ca="1" si="19"/>
        <v>20.971216357045478</v>
      </c>
      <c r="U82" s="185">
        <f t="shared" ca="1" si="19"/>
        <v>21.385584621580911</v>
      </c>
      <c r="V82" s="185">
        <f t="shared" ca="1" si="19"/>
        <v>21.843328476802384</v>
      </c>
      <c r="W82" s="185">
        <f t="shared" ca="1" si="19"/>
        <v>22.301000165291917</v>
      </c>
      <c r="X82" s="185">
        <f t="shared" ca="1" si="19"/>
        <v>22.808841975670724</v>
      </c>
      <c r="Y82" s="185">
        <f t="shared" ca="1" si="19"/>
        <v>23.321328665192809</v>
      </c>
      <c r="Z82" s="185">
        <f t="shared" ca="1" si="19"/>
        <v>23.884082581595152</v>
      </c>
      <c r="AA82" s="185">
        <f t="shared" ca="1" si="20"/>
        <v>24.5298819094549</v>
      </c>
      <c r="AB82" s="185">
        <f t="shared" ca="1" si="20"/>
        <v>25.11266913461877</v>
      </c>
      <c r="AC82" s="185">
        <f t="shared" ca="1" si="20"/>
        <v>25.730912982281183</v>
      </c>
      <c r="AD82" s="185">
        <f t="shared" ca="1" si="20"/>
        <v>26.418084519301871</v>
      </c>
      <c r="AE82" s="185">
        <f t="shared" ca="1" si="20"/>
        <v>27.111582558590843</v>
      </c>
      <c r="AF82" s="185">
        <f t="shared" ca="1" si="20"/>
        <v>27.815468063674402</v>
      </c>
      <c r="AG82" s="185">
        <f t="shared" ca="1" si="20"/>
        <v>28.680494141451533</v>
      </c>
      <c r="AH82" s="185">
        <f t="shared" ca="1" si="20"/>
        <v>29.462076244693971</v>
      </c>
      <c r="AI82" s="185">
        <f t="shared" ca="1" si="20"/>
        <v>30.25492502132208</v>
      </c>
      <c r="AJ82" s="185">
        <f t="shared" ca="1" si="20"/>
        <v>31.022349948220526</v>
      </c>
      <c r="AK82" s="185">
        <f t="shared" ca="1" si="20"/>
        <v>31.807279238763307</v>
      </c>
      <c r="AL82" s="185">
        <f t="shared" ca="1" si="20"/>
        <v>32.630367167651769</v>
      </c>
      <c r="AM82" s="185">
        <f t="shared" ca="1" si="20"/>
        <v>36.919114617654493</v>
      </c>
      <c r="AN82" s="185">
        <f t="shared" ca="1" si="20"/>
        <v>41.566446202177474</v>
      </c>
      <c r="AO82" s="185">
        <f t="shared" ca="1" si="20"/>
        <v>50.442761214282939</v>
      </c>
      <c r="AP82" s="185">
        <f t="shared" ca="1" si="20"/>
        <v>59.378840248808828</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19"/>
        <v>20.907101989737214</v>
      </c>
      <c r="L83" s="185">
        <f t="shared" ca="1" si="19"/>
        <v>21.103072196354255</v>
      </c>
      <c r="M83" s="185">
        <f t="shared" ca="1" si="19"/>
        <v>21.856638361328297</v>
      </c>
      <c r="N83" s="185">
        <f t="shared" ca="1" si="19"/>
        <v>21.600489076163367</v>
      </c>
      <c r="O83" s="185">
        <f t="shared" ca="1" si="19"/>
        <v>22.287892379035849</v>
      </c>
      <c r="P83" s="185">
        <f t="shared" ca="1" si="19"/>
        <v>22.196147619450588</v>
      </c>
      <c r="Q83" s="185">
        <f t="shared" ca="1" si="19"/>
        <v>21.978734562553921</v>
      </c>
      <c r="R83" s="185">
        <f t="shared" ca="1" si="19"/>
        <v>20.204440966084515</v>
      </c>
      <c r="S83" s="185">
        <f t="shared" ca="1" si="19"/>
        <v>20.590727160431197</v>
      </c>
      <c r="T83" s="185">
        <f t="shared" ca="1" si="19"/>
        <v>20.971216357045478</v>
      </c>
      <c r="U83" s="185">
        <f t="shared" ca="1" si="19"/>
        <v>21.385584621580911</v>
      </c>
      <c r="V83" s="185">
        <f t="shared" ca="1" si="19"/>
        <v>21.843328476802384</v>
      </c>
      <c r="W83" s="185">
        <f t="shared" ca="1" si="19"/>
        <v>22.301000165291917</v>
      </c>
      <c r="X83" s="185">
        <f t="shared" ca="1" si="19"/>
        <v>22.808841975670724</v>
      </c>
      <c r="Y83" s="185">
        <f t="shared" ca="1" si="19"/>
        <v>23.321328665192809</v>
      </c>
      <c r="Z83" s="185">
        <f t="shared" ca="1" si="19"/>
        <v>23.884082581595152</v>
      </c>
      <c r="AA83" s="185">
        <f t="shared" ca="1" si="20"/>
        <v>24.5298819094549</v>
      </c>
      <c r="AB83" s="185">
        <f t="shared" ca="1" si="20"/>
        <v>25.11266913461877</v>
      </c>
      <c r="AC83" s="185">
        <f t="shared" ca="1" si="20"/>
        <v>25.730912982281183</v>
      </c>
      <c r="AD83" s="185">
        <f t="shared" ca="1" si="20"/>
        <v>26.418084519301871</v>
      </c>
      <c r="AE83" s="185">
        <f t="shared" ca="1" si="20"/>
        <v>27.111582558590843</v>
      </c>
      <c r="AF83" s="185">
        <f t="shared" ca="1" si="20"/>
        <v>27.815468063674402</v>
      </c>
      <c r="AG83" s="185">
        <f t="shared" ca="1" si="20"/>
        <v>28.680494141451533</v>
      </c>
      <c r="AH83" s="185">
        <f t="shared" ca="1" si="20"/>
        <v>29.462076244693971</v>
      </c>
      <c r="AI83" s="185">
        <f t="shared" ca="1" si="20"/>
        <v>30.25492502132208</v>
      </c>
      <c r="AJ83" s="185">
        <f t="shared" ca="1" si="20"/>
        <v>31.022349948220526</v>
      </c>
      <c r="AK83" s="185">
        <f t="shared" ca="1" si="20"/>
        <v>31.807279238763307</v>
      </c>
      <c r="AL83" s="185">
        <f t="shared" ca="1" si="20"/>
        <v>32.630367167651769</v>
      </c>
      <c r="AM83" s="185">
        <f t="shared" ca="1" si="20"/>
        <v>36.919114617654493</v>
      </c>
      <c r="AN83" s="185">
        <f t="shared" ca="1" si="20"/>
        <v>41.566446202177474</v>
      </c>
      <c r="AO83" s="185">
        <f t="shared" ca="1" si="20"/>
        <v>50.442761214282939</v>
      </c>
      <c r="AP83" s="185">
        <f t="shared" ca="1" si="20"/>
        <v>59.378840248808828</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19"/>
        <v>20.907101989737214</v>
      </c>
      <c r="L84" s="185">
        <f t="shared" ca="1" si="19"/>
        <v>21.103072196354255</v>
      </c>
      <c r="M84" s="185">
        <f t="shared" ca="1" si="19"/>
        <v>21.856638361328297</v>
      </c>
      <c r="N84" s="185">
        <f t="shared" ca="1" si="19"/>
        <v>21.600489076163367</v>
      </c>
      <c r="O84" s="185">
        <f t="shared" ca="1" si="19"/>
        <v>22.287892379035849</v>
      </c>
      <c r="P84" s="185">
        <f t="shared" ca="1" si="19"/>
        <v>22.196147619450588</v>
      </c>
      <c r="Q84" s="185">
        <f t="shared" ca="1" si="19"/>
        <v>21.978734562553921</v>
      </c>
      <c r="R84" s="185">
        <f t="shared" ca="1" si="19"/>
        <v>20.204440966084515</v>
      </c>
      <c r="S84" s="185">
        <f t="shared" ca="1" si="19"/>
        <v>20.590727160431197</v>
      </c>
      <c r="T84" s="185">
        <f t="shared" ca="1" si="19"/>
        <v>20.971216357045478</v>
      </c>
      <c r="U84" s="185">
        <f t="shared" ca="1" si="19"/>
        <v>21.385584621580911</v>
      </c>
      <c r="V84" s="185">
        <f t="shared" ca="1" si="19"/>
        <v>21.843328476802384</v>
      </c>
      <c r="W84" s="185">
        <f t="shared" ca="1" si="19"/>
        <v>22.301000165291917</v>
      </c>
      <c r="X84" s="185">
        <f t="shared" ca="1" si="19"/>
        <v>22.808841975670724</v>
      </c>
      <c r="Y84" s="185">
        <f t="shared" ca="1" si="19"/>
        <v>23.321328665192809</v>
      </c>
      <c r="Z84" s="185">
        <f t="shared" ca="1" si="19"/>
        <v>23.884082581595152</v>
      </c>
      <c r="AA84" s="185">
        <f t="shared" ca="1" si="20"/>
        <v>24.5298819094549</v>
      </c>
      <c r="AB84" s="185">
        <f t="shared" ca="1" si="20"/>
        <v>25.11266913461877</v>
      </c>
      <c r="AC84" s="185">
        <f t="shared" ca="1" si="20"/>
        <v>25.730912982281183</v>
      </c>
      <c r="AD84" s="185">
        <f t="shared" ca="1" si="20"/>
        <v>26.418084519301871</v>
      </c>
      <c r="AE84" s="185">
        <f t="shared" ca="1" si="20"/>
        <v>27.111582558590843</v>
      </c>
      <c r="AF84" s="185">
        <f t="shared" ca="1" si="20"/>
        <v>27.815468063674402</v>
      </c>
      <c r="AG84" s="185">
        <f t="shared" ca="1" si="20"/>
        <v>28.680494141451533</v>
      </c>
      <c r="AH84" s="185">
        <f t="shared" ca="1" si="20"/>
        <v>29.462076244693971</v>
      </c>
      <c r="AI84" s="185">
        <f t="shared" ca="1" si="20"/>
        <v>30.25492502132208</v>
      </c>
      <c r="AJ84" s="185">
        <f t="shared" ca="1" si="20"/>
        <v>31.022349948220526</v>
      </c>
      <c r="AK84" s="185">
        <f t="shared" ca="1" si="20"/>
        <v>31.807279238763307</v>
      </c>
      <c r="AL84" s="185">
        <f t="shared" ca="1" si="20"/>
        <v>32.630367167651769</v>
      </c>
      <c r="AM84" s="185">
        <f t="shared" ca="1" si="20"/>
        <v>36.919114617654493</v>
      </c>
      <c r="AN84" s="185">
        <f t="shared" ca="1" si="20"/>
        <v>41.566446202177474</v>
      </c>
      <c r="AO84" s="185">
        <f t="shared" ca="1" si="20"/>
        <v>50.442761214282939</v>
      </c>
      <c r="AP84" s="185">
        <f t="shared" ca="1" si="20"/>
        <v>59.378840248808828</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19"/>
        <v>20.907101989737214</v>
      </c>
      <c r="L85" s="185">
        <f t="shared" ca="1" si="19"/>
        <v>21.103072196354255</v>
      </c>
      <c r="M85" s="185">
        <f t="shared" ca="1" si="19"/>
        <v>21.856638361328297</v>
      </c>
      <c r="N85" s="185">
        <f t="shared" ca="1" si="19"/>
        <v>21.600489076163367</v>
      </c>
      <c r="O85" s="185">
        <f t="shared" ca="1" si="19"/>
        <v>22.287892379035849</v>
      </c>
      <c r="P85" s="185">
        <f t="shared" ca="1" si="19"/>
        <v>22.196147619450588</v>
      </c>
      <c r="Q85" s="185">
        <f t="shared" ca="1" si="19"/>
        <v>21.978734562553921</v>
      </c>
      <c r="R85" s="185">
        <f t="shared" ca="1" si="19"/>
        <v>20.204440966084515</v>
      </c>
      <c r="S85" s="185">
        <f t="shared" ca="1" si="19"/>
        <v>20.590727160431197</v>
      </c>
      <c r="T85" s="185">
        <f t="shared" ca="1" si="19"/>
        <v>20.971216357045478</v>
      </c>
      <c r="U85" s="185">
        <f t="shared" ca="1" si="19"/>
        <v>21.385584621580911</v>
      </c>
      <c r="V85" s="185">
        <f t="shared" ca="1" si="19"/>
        <v>21.843328476802384</v>
      </c>
      <c r="W85" s="185">
        <f t="shared" ca="1" si="19"/>
        <v>22.301000165291917</v>
      </c>
      <c r="X85" s="185">
        <f t="shared" ca="1" si="19"/>
        <v>22.808841975670724</v>
      </c>
      <c r="Y85" s="185">
        <f t="shared" ca="1" si="19"/>
        <v>23.321328665192809</v>
      </c>
      <c r="Z85" s="185">
        <f t="shared" ca="1" si="19"/>
        <v>23.884082581595152</v>
      </c>
      <c r="AA85" s="185">
        <f t="shared" ca="1" si="20"/>
        <v>24.5298819094549</v>
      </c>
      <c r="AB85" s="185">
        <f t="shared" ca="1" si="20"/>
        <v>25.11266913461877</v>
      </c>
      <c r="AC85" s="185">
        <f t="shared" ca="1" si="20"/>
        <v>25.730912982281183</v>
      </c>
      <c r="AD85" s="185">
        <f t="shared" ca="1" si="20"/>
        <v>26.418084519301871</v>
      </c>
      <c r="AE85" s="185">
        <f t="shared" ca="1" si="20"/>
        <v>27.111582558590843</v>
      </c>
      <c r="AF85" s="185">
        <f t="shared" ca="1" si="20"/>
        <v>27.815468063674402</v>
      </c>
      <c r="AG85" s="185">
        <f t="shared" ca="1" si="20"/>
        <v>28.680494141451533</v>
      </c>
      <c r="AH85" s="185">
        <f t="shared" ca="1" si="20"/>
        <v>29.462076244693971</v>
      </c>
      <c r="AI85" s="185">
        <f t="shared" ca="1" si="20"/>
        <v>30.25492502132208</v>
      </c>
      <c r="AJ85" s="185">
        <f t="shared" ca="1" si="20"/>
        <v>31.022349948220526</v>
      </c>
      <c r="AK85" s="185">
        <f t="shared" ca="1" si="20"/>
        <v>31.807279238763307</v>
      </c>
      <c r="AL85" s="185">
        <f t="shared" ca="1" si="20"/>
        <v>32.630367167651769</v>
      </c>
      <c r="AM85" s="185">
        <f t="shared" ca="1" si="20"/>
        <v>36.919114617654493</v>
      </c>
      <c r="AN85" s="185">
        <f t="shared" ca="1" si="20"/>
        <v>41.566446202177474</v>
      </c>
      <c r="AO85" s="185">
        <f t="shared" ca="1" si="20"/>
        <v>50.442761214282939</v>
      </c>
      <c r="AP85" s="185">
        <f t="shared" ca="1" si="20"/>
        <v>59.378840248808828</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19"/>
        <v>20.907101989737214</v>
      </c>
      <c r="L86" s="185">
        <f t="shared" ca="1" si="19"/>
        <v>21.103072196354255</v>
      </c>
      <c r="M86" s="185">
        <f t="shared" ca="1" si="19"/>
        <v>21.856638361328297</v>
      </c>
      <c r="N86" s="185">
        <f t="shared" ca="1" si="19"/>
        <v>21.600489076163367</v>
      </c>
      <c r="O86" s="185">
        <f t="shared" ca="1" si="19"/>
        <v>22.287892379035849</v>
      </c>
      <c r="P86" s="185">
        <f t="shared" ca="1" si="19"/>
        <v>22.196147619450588</v>
      </c>
      <c r="Q86" s="185">
        <f t="shared" ca="1" si="19"/>
        <v>21.978734562553921</v>
      </c>
      <c r="R86" s="185">
        <f t="shared" ca="1" si="19"/>
        <v>20.204440966084515</v>
      </c>
      <c r="S86" s="185">
        <f t="shared" ca="1" si="19"/>
        <v>20.590727160431197</v>
      </c>
      <c r="T86" s="185">
        <f t="shared" ca="1" si="19"/>
        <v>20.971216357045478</v>
      </c>
      <c r="U86" s="185">
        <f t="shared" ca="1" si="19"/>
        <v>21.385584621580911</v>
      </c>
      <c r="V86" s="185">
        <f t="shared" ca="1" si="19"/>
        <v>21.843328476802384</v>
      </c>
      <c r="W86" s="185">
        <f t="shared" ca="1" si="19"/>
        <v>22.301000165291917</v>
      </c>
      <c r="X86" s="185">
        <f t="shared" ca="1" si="19"/>
        <v>22.808841975670724</v>
      </c>
      <c r="Y86" s="185">
        <f t="shared" ca="1" si="19"/>
        <v>23.321328665192809</v>
      </c>
      <c r="Z86" s="185">
        <f t="shared" ca="1" si="19"/>
        <v>23.884082581595152</v>
      </c>
      <c r="AA86" s="185">
        <f t="shared" ca="1" si="20"/>
        <v>24.5298819094549</v>
      </c>
      <c r="AB86" s="185">
        <f t="shared" ca="1" si="20"/>
        <v>25.11266913461877</v>
      </c>
      <c r="AC86" s="185">
        <f t="shared" ca="1" si="20"/>
        <v>25.730912982281183</v>
      </c>
      <c r="AD86" s="185">
        <f t="shared" ca="1" si="20"/>
        <v>26.418084519301871</v>
      </c>
      <c r="AE86" s="185">
        <f t="shared" ca="1" si="20"/>
        <v>27.111582558590843</v>
      </c>
      <c r="AF86" s="185">
        <f t="shared" ca="1" si="20"/>
        <v>27.815468063674402</v>
      </c>
      <c r="AG86" s="185">
        <f t="shared" ca="1" si="20"/>
        <v>28.680494141451533</v>
      </c>
      <c r="AH86" s="185">
        <f t="shared" ca="1" si="20"/>
        <v>29.462076244693971</v>
      </c>
      <c r="AI86" s="185">
        <f t="shared" ca="1" si="20"/>
        <v>30.25492502132208</v>
      </c>
      <c r="AJ86" s="185">
        <f t="shared" ca="1" si="20"/>
        <v>31.022349948220526</v>
      </c>
      <c r="AK86" s="185">
        <f t="shared" ca="1" si="20"/>
        <v>31.807279238763307</v>
      </c>
      <c r="AL86" s="185">
        <f t="shared" ca="1" si="20"/>
        <v>32.630367167651769</v>
      </c>
      <c r="AM86" s="185">
        <f t="shared" ca="1" si="20"/>
        <v>36.919114617654493</v>
      </c>
      <c r="AN86" s="185">
        <f t="shared" ca="1" si="20"/>
        <v>41.566446202177474</v>
      </c>
      <c r="AO86" s="185">
        <f t="shared" ca="1" si="20"/>
        <v>50.442761214282939</v>
      </c>
      <c r="AP86" s="185">
        <f t="shared" ref="AP86:AP90" ca="1" si="24">AP$70/AO$70*AO86</f>
        <v>59.378840248808828</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25">K$70/J$70*J87</f>
        <v>#VALUE!</v>
      </c>
      <c r="L87" s="185" t="e">
        <f t="shared" ca="1" si="25"/>
        <v>#VALUE!</v>
      </c>
      <c r="M87" s="185" t="e">
        <f t="shared" ca="1" si="25"/>
        <v>#VALUE!</v>
      </c>
      <c r="N87" s="185" t="e">
        <f t="shared" ca="1" si="25"/>
        <v>#VALUE!</v>
      </c>
      <c r="O87" s="185" t="e">
        <f t="shared" ca="1" si="25"/>
        <v>#VALUE!</v>
      </c>
      <c r="P87" s="185" t="e">
        <f t="shared" ca="1" si="25"/>
        <v>#VALUE!</v>
      </c>
      <c r="Q87" s="185" t="e">
        <f t="shared" ca="1" si="25"/>
        <v>#VALUE!</v>
      </c>
      <c r="R87" s="185" t="e">
        <f t="shared" ca="1" si="25"/>
        <v>#VALUE!</v>
      </c>
      <c r="S87" s="185" t="e">
        <f t="shared" ca="1" si="25"/>
        <v>#VALUE!</v>
      </c>
      <c r="T87" s="185" t="e">
        <f t="shared" ca="1" si="25"/>
        <v>#VALUE!</v>
      </c>
      <c r="U87" s="185" t="e">
        <f t="shared" ca="1" si="25"/>
        <v>#VALUE!</v>
      </c>
      <c r="V87" s="185" t="e">
        <f t="shared" ca="1" si="25"/>
        <v>#VALUE!</v>
      </c>
      <c r="W87" s="185" t="e">
        <f t="shared" ca="1" si="25"/>
        <v>#VALUE!</v>
      </c>
      <c r="X87" s="185" t="e">
        <f t="shared" ca="1" si="25"/>
        <v>#VALUE!</v>
      </c>
      <c r="Y87" s="185" t="e">
        <f t="shared" ca="1" si="25"/>
        <v>#VALUE!</v>
      </c>
      <c r="Z87" s="185" t="e">
        <f t="shared" ca="1" si="25"/>
        <v>#VALUE!</v>
      </c>
      <c r="AA87" s="185" t="e">
        <f t="shared" ref="AA87:AO90" ca="1" si="26">AA$70/Z$70*Z87</f>
        <v>#VALUE!</v>
      </c>
      <c r="AB87" s="185" t="e">
        <f t="shared" ca="1" si="26"/>
        <v>#VALUE!</v>
      </c>
      <c r="AC87" s="185" t="e">
        <f t="shared" ca="1" si="26"/>
        <v>#VALUE!</v>
      </c>
      <c r="AD87" s="185" t="e">
        <f t="shared" ca="1" si="26"/>
        <v>#VALUE!</v>
      </c>
      <c r="AE87" s="185" t="e">
        <f t="shared" ca="1" si="26"/>
        <v>#VALUE!</v>
      </c>
      <c r="AF87" s="185" t="e">
        <f t="shared" ca="1" si="26"/>
        <v>#VALUE!</v>
      </c>
      <c r="AG87" s="185" t="e">
        <f t="shared" ca="1" si="26"/>
        <v>#VALUE!</v>
      </c>
      <c r="AH87" s="185" t="e">
        <f t="shared" ca="1" si="26"/>
        <v>#VALUE!</v>
      </c>
      <c r="AI87" s="185" t="e">
        <f t="shared" ca="1" si="26"/>
        <v>#VALUE!</v>
      </c>
      <c r="AJ87" s="185" t="e">
        <f t="shared" ca="1" si="26"/>
        <v>#VALUE!</v>
      </c>
      <c r="AK87" s="185" t="e">
        <f t="shared" ca="1" si="26"/>
        <v>#VALUE!</v>
      </c>
      <c r="AL87" s="185" t="e">
        <f t="shared" ca="1" si="26"/>
        <v>#VALUE!</v>
      </c>
      <c r="AM87" s="185" t="e">
        <f t="shared" ca="1" si="26"/>
        <v>#VALUE!</v>
      </c>
      <c r="AN87" s="185" t="e">
        <f t="shared" ca="1" si="26"/>
        <v>#VALUE!</v>
      </c>
      <c r="AO87" s="185" t="e">
        <f t="shared" ca="1" si="26"/>
        <v>#VALUE!</v>
      </c>
      <c r="AP87" s="185" t="e">
        <f t="shared" ca="1" si="24"/>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25"/>
        <v>53.093429240279825</v>
      </c>
      <c r="L88" s="185">
        <f t="shared" ca="1" si="25"/>
        <v>53.591094115274572</v>
      </c>
      <c r="M88" s="192">
        <f t="shared" ref="M88" si="27">O88</f>
        <v>46.045999999999999</v>
      </c>
      <c r="N88" s="192">
        <f t="shared" ref="N88" si="28">O88</f>
        <v>46.045999999999999</v>
      </c>
      <c r="O88" s="192">
        <f>INDEX('[4]TS BYDem'!$O$10:$O$203,MATCH(D88,'[4]TS BYDem'!$D$10:$D$203,0))</f>
        <v>46.045999999999999</v>
      </c>
      <c r="P88" s="185">
        <f t="shared" ca="1" si="25"/>
        <v>45.856458560727958</v>
      </c>
      <c r="Q88" s="185">
        <f t="shared" ca="1" si="25"/>
        <v>45.407290849056828</v>
      </c>
      <c r="R88" s="185">
        <f t="shared" ca="1" si="25"/>
        <v>41.741662823148154</v>
      </c>
      <c r="S88" s="185">
        <f t="shared" ca="1" si="25"/>
        <v>42.539716483960774</v>
      </c>
      <c r="T88" s="185">
        <f t="shared" ca="1" si="25"/>
        <v>43.325793751804213</v>
      </c>
      <c r="U88" s="185">
        <f t="shared" ca="1" si="25"/>
        <v>44.181863979725151</v>
      </c>
      <c r="V88" s="185">
        <f t="shared" ca="1" si="25"/>
        <v>45.127546649000479</v>
      </c>
      <c r="W88" s="185">
        <f t="shared" ca="1" si="25"/>
        <v>46.073080224351528</v>
      </c>
      <c r="X88" s="185">
        <f t="shared" ca="1" si="25"/>
        <v>47.122263503013528</v>
      </c>
      <c r="Y88" s="185">
        <f t="shared" ca="1" si="25"/>
        <v>48.181042938252112</v>
      </c>
      <c r="Z88" s="185">
        <f t="shared" ca="1" si="25"/>
        <v>49.343672692290042</v>
      </c>
      <c r="AA88" s="185">
        <f t="shared" ca="1" si="26"/>
        <v>50.677871339022573</v>
      </c>
      <c r="AB88" s="185">
        <f t="shared" ca="1" si="26"/>
        <v>51.881889202781501</v>
      </c>
      <c r="AC88" s="185">
        <f t="shared" ca="1" si="26"/>
        <v>53.159159198765522</v>
      </c>
      <c r="AD88" s="185">
        <f t="shared" ca="1" si="26"/>
        <v>54.578831371241414</v>
      </c>
      <c r="AE88" s="185">
        <f t="shared" ca="1" si="26"/>
        <v>56.011573874392418</v>
      </c>
      <c r="AF88" s="185">
        <f t="shared" ca="1" si="26"/>
        <v>57.465776515713664</v>
      </c>
      <c r="AG88" s="185">
        <f t="shared" ca="1" si="26"/>
        <v>59.252889899964885</v>
      </c>
      <c r="AH88" s="185">
        <f t="shared" ca="1" si="26"/>
        <v>60.867610974253296</v>
      </c>
      <c r="AI88" s="185">
        <f t="shared" ca="1" si="26"/>
        <v>62.505608598602791</v>
      </c>
      <c r="AJ88" s="185">
        <f t="shared" ca="1" si="26"/>
        <v>64.091081445609348</v>
      </c>
      <c r="AK88" s="185">
        <f t="shared" ca="1" si="26"/>
        <v>65.712717690870889</v>
      </c>
      <c r="AL88" s="185">
        <f t="shared" ca="1" si="26"/>
        <v>67.413188337850812</v>
      </c>
      <c r="AM88" s="185">
        <f t="shared" ca="1" si="26"/>
        <v>76.27358938988462</v>
      </c>
      <c r="AN88" s="185">
        <f t="shared" ca="1" si="26"/>
        <v>85.874812623635805</v>
      </c>
      <c r="AO88" s="185">
        <f t="shared" ca="1" si="26"/>
        <v>104.21296654580082</v>
      </c>
      <c r="AP88" s="185">
        <f t="shared" ca="1" si="24"/>
        <v>122.6745908315862</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25"/>
        <v>#VALUE!</v>
      </c>
      <c r="L89" s="185" t="e">
        <f t="shared" ca="1" si="25"/>
        <v>#VALUE!</v>
      </c>
      <c r="M89" s="185" t="e">
        <f t="shared" ca="1" si="25"/>
        <v>#VALUE!</v>
      </c>
      <c r="N89" s="185" t="e">
        <f t="shared" ca="1" si="25"/>
        <v>#VALUE!</v>
      </c>
      <c r="O89" s="185" t="e">
        <f t="shared" ca="1" si="25"/>
        <v>#VALUE!</v>
      </c>
      <c r="P89" s="185" t="e">
        <f t="shared" ca="1" si="25"/>
        <v>#VALUE!</v>
      </c>
      <c r="Q89" s="185" t="e">
        <f t="shared" ca="1" si="25"/>
        <v>#VALUE!</v>
      </c>
      <c r="R89" s="185" t="e">
        <f t="shared" ca="1" si="25"/>
        <v>#VALUE!</v>
      </c>
      <c r="S89" s="185" t="e">
        <f t="shared" ca="1" si="25"/>
        <v>#VALUE!</v>
      </c>
      <c r="T89" s="185" t="e">
        <f t="shared" ca="1" si="25"/>
        <v>#VALUE!</v>
      </c>
      <c r="U89" s="185" t="e">
        <f t="shared" ca="1" si="25"/>
        <v>#VALUE!</v>
      </c>
      <c r="V89" s="185" t="e">
        <f t="shared" ca="1" si="25"/>
        <v>#VALUE!</v>
      </c>
      <c r="W89" s="185" t="e">
        <f t="shared" ca="1" si="25"/>
        <v>#VALUE!</v>
      </c>
      <c r="X89" s="185" t="e">
        <f t="shared" ca="1" si="25"/>
        <v>#VALUE!</v>
      </c>
      <c r="Y89" s="185" t="e">
        <f t="shared" ca="1" si="25"/>
        <v>#VALUE!</v>
      </c>
      <c r="Z89" s="185" t="e">
        <f t="shared" ca="1" si="25"/>
        <v>#VALUE!</v>
      </c>
      <c r="AA89" s="185" t="e">
        <f t="shared" ca="1" si="26"/>
        <v>#VALUE!</v>
      </c>
      <c r="AB89" s="185" t="e">
        <f t="shared" ca="1" si="26"/>
        <v>#VALUE!</v>
      </c>
      <c r="AC89" s="185" t="e">
        <f t="shared" ca="1" si="26"/>
        <v>#VALUE!</v>
      </c>
      <c r="AD89" s="185" t="e">
        <f t="shared" ca="1" si="26"/>
        <v>#VALUE!</v>
      </c>
      <c r="AE89" s="185" t="e">
        <f t="shared" ca="1" si="26"/>
        <v>#VALUE!</v>
      </c>
      <c r="AF89" s="185" t="e">
        <f t="shared" ca="1" si="26"/>
        <v>#VALUE!</v>
      </c>
      <c r="AG89" s="185" t="e">
        <f t="shared" ca="1" si="26"/>
        <v>#VALUE!</v>
      </c>
      <c r="AH89" s="185" t="e">
        <f t="shared" ca="1" si="26"/>
        <v>#VALUE!</v>
      </c>
      <c r="AI89" s="185" t="e">
        <f t="shared" ca="1" si="26"/>
        <v>#VALUE!</v>
      </c>
      <c r="AJ89" s="185" t="e">
        <f t="shared" ca="1" si="26"/>
        <v>#VALUE!</v>
      </c>
      <c r="AK89" s="185" t="e">
        <f t="shared" ca="1" si="26"/>
        <v>#VALUE!</v>
      </c>
      <c r="AL89" s="185" t="e">
        <f t="shared" ca="1" si="26"/>
        <v>#VALUE!</v>
      </c>
      <c r="AM89" s="185" t="e">
        <f t="shared" ca="1" si="26"/>
        <v>#VALUE!</v>
      </c>
      <c r="AN89" s="185" t="e">
        <f t="shared" ca="1" si="26"/>
        <v>#VALUE!</v>
      </c>
      <c r="AO89" s="185" t="e">
        <f t="shared" ca="1" si="26"/>
        <v>#VALUE!</v>
      </c>
      <c r="AP89" s="185" t="e">
        <f t="shared" ca="1" si="24"/>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25"/>
        <v>#VALUE!</v>
      </c>
      <c r="L90" s="185" t="e">
        <f t="shared" ca="1" si="25"/>
        <v>#VALUE!</v>
      </c>
      <c r="M90" s="185" t="e">
        <f t="shared" ca="1" si="25"/>
        <v>#VALUE!</v>
      </c>
      <c r="N90" s="185" t="e">
        <f t="shared" ca="1" si="25"/>
        <v>#VALUE!</v>
      </c>
      <c r="O90" s="185" t="e">
        <f t="shared" ca="1" si="25"/>
        <v>#VALUE!</v>
      </c>
      <c r="P90" s="185" t="e">
        <f t="shared" ca="1" si="25"/>
        <v>#VALUE!</v>
      </c>
      <c r="Q90" s="185" t="e">
        <f t="shared" ca="1" si="25"/>
        <v>#VALUE!</v>
      </c>
      <c r="R90" s="185" t="e">
        <f t="shared" ca="1" si="25"/>
        <v>#VALUE!</v>
      </c>
      <c r="S90" s="185" t="e">
        <f t="shared" ca="1" si="25"/>
        <v>#VALUE!</v>
      </c>
      <c r="T90" s="185" t="e">
        <f t="shared" ca="1" si="25"/>
        <v>#VALUE!</v>
      </c>
      <c r="U90" s="185" t="e">
        <f t="shared" ca="1" si="25"/>
        <v>#VALUE!</v>
      </c>
      <c r="V90" s="185" t="e">
        <f t="shared" ca="1" si="25"/>
        <v>#VALUE!</v>
      </c>
      <c r="W90" s="185" t="e">
        <f t="shared" ca="1" si="25"/>
        <v>#VALUE!</v>
      </c>
      <c r="X90" s="185" t="e">
        <f t="shared" ca="1" si="25"/>
        <v>#VALUE!</v>
      </c>
      <c r="Y90" s="185" t="e">
        <f t="shared" ca="1" si="25"/>
        <v>#VALUE!</v>
      </c>
      <c r="Z90" s="185" t="e">
        <f t="shared" ca="1" si="25"/>
        <v>#VALUE!</v>
      </c>
      <c r="AA90" s="185" t="e">
        <f t="shared" ca="1" si="26"/>
        <v>#VALUE!</v>
      </c>
      <c r="AB90" s="185" t="e">
        <f t="shared" ca="1" si="26"/>
        <v>#VALUE!</v>
      </c>
      <c r="AC90" s="185" t="e">
        <f t="shared" ca="1" si="26"/>
        <v>#VALUE!</v>
      </c>
      <c r="AD90" s="185" t="e">
        <f t="shared" ca="1" si="26"/>
        <v>#VALUE!</v>
      </c>
      <c r="AE90" s="185" t="e">
        <f t="shared" ca="1" si="26"/>
        <v>#VALUE!</v>
      </c>
      <c r="AF90" s="185" t="e">
        <f t="shared" ca="1" si="26"/>
        <v>#VALUE!</v>
      </c>
      <c r="AG90" s="185" t="e">
        <f t="shared" ca="1" si="26"/>
        <v>#VALUE!</v>
      </c>
      <c r="AH90" s="185" t="e">
        <f t="shared" ca="1" si="26"/>
        <v>#VALUE!</v>
      </c>
      <c r="AI90" s="185" t="e">
        <f t="shared" ca="1" si="26"/>
        <v>#VALUE!</v>
      </c>
      <c r="AJ90" s="185" t="e">
        <f t="shared" ca="1" si="26"/>
        <v>#VALUE!</v>
      </c>
      <c r="AK90" s="185" t="e">
        <f t="shared" ca="1" si="26"/>
        <v>#VALUE!</v>
      </c>
      <c r="AL90" s="185" t="e">
        <f t="shared" ca="1" si="26"/>
        <v>#VALUE!</v>
      </c>
      <c r="AM90" s="185" t="e">
        <f t="shared" ca="1" si="26"/>
        <v>#VALUE!</v>
      </c>
      <c r="AN90" s="185" t="e">
        <f t="shared" ca="1" si="26"/>
        <v>#VALUE!</v>
      </c>
      <c r="AO90" s="185" t="e">
        <f t="shared" ca="1" si="26"/>
        <v>#VALUE!</v>
      </c>
      <c r="AP90" s="185" t="e">
        <f t="shared" ca="1" si="24"/>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29">SUMIF($B$10:$B$22,$D91,K$10:K$22)*SUMIF($B$10:$B$22,$D91,K$41:K$53)</f>
        <v>211.2700110992823</v>
      </c>
      <c r="L91" s="5">
        <f t="shared" ca="1" si="29"/>
        <v>212.6655009618502</v>
      </c>
      <c r="M91" s="5">
        <f t="shared" ca="1" si="29"/>
        <v>219.65714422943788</v>
      </c>
      <c r="N91" s="5">
        <f t="shared" ca="1" si="29"/>
        <v>216.49078103790811</v>
      </c>
      <c r="O91" s="5">
        <f t="shared" ca="1" si="29"/>
        <v>222.77267087886864</v>
      </c>
      <c r="P91" s="5">
        <f t="shared" ca="1" si="29"/>
        <v>221.2538387586481</v>
      </c>
      <c r="Q91" s="5">
        <f t="shared" ca="1" si="29"/>
        <v>218.49393691475751</v>
      </c>
      <c r="R91" s="5">
        <f t="shared" ca="1" si="29"/>
        <v>200.31349989514737</v>
      </c>
      <c r="S91" s="5">
        <f t="shared" ca="1" si="29"/>
        <v>203.22082571680417</v>
      </c>
      <c r="T91" s="5">
        <f t="shared" ca="1" si="29"/>
        <v>206.04503931752927</v>
      </c>
      <c r="U91" s="5">
        <f t="shared" ca="1" si="29"/>
        <v>209.17533429709937</v>
      </c>
      <c r="V91" s="5">
        <f t="shared" ca="1" si="29"/>
        <v>212.70008965049607</v>
      </c>
      <c r="W91" s="5">
        <f t="shared" ca="1" si="29"/>
        <v>216.19285695376888</v>
      </c>
      <c r="X91" s="5">
        <f t="shared" ca="1" si="29"/>
        <v>220.13897245284642</v>
      </c>
      <c r="Y91" s="5">
        <f t="shared" ca="1" si="29"/>
        <v>224.09500011180839</v>
      </c>
      <c r="Z91" s="5">
        <f t="shared" ca="1" si="29"/>
        <v>228.49727535493759</v>
      </c>
      <c r="AA91" s="5">
        <f t="shared" ca="1" si="29"/>
        <v>233.65217893638649</v>
      </c>
      <c r="AB91" s="5">
        <f t="shared" ca="1" si="29"/>
        <v>238.16471989379443</v>
      </c>
      <c r="AC91" s="5">
        <f t="shared" ca="1" si="29"/>
        <v>244.02805015212999</v>
      </c>
      <c r="AD91" s="5">
        <f t="shared" ca="1" si="29"/>
        <v>250.54508009252402</v>
      </c>
      <c r="AE91" s="5">
        <f t="shared" ca="1" si="29"/>
        <v>257.12210961450603</v>
      </c>
      <c r="AF91" s="5">
        <f t="shared" ca="1" si="29"/>
        <v>263.79765227613524</v>
      </c>
      <c r="AG91" s="5">
        <f t="shared" ca="1" si="29"/>
        <v>272.00142752639778</v>
      </c>
      <c r="AH91" s="5">
        <f t="shared" ca="1" si="29"/>
        <v>279.41383286232161</v>
      </c>
      <c r="AI91" s="5">
        <f t="shared" ca="1" si="29"/>
        <v>286.93308960844996</v>
      </c>
      <c r="AJ91" s="5">
        <f t="shared" ca="1" si="29"/>
        <v>294.21123044543191</v>
      </c>
      <c r="AK91" s="5">
        <f t="shared" ca="1" si="29"/>
        <v>301.65537999466676</v>
      </c>
      <c r="AL91" s="5">
        <f t="shared" ca="1" si="29"/>
        <v>309.46142024394663</v>
      </c>
      <c r="AM91" s="5">
        <f t="shared" ca="1" si="29"/>
        <v>350.13524625780695</v>
      </c>
      <c r="AN91" s="5">
        <f t="shared" ca="1" si="29"/>
        <v>394.20982945516573</v>
      </c>
      <c r="AO91" s="5">
        <f t="shared" ca="1" si="29"/>
        <v>478.39144580246648</v>
      </c>
      <c r="AP91" s="5">
        <f t="shared" ca="1" si="29"/>
        <v>563.13985501368734</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30">L$91/K$91*K92</f>
        <v>#VALUE!</v>
      </c>
      <c r="M92" s="185" t="e">
        <f t="shared" ca="1" si="30"/>
        <v>#VALUE!</v>
      </c>
      <c r="N92" s="185" t="e">
        <f t="shared" ca="1" si="30"/>
        <v>#VALUE!</v>
      </c>
      <c r="O92" s="185" t="e">
        <f t="shared" ca="1" si="30"/>
        <v>#VALUE!</v>
      </c>
      <c r="P92" s="185" t="e">
        <f t="shared" ca="1" si="30"/>
        <v>#VALUE!</v>
      </c>
      <c r="Q92" s="185" t="e">
        <f t="shared" ca="1" si="30"/>
        <v>#VALUE!</v>
      </c>
      <c r="R92" s="185" t="e">
        <f t="shared" ca="1" si="30"/>
        <v>#VALUE!</v>
      </c>
      <c r="S92" s="185" t="e">
        <f t="shared" ca="1" si="30"/>
        <v>#VALUE!</v>
      </c>
      <c r="T92" s="185" t="e">
        <f t="shared" ca="1" si="30"/>
        <v>#VALUE!</v>
      </c>
      <c r="U92" s="185" t="e">
        <f t="shared" ca="1" si="30"/>
        <v>#VALUE!</v>
      </c>
      <c r="V92" s="185" t="e">
        <f t="shared" ca="1" si="30"/>
        <v>#VALUE!</v>
      </c>
      <c r="W92" s="185" t="e">
        <f t="shared" ca="1" si="30"/>
        <v>#VALUE!</v>
      </c>
      <c r="X92" s="185" t="e">
        <f t="shared" ca="1" si="30"/>
        <v>#VALUE!</v>
      </c>
      <c r="Y92" s="185" t="e">
        <f t="shared" ca="1" si="30"/>
        <v>#VALUE!</v>
      </c>
      <c r="Z92" s="185" t="e">
        <f t="shared" ca="1" si="30"/>
        <v>#VALUE!</v>
      </c>
      <c r="AA92" s="185" t="e">
        <f t="shared" ca="1" si="30"/>
        <v>#VALUE!</v>
      </c>
      <c r="AB92" s="185" t="e">
        <f t="shared" ca="1" si="30"/>
        <v>#VALUE!</v>
      </c>
      <c r="AC92" s="185" t="e">
        <f t="shared" ca="1" si="30"/>
        <v>#VALUE!</v>
      </c>
      <c r="AD92" s="185" t="e">
        <f t="shared" ca="1" si="30"/>
        <v>#VALUE!</v>
      </c>
      <c r="AE92" s="185" t="e">
        <f t="shared" ca="1" si="30"/>
        <v>#VALUE!</v>
      </c>
      <c r="AF92" s="185" t="e">
        <f t="shared" ca="1" si="30"/>
        <v>#VALUE!</v>
      </c>
      <c r="AG92" s="185" t="e">
        <f t="shared" ca="1" si="30"/>
        <v>#VALUE!</v>
      </c>
      <c r="AH92" s="185" t="e">
        <f t="shared" ca="1" si="30"/>
        <v>#VALUE!</v>
      </c>
      <c r="AI92" s="185" t="e">
        <f t="shared" ca="1" si="30"/>
        <v>#VALUE!</v>
      </c>
      <c r="AJ92" s="185" t="e">
        <f t="shared" ca="1" si="30"/>
        <v>#VALUE!</v>
      </c>
      <c r="AK92" s="185" t="e">
        <f t="shared" ca="1" si="30"/>
        <v>#VALUE!</v>
      </c>
      <c r="AL92" s="185" t="e">
        <f t="shared" ca="1" si="30"/>
        <v>#VALUE!</v>
      </c>
      <c r="AM92" s="185" t="e">
        <f t="shared" ca="1" si="30"/>
        <v>#VALUE!</v>
      </c>
      <c r="AN92" s="185" t="e">
        <f t="shared" ca="1" si="30"/>
        <v>#VALUE!</v>
      </c>
      <c r="AO92" s="185" t="e">
        <f t="shared" ca="1" si="30"/>
        <v>#VALUE!</v>
      </c>
      <c r="AP92" s="185" t="e">
        <f t="shared" ca="1" si="30"/>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31">K$91/J$91*J93</f>
        <v>#VALUE!</v>
      </c>
      <c r="L93" s="185" t="e">
        <f t="shared" ca="1" si="31"/>
        <v>#VALUE!</v>
      </c>
      <c r="M93" s="185" t="e">
        <f t="shared" ca="1" si="31"/>
        <v>#VALUE!</v>
      </c>
      <c r="N93" s="185" t="e">
        <f t="shared" ca="1" si="31"/>
        <v>#VALUE!</v>
      </c>
      <c r="O93" s="185" t="e">
        <f t="shared" ca="1" si="31"/>
        <v>#VALUE!</v>
      </c>
      <c r="P93" s="185" t="e">
        <f t="shared" ca="1" si="31"/>
        <v>#VALUE!</v>
      </c>
      <c r="Q93" s="185" t="e">
        <f t="shared" ca="1" si="31"/>
        <v>#VALUE!</v>
      </c>
      <c r="R93" s="185" t="e">
        <f t="shared" ca="1" si="31"/>
        <v>#VALUE!</v>
      </c>
      <c r="S93" s="185" t="e">
        <f t="shared" ca="1" si="31"/>
        <v>#VALUE!</v>
      </c>
      <c r="T93" s="185" t="e">
        <f t="shared" ca="1" si="31"/>
        <v>#VALUE!</v>
      </c>
      <c r="U93" s="185" t="e">
        <f t="shared" ca="1" si="31"/>
        <v>#VALUE!</v>
      </c>
      <c r="V93" s="185" t="e">
        <f t="shared" ca="1" si="31"/>
        <v>#VALUE!</v>
      </c>
      <c r="W93" s="185" t="e">
        <f t="shared" ca="1" si="31"/>
        <v>#VALUE!</v>
      </c>
      <c r="X93" s="185" t="e">
        <f t="shared" ca="1" si="31"/>
        <v>#VALUE!</v>
      </c>
      <c r="Y93" s="185" t="e">
        <f t="shared" ca="1" si="31"/>
        <v>#VALUE!</v>
      </c>
      <c r="Z93" s="185" t="e">
        <f t="shared" ca="1" si="31"/>
        <v>#VALUE!</v>
      </c>
      <c r="AA93" s="185" t="e">
        <f t="shared" ca="1" si="31"/>
        <v>#VALUE!</v>
      </c>
      <c r="AB93" s="185" t="e">
        <f t="shared" ca="1" si="31"/>
        <v>#VALUE!</v>
      </c>
      <c r="AC93" s="185" t="e">
        <f t="shared" ca="1" si="31"/>
        <v>#VALUE!</v>
      </c>
      <c r="AD93" s="185" t="e">
        <f t="shared" ca="1" si="31"/>
        <v>#VALUE!</v>
      </c>
      <c r="AE93" s="185" t="e">
        <f t="shared" ca="1" si="31"/>
        <v>#VALUE!</v>
      </c>
      <c r="AF93" s="185" t="e">
        <f t="shared" ca="1" si="31"/>
        <v>#VALUE!</v>
      </c>
      <c r="AG93" s="185" t="e">
        <f t="shared" ca="1" si="31"/>
        <v>#VALUE!</v>
      </c>
      <c r="AH93" s="185" t="e">
        <f t="shared" ca="1" si="31"/>
        <v>#VALUE!</v>
      </c>
      <c r="AI93" s="185" t="e">
        <f t="shared" ca="1" si="30"/>
        <v>#VALUE!</v>
      </c>
      <c r="AJ93" s="185" t="e">
        <f t="shared" ca="1" si="30"/>
        <v>#VALUE!</v>
      </c>
      <c r="AK93" s="185" t="e">
        <f t="shared" ca="1" si="30"/>
        <v>#VALUE!</v>
      </c>
      <c r="AL93" s="185" t="e">
        <f t="shared" ca="1" si="30"/>
        <v>#VALUE!</v>
      </c>
      <c r="AM93" s="185" t="e">
        <f t="shared" ca="1" si="30"/>
        <v>#VALUE!</v>
      </c>
      <c r="AN93" s="185" t="e">
        <f t="shared" ca="1" si="30"/>
        <v>#VALUE!</v>
      </c>
      <c r="AO93" s="185" t="e">
        <f t="shared" ca="1" si="30"/>
        <v>#VALUE!</v>
      </c>
      <c r="AP93" s="185" t="e">
        <f t="shared" ca="1" si="30"/>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31"/>
        <v>#VALUE!</v>
      </c>
      <c r="L94" s="185" t="e">
        <f t="shared" ca="1" si="31"/>
        <v>#VALUE!</v>
      </c>
      <c r="M94" s="185" t="e">
        <f t="shared" ca="1" si="31"/>
        <v>#VALUE!</v>
      </c>
      <c r="N94" s="185" t="e">
        <f t="shared" ca="1" si="31"/>
        <v>#VALUE!</v>
      </c>
      <c r="O94" s="185" t="e">
        <f t="shared" ca="1" si="31"/>
        <v>#VALUE!</v>
      </c>
      <c r="P94" s="185" t="e">
        <f t="shared" ca="1" si="31"/>
        <v>#VALUE!</v>
      </c>
      <c r="Q94" s="185" t="e">
        <f t="shared" ca="1" si="31"/>
        <v>#VALUE!</v>
      </c>
      <c r="R94" s="185" t="e">
        <f t="shared" ca="1" si="31"/>
        <v>#VALUE!</v>
      </c>
      <c r="S94" s="185" t="e">
        <f t="shared" ca="1" si="31"/>
        <v>#VALUE!</v>
      </c>
      <c r="T94" s="185" t="e">
        <f t="shared" ca="1" si="31"/>
        <v>#VALUE!</v>
      </c>
      <c r="U94" s="185" t="e">
        <f t="shared" ca="1" si="31"/>
        <v>#VALUE!</v>
      </c>
      <c r="V94" s="185" t="e">
        <f t="shared" ca="1" si="31"/>
        <v>#VALUE!</v>
      </c>
      <c r="W94" s="185" t="e">
        <f t="shared" ca="1" si="31"/>
        <v>#VALUE!</v>
      </c>
      <c r="X94" s="185" t="e">
        <f t="shared" ca="1" si="31"/>
        <v>#VALUE!</v>
      </c>
      <c r="Y94" s="185" t="e">
        <f t="shared" ca="1" si="31"/>
        <v>#VALUE!</v>
      </c>
      <c r="Z94" s="185" t="e">
        <f t="shared" ca="1" si="31"/>
        <v>#VALUE!</v>
      </c>
      <c r="AA94" s="185" t="e">
        <f t="shared" ca="1" si="31"/>
        <v>#VALUE!</v>
      </c>
      <c r="AB94" s="185" t="e">
        <f t="shared" ca="1" si="31"/>
        <v>#VALUE!</v>
      </c>
      <c r="AC94" s="185" t="e">
        <f t="shared" ca="1" si="31"/>
        <v>#VALUE!</v>
      </c>
      <c r="AD94" s="185" t="e">
        <f t="shared" ca="1" si="31"/>
        <v>#VALUE!</v>
      </c>
      <c r="AE94" s="185" t="e">
        <f t="shared" ca="1" si="31"/>
        <v>#VALUE!</v>
      </c>
      <c r="AF94" s="185" t="e">
        <f t="shared" ca="1" si="31"/>
        <v>#VALUE!</v>
      </c>
      <c r="AG94" s="185" t="e">
        <f t="shared" ca="1" si="31"/>
        <v>#VALUE!</v>
      </c>
      <c r="AH94" s="185" t="e">
        <f t="shared" ca="1" si="31"/>
        <v>#VALUE!</v>
      </c>
      <c r="AI94" s="185" t="e">
        <f t="shared" ca="1" si="30"/>
        <v>#VALUE!</v>
      </c>
      <c r="AJ94" s="185" t="e">
        <f t="shared" ca="1" si="30"/>
        <v>#VALUE!</v>
      </c>
      <c r="AK94" s="185" t="e">
        <f t="shared" ca="1" si="30"/>
        <v>#VALUE!</v>
      </c>
      <c r="AL94" s="185" t="e">
        <f t="shared" ca="1" si="30"/>
        <v>#VALUE!</v>
      </c>
      <c r="AM94" s="185" t="e">
        <f t="shared" ca="1" si="30"/>
        <v>#VALUE!</v>
      </c>
      <c r="AN94" s="185" t="e">
        <f t="shared" ca="1" si="30"/>
        <v>#VALUE!</v>
      </c>
      <c r="AO94" s="185" t="e">
        <f t="shared" ca="1" si="30"/>
        <v>#VALUE!</v>
      </c>
      <c r="AP94" s="185" t="e">
        <f t="shared" ca="1" si="30"/>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31"/>
        <v>#VALUE!</v>
      </c>
      <c r="L95" s="185" t="e">
        <f t="shared" ca="1" si="31"/>
        <v>#VALUE!</v>
      </c>
      <c r="M95" s="185" t="e">
        <f t="shared" ca="1" si="31"/>
        <v>#VALUE!</v>
      </c>
      <c r="N95" s="185" t="e">
        <f t="shared" ca="1" si="31"/>
        <v>#VALUE!</v>
      </c>
      <c r="O95" s="185" t="e">
        <f t="shared" ca="1" si="31"/>
        <v>#VALUE!</v>
      </c>
      <c r="P95" s="185" t="e">
        <f t="shared" ca="1" si="31"/>
        <v>#VALUE!</v>
      </c>
      <c r="Q95" s="185" t="e">
        <f t="shared" ca="1" si="31"/>
        <v>#VALUE!</v>
      </c>
      <c r="R95" s="185" t="e">
        <f t="shared" ca="1" si="31"/>
        <v>#VALUE!</v>
      </c>
      <c r="S95" s="185" t="e">
        <f t="shared" ca="1" si="31"/>
        <v>#VALUE!</v>
      </c>
      <c r="T95" s="185" t="e">
        <f t="shared" ca="1" si="31"/>
        <v>#VALUE!</v>
      </c>
      <c r="U95" s="185" t="e">
        <f t="shared" ca="1" si="31"/>
        <v>#VALUE!</v>
      </c>
      <c r="V95" s="185" t="e">
        <f t="shared" ca="1" si="31"/>
        <v>#VALUE!</v>
      </c>
      <c r="W95" s="185" t="e">
        <f t="shared" ca="1" si="31"/>
        <v>#VALUE!</v>
      </c>
      <c r="X95" s="185" t="e">
        <f t="shared" ca="1" si="31"/>
        <v>#VALUE!</v>
      </c>
      <c r="Y95" s="185" t="e">
        <f t="shared" ca="1" si="31"/>
        <v>#VALUE!</v>
      </c>
      <c r="Z95" s="185" t="e">
        <f t="shared" ca="1" si="31"/>
        <v>#VALUE!</v>
      </c>
      <c r="AA95" s="185" t="e">
        <f t="shared" ca="1" si="31"/>
        <v>#VALUE!</v>
      </c>
      <c r="AB95" s="185" t="e">
        <f t="shared" ca="1" si="31"/>
        <v>#VALUE!</v>
      </c>
      <c r="AC95" s="185" t="e">
        <f t="shared" ca="1" si="31"/>
        <v>#VALUE!</v>
      </c>
      <c r="AD95" s="185" t="e">
        <f t="shared" ca="1" si="31"/>
        <v>#VALUE!</v>
      </c>
      <c r="AE95" s="185" t="e">
        <f t="shared" ca="1" si="31"/>
        <v>#VALUE!</v>
      </c>
      <c r="AF95" s="185" t="e">
        <f t="shared" ca="1" si="31"/>
        <v>#VALUE!</v>
      </c>
      <c r="AG95" s="185" t="e">
        <f t="shared" ca="1" si="31"/>
        <v>#VALUE!</v>
      </c>
      <c r="AH95" s="185" t="e">
        <f t="shared" ca="1" si="31"/>
        <v>#VALUE!</v>
      </c>
      <c r="AI95" s="185" t="e">
        <f t="shared" ca="1" si="30"/>
        <v>#VALUE!</v>
      </c>
      <c r="AJ95" s="185" t="e">
        <f t="shared" ca="1" si="30"/>
        <v>#VALUE!</v>
      </c>
      <c r="AK95" s="185" t="e">
        <f t="shared" ca="1" si="30"/>
        <v>#VALUE!</v>
      </c>
      <c r="AL95" s="185" t="e">
        <f t="shared" ca="1" si="30"/>
        <v>#VALUE!</v>
      </c>
      <c r="AM95" s="185" t="e">
        <f t="shared" ca="1" si="30"/>
        <v>#VALUE!</v>
      </c>
      <c r="AN95" s="185" t="e">
        <f t="shared" ca="1" si="30"/>
        <v>#VALUE!</v>
      </c>
      <c r="AO95" s="185" t="e">
        <f t="shared" ca="1" si="30"/>
        <v>#VALUE!</v>
      </c>
      <c r="AP95" s="185" t="e">
        <f t="shared" ca="1" si="30"/>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31"/>
        <v>#VALUE!</v>
      </c>
      <c r="L96" s="185" t="e">
        <f t="shared" ca="1" si="31"/>
        <v>#VALUE!</v>
      </c>
      <c r="M96" s="185" t="e">
        <f t="shared" ca="1" si="31"/>
        <v>#VALUE!</v>
      </c>
      <c r="N96" s="185" t="e">
        <f t="shared" ca="1" si="31"/>
        <v>#VALUE!</v>
      </c>
      <c r="O96" s="185" t="e">
        <f t="shared" ca="1" si="31"/>
        <v>#VALUE!</v>
      </c>
      <c r="P96" s="185" t="e">
        <f t="shared" ca="1" si="31"/>
        <v>#VALUE!</v>
      </c>
      <c r="Q96" s="185" t="e">
        <f t="shared" ca="1" si="31"/>
        <v>#VALUE!</v>
      </c>
      <c r="R96" s="185" t="e">
        <f t="shared" ca="1" si="31"/>
        <v>#VALUE!</v>
      </c>
      <c r="S96" s="185" t="e">
        <f t="shared" ca="1" si="31"/>
        <v>#VALUE!</v>
      </c>
      <c r="T96" s="185" t="e">
        <f t="shared" ca="1" si="31"/>
        <v>#VALUE!</v>
      </c>
      <c r="U96" s="185" t="e">
        <f t="shared" ca="1" si="31"/>
        <v>#VALUE!</v>
      </c>
      <c r="V96" s="185" t="e">
        <f t="shared" ca="1" si="31"/>
        <v>#VALUE!</v>
      </c>
      <c r="W96" s="185" t="e">
        <f t="shared" ca="1" si="31"/>
        <v>#VALUE!</v>
      </c>
      <c r="X96" s="185" t="e">
        <f t="shared" ca="1" si="31"/>
        <v>#VALUE!</v>
      </c>
      <c r="Y96" s="185" t="e">
        <f t="shared" ca="1" si="31"/>
        <v>#VALUE!</v>
      </c>
      <c r="Z96" s="185" t="e">
        <f t="shared" ca="1" si="31"/>
        <v>#VALUE!</v>
      </c>
      <c r="AA96" s="185" t="e">
        <f t="shared" ca="1" si="31"/>
        <v>#VALUE!</v>
      </c>
      <c r="AB96" s="185" t="e">
        <f t="shared" ca="1" si="31"/>
        <v>#VALUE!</v>
      </c>
      <c r="AC96" s="185" t="e">
        <f t="shared" ca="1" si="31"/>
        <v>#VALUE!</v>
      </c>
      <c r="AD96" s="185" t="e">
        <f t="shared" ca="1" si="31"/>
        <v>#VALUE!</v>
      </c>
      <c r="AE96" s="185" t="e">
        <f t="shared" ca="1" si="31"/>
        <v>#VALUE!</v>
      </c>
      <c r="AF96" s="185" t="e">
        <f t="shared" ca="1" si="31"/>
        <v>#VALUE!</v>
      </c>
      <c r="AG96" s="185" t="e">
        <f t="shared" ca="1" si="31"/>
        <v>#VALUE!</v>
      </c>
      <c r="AH96" s="185" t="e">
        <f t="shared" ca="1" si="31"/>
        <v>#VALUE!</v>
      </c>
      <c r="AI96" s="185" t="e">
        <f t="shared" ca="1" si="30"/>
        <v>#VALUE!</v>
      </c>
      <c r="AJ96" s="185" t="e">
        <f t="shared" ca="1" si="30"/>
        <v>#VALUE!</v>
      </c>
      <c r="AK96" s="185" t="e">
        <f t="shared" ca="1" si="30"/>
        <v>#VALUE!</v>
      </c>
      <c r="AL96" s="185" t="e">
        <f t="shared" ca="1" si="30"/>
        <v>#VALUE!</v>
      </c>
      <c r="AM96" s="185" t="e">
        <f t="shared" ca="1" si="30"/>
        <v>#VALUE!</v>
      </c>
      <c r="AN96" s="185" t="e">
        <f t="shared" ca="1" si="30"/>
        <v>#VALUE!</v>
      </c>
      <c r="AO96" s="185" t="e">
        <f t="shared" ca="1" si="30"/>
        <v>#VALUE!</v>
      </c>
      <c r="AP96" s="185" t="e">
        <f t="shared" ca="1" si="30"/>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31"/>
        <v>#VALUE!</v>
      </c>
      <c r="L97" s="185" t="e">
        <f t="shared" ca="1" si="31"/>
        <v>#VALUE!</v>
      </c>
      <c r="M97" s="185" t="e">
        <f t="shared" ca="1" si="31"/>
        <v>#VALUE!</v>
      </c>
      <c r="N97" s="185" t="e">
        <f t="shared" ca="1" si="31"/>
        <v>#VALUE!</v>
      </c>
      <c r="O97" s="185" t="e">
        <f t="shared" ca="1" si="31"/>
        <v>#VALUE!</v>
      </c>
      <c r="P97" s="185" t="e">
        <f t="shared" ca="1" si="31"/>
        <v>#VALUE!</v>
      </c>
      <c r="Q97" s="185" t="e">
        <f t="shared" ca="1" si="31"/>
        <v>#VALUE!</v>
      </c>
      <c r="R97" s="185" t="e">
        <f t="shared" ca="1" si="31"/>
        <v>#VALUE!</v>
      </c>
      <c r="S97" s="185" t="e">
        <f t="shared" ca="1" si="31"/>
        <v>#VALUE!</v>
      </c>
      <c r="T97" s="185" t="e">
        <f t="shared" ca="1" si="31"/>
        <v>#VALUE!</v>
      </c>
      <c r="U97" s="185" t="e">
        <f t="shared" ca="1" si="31"/>
        <v>#VALUE!</v>
      </c>
      <c r="V97" s="185" t="e">
        <f t="shared" ca="1" si="31"/>
        <v>#VALUE!</v>
      </c>
      <c r="W97" s="185" t="e">
        <f t="shared" ca="1" si="31"/>
        <v>#VALUE!</v>
      </c>
      <c r="X97" s="185" t="e">
        <f t="shared" ca="1" si="31"/>
        <v>#VALUE!</v>
      </c>
      <c r="Y97" s="185" t="e">
        <f t="shared" ca="1" si="31"/>
        <v>#VALUE!</v>
      </c>
      <c r="Z97" s="185" t="e">
        <f t="shared" ca="1" si="31"/>
        <v>#VALUE!</v>
      </c>
      <c r="AA97" s="185" t="e">
        <f t="shared" ca="1" si="31"/>
        <v>#VALUE!</v>
      </c>
      <c r="AB97" s="185" t="e">
        <f t="shared" ca="1" si="31"/>
        <v>#VALUE!</v>
      </c>
      <c r="AC97" s="185" t="e">
        <f t="shared" ca="1" si="31"/>
        <v>#VALUE!</v>
      </c>
      <c r="AD97" s="185" t="e">
        <f t="shared" ca="1" si="31"/>
        <v>#VALUE!</v>
      </c>
      <c r="AE97" s="185" t="e">
        <f t="shared" ca="1" si="31"/>
        <v>#VALUE!</v>
      </c>
      <c r="AF97" s="185" t="e">
        <f t="shared" ca="1" si="31"/>
        <v>#VALUE!</v>
      </c>
      <c r="AG97" s="185" t="e">
        <f t="shared" ca="1" si="31"/>
        <v>#VALUE!</v>
      </c>
      <c r="AH97" s="185" t="e">
        <f t="shared" ca="1" si="31"/>
        <v>#VALUE!</v>
      </c>
      <c r="AI97" s="185" t="e">
        <f t="shared" ca="1" si="30"/>
        <v>#VALUE!</v>
      </c>
      <c r="AJ97" s="185" t="e">
        <f t="shared" ca="1" si="30"/>
        <v>#VALUE!</v>
      </c>
      <c r="AK97" s="185" t="e">
        <f t="shared" ca="1" si="30"/>
        <v>#VALUE!</v>
      </c>
      <c r="AL97" s="185" t="e">
        <f t="shared" ca="1" si="30"/>
        <v>#VALUE!</v>
      </c>
      <c r="AM97" s="185" t="e">
        <f t="shared" ca="1" si="30"/>
        <v>#VALUE!</v>
      </c>
      <c r="AN97" s="185" t="e">
        <f t="shared" ca="1" si="30"/>
        <v>#VALUE!</v>
      </c>
      <c r="AO97" s="185" t="e">
        <f t="shared" ca="1" si="30"/>
        <v>#VALUE!</v>
      </c>
      <c r="AP97" s="185" t="e">
        <f t="shared" ca="1" si="30"/>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31"/>
        <v>#VALUE!</v>
      </c>
      <c r="L98" s="185" t="e">
        <f t="shared" ca="1" si="31"/>
        <v>#VALUE!</v>
      </c>
      <c r="M98" s="185" t="e">
        <f t="shared" ca="1" si="31"/>
        <v>#VALUE!</v>
      </c>
      <c r="N98" s="185" t="e">
        <f t="shared" ca="1" si="31"/>
        <v>#VALUE!</v>
      </c>
      <c r="O98" s="185" t="e">
        <f t="shared" ca="1" si="31"/>
        <v>#VALUE!</v>
      </c>
      <c r="P98" s="185" t="e">
        <f t="shared" ca="1" si="31"/>
        <v>#VALUE!</v>
      </c>
      <c r="Q98" s="185" t="e">
        <f t="shared" ca="1" si="31"/>
        <v>#VALUE!</v>
      </c>
      <c r="R98" s="185" t="e">
        <f t="shared" ca="1" si="31"/>
        <v>#VALUE!</v>
      </c>
      <c r="S98" s="185" t="e">
        <f t="shared" ca="1" si="31"/>
        <v>#VALUE!</v>
      </c>
      <c r="T98" s="185" t="e">
        <f t="shared" ca="1" si="31"/>
        <v>#VALUE!</v>
      </c>
      <c r="U98" s="185" t="e">
        <f t="shared" ca="1" si="31"/>
        <v>#VALUE!</v>
      </c>
      <c r="V98" s="185" t="e">
        <f t="shared" ca="1" si="31"/>
        <v>#VALUE!</v>
      </c>
      <c r="W98" s="185" t="e">
        <f t="shared" ca="1" si="31"/>
        <v>#VALUE!</v>
      </c>
      <c r="X98" s="185" t="e">
        <f t="shared" ca="1" si="31"/>
        <v>#VALUE!</v>
      </c>
      <c r="Y98" s="185" t="e">
        <f t="shared" ca="1" si="31"/>
        <v>#VALUE!</v>
      </c>
      <c r="Z98" s="185" t="e">
        <f t="shared" ca="1" si="31"/>
        <v>#VALUE!</v>
      </c>
      <c r="AA98" s="185" t="e">
        <f t="shared" ca="1" si="31"/>
        <v>#VALUE!</v>
      </c>
      <c r="AB98" s="185" t="e">
        <f t="shared" ca="1" si="31"/>
        <v>#VALUE!</v>
      </c>
      <c r="AC98" s="185" t="e">
        <f t="shared" ca="1" si="31"/>
        <v>#VALUE!</v>
      </c>
      <c r="AD98" s="185" t="e">
        <f t="shared" ca="1" si="31"/>
        <v>#VALUE!</v>
      </c>
      <c r="AE98" s="185" t="e">
        <f t="shared" ca="1" si="31"/>
        <v>#VALUE!</v>
      </c>
      <c r="AF98" s="185" t="e">
        <f t="shared" ca="1" si="31"/>
        <v>#VALUE!</v>
      </c>
      <c r="AG98" s="185" t="e">
        <f t="shared" ca="1" si="31"/>
        <v>#VALUE!</v>
      </c>
      <c r="AH98" s="185" t="e">
        <f t="shared" ca="1" si="31"/>
        <v>#VALUE!</v>
      </c>
      <c r="AI98" s="185" t="e">
        <f t="shared" ca="1" si="30"/>
        <v>#VALUE!</v>
      </c>
      <c r="AJ98" s="185" t="e">
        <f t="shared" ca="1" si="30"/>
        <v>#VALUE!</v>
      </c>
      <c r="AK98" s="185" t="e">
        <f t="shared" ca="1" si="30"/>
        <v>#VALUE!</v>
      </c>
      <c r="AL98" s="185" t="e">
        <f t="shared" ca="1" si="30"/>
        <v>#VALUE!</v>
      </c>
      <c r="AM98" s="185" t="e">
        <f t="shared" ca="1" si="30"/>
        <v>#VALUE!</v>
      </c>
      <c r="AN98" s="185" t="e">
        <f t="shared" ca="1" si="30"/>
        <v>#VALUE!</v>
      </c>
      <c r="AO98" s="185" t="e">
        <f t="shared" ca="1" si="30"/>
        <v>#VALUE!</v>
      </c>
      <c r="AP98" s="185" t="e">
        <f t="shared" ca="1" si="30"/>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31"/>
        <v>#VALUE!</v>
      </c>
      <c r="L99" s="185" t="e">
        <f t="shared" ca="1" si="31"/>
        <v>#VALUE!</v>
      </c>
      <c r="M99" s="185" t="e">
        <f t="shared" ca="1" si="31"/>
        <v>#VALUE!</v>
      </c>
      <c r="N99" s="185" t="e">
        <f t="shared" ca="1" si="31"/>
        <v>#VALUE!</v>
      </c>
      <c r="O99" s="185" t="e">
        <f t="shared" ca="1" si="31"/>
        <v>#VALUE!</v>
      </c>
      <c r="P99" s="185" t="e">
        <f t="shared" ca="1" si="31"/>
        <v>#VALUE!</v>
      </c>
      <c r="Q99" s="185" t="e">
        <f t="shared" ca="1" si="31"/>
        <v>#VALUE!</v>
      </c>
      <c r="R99" s="185" t="e">
        <f t="shared" ca="1" si="31"/>
        <v>#VALUE!</v>
      </c>
      <c r="S99" s="185" t="e">
        <f t="shared" ca="1" si="31"/>
        <v>#VALUE!</v>
      </c>
      <c r="T99" s="185" t="e">
        <f t="shared" ca="1" si="31"/>
        <v>#VALUE!</v>
      </c>
      <c r="U99" s="185" t="e">
        <f t="shared" ca="1" si="31"/>
        <v>#VALUE!</v>
      </c>
      <c r="V99" s="185" t="e">
        <f t="shared" ca="1" si="31"/>
        <v>#VALUE!</v>
      </c>
      <c r="W99" s="185" t="e">
        <f t="shared" ca="1" si="31"/>
        <v>#VALUE!</v>
      </c>
      <c r="X99" s="185" t="e">
        <f t="shared" ca="1" si="31"/>
        <v>#VALUE!</v>
      </c>
      <c r="Y99" s="185" t="e">
        <f t="shared" ca="1" si="31"/>
        <v>#VALUE!</v>
      </c>
      <c r="Z99" s="185" t="e">
        <f t="shared" ca="1" si="31"/>
        <v>#VALUE!</v>
      </c>
      <c r="AA99" s="185" t="e">
        <f t="shared" ca="1" si="31"/>
        <v>#VALUE!</v>
      </c>
      <c r="AB99" s="185" t="e">
        <f t="shared" ca="1" si="31"/>
        <v>#VALUE!</v>
      </c>
      <c r="AC99" s="185" t="e">
        <f t="shared" ca="1" si="31"/>
        <v>#VALUE!</v>
      </c>
      <c r="AD99" s="185" t="e">
        <f t="shared" ca="1" si="31"/>
        <v>#VALUE!</v>
      </c>
      <c r="AE99" s="185" t="e">
        <f t="shared" ca="1" si="31"/>
        <v>#VALUE!</v>
      </c>
      <c r="AF99" s="185" t="e">
        <f t="shared" ca="1" si="31"/>
        <v>#VALUE!</v>
      </c>
      <c r="AG99" s="185" t="e">
        <f t="shared" ca="1" si="31"/>
        <v>#VALUE!</v>
      </c>
      <c r="AH99" s="185" t="e">
        <f t="shared" ca="1" si="31"/>
        <v>#VALUE!</v>
      </c>
      <c r="AI99" s="185" t="e">
        <f t="shared" ca="1" si="30"/>
        <v>#VALUE!</v>
      </c>
      <c r="AJ99" s="185" t="e">
        <f t="shared" ca="1" si="30"/>
        <v>#VALUE!</v>
      </c>
      <c r="AK99" s="185" t="e">
        <f t="shared" ca="1" si="30"/>
        <v>#VALUE!</v>
      </c>
      <c r="AL99" s="185" t="e">
        <f t="shared" ca="1" si="30"/>
        <v>#VALUE!</v>
      </c>
      <c r="AM99" s="185" t="e">
        <f t="shared" ca="1" si="30"/>
        <v>#VALUE!</v>
      </c>
      <c r="AN99" s="185" t="e">
        <f t="shared" ca="1" si="30"/>
        <v>#VALUE!</v>
      </c>
      <c r="AO99" s="185" t="e">
        <f t="shared" ca="1" si="30"/>
        <v>#VALUE!</v>
      </c>
      <c r="AP99" s="185" t="e">
        <f t="shared" ca="1" si="30"/>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31"/>
        <v>#VALUE!</v>
      </c>
      <c r="L100" s="185" t="e">
        <f t="shared" ca="1" si="31"/>
        <v>#VALUE!</v>
      </c>
      <c r="M100" s="185" t="e">
        <f t="shared" ca="1" si="31"/>
        <v>#VALUE!</v>
      </c>
      <c r="N100" s="185" t="e">
        <f t="shared" ca="1" si="31"/>
        <v>#VALUE!</v>
      </c>
      <c r="O100" s="185" t="e">
        <f t="shared" ca="1" si="31"/>
        <v>#VALUE!</v>
      </c>
      <c r="P100" s="185" t="e">
        <f t="shared" ca="1" si="31"/>
        <v>#VALUE!</v>
      </c>
      <c r="Q100" s="185" t="e">
        <f t="shared" ca="1" si="31"/>
        <v>#VALUE!</v>
      </c>
      <c r="R100" s="185" t="e">
        <f t="shared" ca="1" si="31"/>
        <v>#VALUE!</v>
      </c>
      <c r="S100" s="185" t="e">
        <f t="shared" ca="1" si="31"/>
        <v>#VALUE!</v>
      </c>
      <c r="T100" s="185" t="e">
        <f t="shared" ca="1" si="31"/>
        <v>#VALUE!</v>
      </c>
      <c r="U100" s="185" t="e">
        <f t="shared" ca="1" si="31"/>
        <v>#VALUE!</v>
      </c>
      <c r="V100" s="185" t="e">
        <f t="shared" ca="1" si="31"/>
        <v>#VALUE!</v>
      </c>
      <c r="W100" s="185" t="e">
        <f t="shared" ca="1" si="31"/>
        <v>#VALUE!</v>
      </c>
      <c r="X100" s="185" t="e">
        <f t="shared" ca="1" si="31"/>
        <v>#VALUE!</v>
      </c>
      <c r="Y100" s="185" t="e">
        <f t="shared" ca="1" si="31"/>
        <v>#VALUE!</v>
      </c>
      <c r="Z100" s="185" t="e">
        <f t="shared" ca="1" si="31"/>
        <v>#VALUE!</v>
      </c>
      <c r="AA100" s="185" t="e">
        <f t="shared" ca="1" si="31"/>
        <v>#VALUE!</v>
      </c>
      <c r="AB100" s="185" t="e">
        <f t="shared" ca="1" si="31"/>
        <v>#VALUE!</v>
      </c>
      <c r="AC100" s="185" t="e">
        <f t="shared" ca="1" si="31"/>
        <v>#VALUE!</v>
      </c>
      <c r="AD100" s="185" t="e">
        <f t="shared" ca="1" si="31"/>
        <v>#VALUE!</v>
      </c>
      <c r="AE100" s="185" t="e">
        <f t="shared" ca="1" si="31"/>
        <v>#VALUE!</v>
      </c>
      <c r="AF100" s="185" t="e">
        <f t="shared" ca="1" si="31"/>
        <v>#VALUE!</v>
      </c>
      <c r="AG100" s="185" t="e">
        <f t="shared" ca="1" si="31"/>
        <v>#VALUE!</v>
      </c>
      <c r="AH100" s="185" t="e">
        <f t="shared" ca="1" si="31"/>
        <v>#VALUE!</v>
      </c>
      <c r="AI100" s="185" t="e">
        <f t="shared" ca="1" si="30"/>
        <v>#VALUE!</v>
      </c>
      <c r="AJ100" s="185" t="e">
        <f t="shared" ca="1" si="30"/>
        <v>#VALUE!</v>
      </c>
      <c r="AK100" s="185" t="e">
        <f t="shared" ca="1" si="30"/>
        <v>#VALUE!</v>
      </c>
      <c r="AL100" s="185" t="e">
        <f t="shared" ca="1" si="30"/>
        <v>#VALUE!</v>
      </c>
      <c r="AM100" s="185" t="e">
        <f t="shared" ca="1" si="30"/>
        <v>#VALUE!</v>
      </c>
      <c r="AN100" s="185" t="e">
        <f t="shared" ca="1" si="30"/>
        <v>#VALUE!</v>
      </c>
      <c r="AO100" s="185" t="e">
        <f t="shared" ca="1" si="30"/>
        <v>#VALUE!</v>
      </c>
      <c r="AP100" s="185" t="e">
        <f t="shared" ca="1" si="30"/>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31"/>
        <v>#VALUE!</v>
      </c>
      <c r="L101" s="185" t="e">
        <f t="shared" ca="1" si="31"/>
        <v>#VALUE!</v>
      </c>
      <c r="M101" s="185" t="e">
        <f t="shared" ca="1" si="31"/>
        <v>#VALUE!</v>
      </c>
      <c r="N101" s="185" t="e">
        <f t="shared" ca="1" si="31"/>
        <v>#VALUE!</v>
      </c>
      <c r="O101" s="185" t="e">
        <f t="shared" ca="1" si="31"/>
        <v>#VALUE!</v>
      </c>
      <c r="P101" s="185" t="e">
        <f t="shared" ca="1" si="31"/>
        <v>#VALUE!</v>
      </c>
      <c r="Q101" s="185" t="e">
        <f t="shared" ca="1" si="31"/>
        <v>#VALUE!</v>
      </c>
      <c r="R101" s="185" t="e">
        <f t="shared" ca="1" si="31"/>
        <v>#VALUE!</v>
      </c>
      <c r="S101" s="185" t="e">
        <f t="shared" ca="1" si="31"/>
        <v>#VALUE!</v>
      </c>
      <c r="T101" s="185" t="e">
        <f t="shared" ca="1" si="31"/>
        <v>#VALUE!</v>
      </c>
      <c r="U101" s="185" t="e">
        <f t="shared" ca="1" si="31"/>
        <v>#VALUE!</v>
      </c>
      <c r="V101" s="185" t="e">
        <f t="shared" ca="1" si="31"/>
        <v>#VALUE!</v>
      </c>
      <c r="W101" s="185" t="e">
        <f t="shared" ca="1" si="31"/>
        <v>#VALUE!</v>
      </c>
      <c r="X101" s="185" t="e">
        <f t="shared" ca="1" si="31"/>
        <v>#VALUE!</v>
      </c>
      <c r="Y101" s="185" t="e">
        <f t="shared" ca="1" si="31"/>
        <v>#VALUE!</v>
      </c>
      <c r="Z101" s="185" t="e">
        <f t="shared" ca="1" si="31"/>
        <v>#VALUE!</v>
      </c>
      <c r="AA101" s="185" t="e">
        <f t="shared" ca="1" si="31"/>
        <v>#VALUE!</v>
      </c>
      <c r="AB101" s="185" t="e">
        <f t="shared" ca="1" si="31"/>
        <v>#VALUE!</v>
      </c>
      <c r="AC101" s="185" t="e">
        <f t="shared" ca="1" si="31"/>
        <v>#VALUE!</v>
      </c>
      <c r="AD101" s="185" t="e">
        <f t="shared" ca="1" si="31"/>
        <v>#VALUE!</v>
      </c>
      <c r="AE101" s="185" t="e">
        <f t="shared" ca="1" si="31"/>
        <v>#VALUE!</v>
      </c>
      <c r="AF101" s="185" t="e">
        <f t="shared" ca="1" si="31"/>
        <v>#VALUE!</v>
      </c>
      <c r="AG101" s="185" t="e">
        <f t="shared" ca="1" si="31"/>
        <v>#VALUE!</v>
      </c>
      <c r="AH101" s="185" t="e">
        <f t="shared" ca="1" si="31"/>
        <v>#VALUE!</v>
      </c>
      <c r="AI101" s="185" t="e">
        <f t="shared" ca="1" si="30"/>
        <v>#VALUE!</v>
      </c>
      <c r="AJ101" s="185" t="e">
        <f t="shared" ca="1" si="30"/>
        <v>#VALUE!</v>
      </c>
      <c r="AK101" s="185" t="e">
        <f t="shared" ca="1" si="30"/>
        <v>#VALUE!</v>
      </c>
      <c r="AL101" s="185" t="e">
        <f t="shared" ca="1" si="30"/>
        <v>#VALUE!</v>
      </c>
      <c r="AM101" s="185" t="e">
        <f t="shared" ca="1" si="30"/>
        <v>#VALUE!</v>
      </c>
      <c r="AN101" s="185" t="e">
        <f t="shared" ca="1" si="30"/>
        <v>#VALUE!</v>
      </c>
      <c r="AO101" s="185" t="e">
        <f t="shared" ca="1" si="30"/>
        <v>#VALUE!</v>
      </c>
      <c r="AP101" s="185" t="e">
        <f t="shared" ca="1" si="30"/>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31"/>
        <v>#VALUE!</v>
      </c>
      <c r="L102" s="185" t="e">
        <f t="shared" ca="1" si="31"/>
        <v>#VALUE!</v>
      </c>
      <c r="M102" s="185" t="e">
        <f t="shared" ca="1" si="31"/>
        <v>#VALUE!</v>
      </c>
      <c r="N102" s="185" t="e">
        <f t="shared" ca="1" si="31"/>
        <v>#VALUE!</v>
      </c>
      <c r="O102" s="185" t="e">
        <f t="shared" ca="1" si="31"/>
        <v>#VALUE!</v>
      </c>
      <c r="P102" s="185" t="e">
        <f t="shared" ca="1" si="31"/>
        <v>#VALUE!</v>
      </c>
      <c r="Q102" s="185" t="e">
        <f t="shared" ca="1" si="31"/>
        <v>#VALUE!</v>
      </c>
      <c r="R102" s="185" t="e">
        <f t="shared" ca="1" si="31"/>
        <v>#VALUE!</v>
      </c>
      <c r="S102" s="185" t="e">
        <f t="shared" ca="1" si="31"/>
        <v>#VALUE!</v>
      </c>
      <c r="T102" s="185" t="e">
        <f t="shared" ca="1" si="31"/>
        <v>#VALUE!</v>
      </c>
      <c r="U102" s="185" t="e">
        <f t="shared" ca="1" si="31"/>
        <v>#VALUE!</v>
      </c>
      <c r="V102" s="185" t="e">
        <f t="shared" ca="1" si="31"/>
        <v>#VALUE!</v>
      </c>
      <c r="W102" s="185" t="e">
        <f t="shared" ca="1" si="31"/>
        <v>#VALUE!</v>
      </c>
      <c r="X102" s="185" t="e">
        <f t="shared" ca="1" si="31"/>
        <v>#VALUE!</v>
      </c>
      <c r="Y102" s="185" t="e">
        <f t="shared" ca="1" si="31"/>
        <v>#VALUE!</v>
      </c>
      <c r="Z102" s="185" t="e">
        <f t="shared" ca="1" si="31"/>
        <v>#VALUE!</v>
      </c>
      <c r="AA102" s="185" t="e">
        <f t="shared" ca="1" si="31"/>
        <v>#VALUE!</v>
      </c>
      <c r="AB102" s="185" t="e">
        <f t="shared" ca="1" si="31"/>
        <v>#VALUE!</v>
      </c>
      <c r="AC102" s="185" t="e">
        <f t="shared" ca="1" si="31"/>
        <v>#VALUE!</v>
      </c>
      <c r="AD102" s="185" t="e">
        <f t="shared" ca="1" si="31"/>
        <v>#VALUE!</v>
      </c>
      <c r="AE102" s="185" t="e">
        <f t="shared" ca="1" si="31"/>
        <v>#VALUE!</v>
      </c>
      <c r="AF102" s="185" t="e">
        <f t="shared" ca="1" si="31"/>
        <v>#VALUE!</v>
      </c>
      <c r="AG102" s="185" t="e">
        <f t="shared" ca="1" si="31"/>
        <v>#VALUE!</v>
      </c>
      <c r="AH102" s="185" t="e">
        <f t="shared" ca="1" si="31"/>
        <v>#VALUE!</v>
      </c>
      <c r="AI102" s="185" t="e">
        <f t="shared" ca="1" si="30"/>
        <v>#VALUE!</v>
      </c>
      <c r="AJ102" s="185" t="e">
        <f t="shared" ca="1" si="30"/>
        <v>#VALUE!</v>
      </c>
      <c r="AK102" s="185" t="e">
        <f t="shared" ca="1" si="30"/>
        <v>#VALUE!</v>
      </c>
      <c r="AL102" s="185" t="e">
        <f t="shared" ca="1" si="30"/>
        <v>#VALUE!</v>
      </c>
      <c r="AM102" s="185" t="e">
        <f t="shared" ca="1" si="30"/>
        <v>#VALUE!</v>
      </c>
      <c r="AN102" s="185" t="e">
        <f t="shared" ca="1" si="30"/>
        <v>#VALUE!</v>
      </c>
      <c r="AO102" s="185" t="e">
        <f t="shared" ca="1" si="30"/>
        <v>#VALUE!</v>
      </c>
      <c r="AP102" s="185" t="e">
        <f t="shared" ca="1" si="30"/>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31"/>
        <v>#VALUE!</v>
      </c>
      <c r="L103" s="185" t="e">
        <f t="shared" ca="1" si="31"/>
        <v>#VALUE!</v>
      </c>
      <c r="M103" s="185" t="e">
        <f t="shared" ca="1" si="31"/>
        <v>#VALUE!</v>
      </c>
      <c r="N103" s="185" t="e">
        <f t="shared" ca="1" si="31"/>
        <v>#VALUE!</v>
      </c>
      <c r="O103" s="185" t="e">
        <f t="shared" ca="1" si="31"/>
        <v>#VALUE!</v>
      </c>
      <c r="P103" s="185" t="e">
        <f t="shared" ca="1" si="31"/>
        <v>#VALUE!</v>
      </c>
      <c r="Q103" s="185" t="e">
        <f t="shared" ca="1" si="31"/>
        <v>#VALUE!</v>
      </c>
      <c r="R103" s="185" t="e">
        <f t="shared" ca="1" si="31"/>
        <v>#VALUE!</v>
      </c>
      <c r="S103" s="185" t="e">
        <f t="shared" ca="1" si="31"/>
        <v>#VALUE!</v>
      </c>
      <c r="T103" s="185" t="e">
        <f t="shared" ca="1" si="31"/>
        <v>#VALUE!</v>
      </c>
      <c r="U103" s="185" t="e">
        <f t="shared" ca="1" si="31"/>
        <v>#VALUE!</v>
      </c>
      <c r="V103" s="185" t="e">
        <f t="shared" ca="1" si="31"/>
        <v>#VALUE!</v>
      </c>
      <c r="W103" s="185" t="e">
        <f t="shared" ca="1" si="31"/>
        <v>#VALUE!</v>
      </c>
      <c r="X103" s="185" t="e">
        <f t="shared" ca="1" si="31"/>
        <v>#VALUE!</v>
      </c>
      <c r="Y103" s="185" t="e">
        <f t="shared" ca="1" si="31"/>
        <v>#VALUE!</v>
      </c>
      <c r="Z103" s="185" t="e">
        <f t="shared" ref="Z103:AO111" ca="1" si="32">Z$91/Y$91*Y103</f>
        <v>#VALUE!</v>
      </c>
      <c r="AA103" s="185" t="e">
        <f t="shared" ca="1" si="32"/>
        <v>#VALUE!</v>
      </c>
      <c r="AB103" s="185" t="e">
        <f t="shared" ca="1" si="32"/>
        <v>#VALUE!</v>
      </c>
      <c r="AC103" s="185" t="e">
        <f t="shared" ca="1" si="32"/>
        <v>#VALUE!</v>
      </c>
      <c r="AD103" s="185" t="e">
        <f t="shared" ca="1" si="32"/>
        <v>#VALUE!</v>
      </c>
      <c r="AE103" s="185" t="e">
        <f t="shared" ca="1" si="32"/>
        <v>#VALUE!</v>
      </c>
      <c r="AF103" s="185" t="e">
        <f t="shared" ca="1" si="32"/>
        <v>#VALUE!</v>
      </c>
      <c r="AG103" s="185" t="e">
        <f t="shared" ca="1" si="32"/>
        <v>#VALUE!</v>
      </c>
      <c r="AH103" s="185" t="e">
        <f t="shared" ca="1" si="32"/>
        <v>#VALUE!</v>
      </c>
      <c r="AI103" s="185" t="e">
        <f t="shared" ca="1" si="30"/>
        <v>#VALUE!</v>
      </c>
      <c r="AJ103" s="185" t="e">
        <f t="shared" ca="1" si="30"/>
        <v>#VALUE!</v>
      </c>
      <c r="AK103" s="185" t="e">
        <f t="shared" ca="1" si="30"/>
        <v>#VALUE!</v>
      </c>
      <c r="AL103" s="185" t="e">
        <f t="shared" ca="1" si="30"/>
        <v>#VALUE!</v>
      </c>
      <c r="AM103" s="185" t="e">
        <f t="shared" ca="1" si="30"/>
        <v>#VALUE!</v>
      </c>
      <c r="AN103" s="185" t="e">
        <f t="shared" ca="1" si="30"/>
        <v>#VALUE!</v>
      </c>
      <c r="AO103" s="185" t="e">
        <f t="shared" ca="1" si="30"/>
        <v>#VALUE!</v>
      </c>
      <c r="AP103" s="185" t="e">
        <f t="shared" ca="1" si="30"/>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33">K$91/J$91*J104</f>
        <v>#VALUE!</v>
      </c>
      <c r="L104" s="185" t="e">
        <f t="shared" ca="1" si="33"/>
        <v>#VALUE!</v>
      </c>
      <c r="M104" s="185" t="e">
        <f t="shared" ca="1" si="33"/>
        <v>#VALUE!</v>
      </c>
      <c r="N104" s="185" t="e">
        <f t="shared" ca="1" si="33"/>
        <v>#VALUE!</v>
      </c>
      <c r="O104" s="185" t="e">
        <f t="shared" ca="1" si="33"/>
        <v>#VALUE!</v>
      </c>
      <c r="P104" s="185" t="e">
        <f t="shared" ca="1" si="33"/>
        <v>#VALUE!</v>
      </c>
      <c r="Q104" s="185" t="e">
        <f t="shared" ca="1" si="33"/>
        <v>#VALUE!</v>
      </c>
      <c r="R104" s="185" t="e">
        <f t="shared" ca="1" si="33"/>
        <v>#VALUE!</v>
      </c>
      <c r="S104" s="185" t="e">
        <f t="shared" ca="1" si="33"/>
        <v>#VALUE!</v>
      </c>
      <c r="T104" s="185" t="e">
        <f t="shared" ca="1" si="33"/>
        <v>#VALUE!</v>
      </c>
      <c r="U104" s="185" t="e">
        <f t="shared" ca="1" si="33"/>
        <v>#VALUE!</v>
      </c>
      <c r="V104" s="185" t="e">
        <f t="shared" ca="1" si="33"/>
        <v>#VALUE!</v>
      </c>
      <c r="W104" s="185" t="e">
        <f t="shared" ca="1" si="33"/>
        <v>#VALUE!</v>
      </c>
      <c r="X104" s="185" t="e">
        <f t="shared" ca="1" si="33"/>
        <v>#VALUE!</v>
      </c>
      <c r="Y104" s="185" t="e">
        <f t="shared" ca="1" si="33"/>
        <v>#VALUE!</v>
      </c>
      <c r="Z104" s="185" t="e">
        <f t="shared" ca="1" si="32"/>
        <v>#VALUE!</v>
      </c>
      <c r="AA104" s="185" t="e">
        <f t="shared" ca="1" si="32"/>
        <v>#VALUE!</v>
      </c>
      <c r="AB104" s="185" t="e">
        <f t="shared" ca="1" si="32"/>
        <v>#VALUE!</v>
      </c>
      <c r="AC104" s="185" t="e">
        <f t="shared" ca="1" si="32"/>
        <v>#VALUE!</v>
      </c>
      <c r="AD104" s="185" t="e">
        <f t="shared" ca="1" si="32"/>
        <v>#VALUE!</v>
      </c>
      <c r="AE104" s="185" t="e">
        <f t="shared" ca="1" si="32"/>
        <v>#VALUE!</v>
      </c>
      <c r="AF104" s="185" t="e">
        <f t="shared" ca="1" si="32"/>
        <v>#VALUE!</v>
      </c>
      <c r="AG104" s="185" t="e">
        <f t="shared" ca="1" si="32"/>
        <v>#VALUE!</v>
      </c>
      <c r="AH104" s="185" t="e">
        <f t="shared" ca="1" si="32"/>
        <v>#VALUE!</v>
      </c>
      <c r="AI104" s="185" t="e">
        <f t="shared" ca="1" si="30"/>
        <v>#VALUE!</v>
      </c>
      <c r="AJ104" s="185" t="e">
        <f t="shared" ca="1" si="30"/>
        <v>#VALUE!</v>
      </c>
      <c r="AK104" s="185" t="e">
        <f t="shared" ca="1" si="30"/>
        <v>#VALUE!</v>
      </c>
      <c r="AL104" s="185" t="e">
        <f t="shared" ca="1" si="30"/>
        <v>#VALUE!</v>
      </c>
      <c r="AM104" s="185" t="e">
        <f t="shared" ca="1" si="30"/>
        <v>#VALUE!</v>
      </c>
      <c r="AN104" s="185" t="e">
        <f t="shared" ca="1" si="30"/>
        <v>#VALUE!</v>
      </c>
      <c r="AO104" s="185" t="e">
        <f t="shared" ca="1" si="30"/>
        <v>#VALUE!</v>
      </c>
      <c r="AP104" s="185" t="e">
        <f t="shared" ca="1" si="30"/>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33"/>
        <v>#VALUE!</v>
      </c>
      <c r="L105" s="185" t="e">
        <f t="shared" ca="1" si="33"/>
        <v>#VALUE!</v>
      </c>
      <c r="M105" s="185" t="e">
        <f t="shared" ca="1" si="33"/>
        <v>#VALUE!</v>
      </c>
      <c r="N105" s="185" t="e">
        <f t="shared" ca="1" si="33"/>
        <v>#VALUE!</v>
      </c>
      <c r="O105" s="185" t="e">
        <f t="shared" ca="1" si="33"/>
        <v>#VALUE!</v>
      </c>
      <c r="P105" s="185" t="e">
        <f t="shared" ca="1" si="33"/>
        <v>#VALUE!</v>
      </c>
      <c r="Q105" s="185" t="e">
        <f t="shared" ca="1" si="33"/>
        <v>#VALUE!</v>
      </c>
      <c r="R105" s="185" t="e">
        <f t="shared" ca="1" si="33"/>
        <v>#VALUE!</v>
      </c>
      <c r="S105" s="185" t="e">
        <f t="shared" ca="1" si="33"/>
        <v>#VALUE!</v>
      </c>
      <c r="T105" s="185" t="e">
        <f t="shared" ca="1" si="33"/>
        <v>#VALUE!</v>
      </c>
      <c r="U105" s="185" t="e">
        <f t="shared" ca="1" si="33"/>
        <v>#VALUE!</v>
      </c>
      <c r="V105" s="185" t="e">
        <f t="shared" ca="1" si="33"/>
        <v>#VALUE!</v>
      </c>
      <c r="W105" s="185" t="e">
        <f t="shared" ca="1" si="33"/>
        <v>#VALUE!</v>
      </c>
      <c r="X105" s="185" t="e">
        <f t="shared" ca="1" si="33"/>
        <v>#VALUE!</v>
      </c>
      <c r="Y105" s="185" t="e">
        <f t="shared" ca="1" si="33"/>
        <v>#VALUE!</v>
      </c>
      <c r="Z105" s="185" t="e">
        <f t="shared" ca="1" si="32"/>
        <v>#VALUE!</v>
      </c>
      <c r="AA105" s="185" t="e">
        <f t="shared" ca="1" si="32"/>
        <v>#VALUE!</v>
      </c>
      <c r="AB105" s="185" t="e">
        <f t="shared" ca="1" si="32"/>
        <v>#VALUE!</v>
      </c>
      <c r="AC105" s="185" t="e">
        <f t="shared" ca="1" si="32"/>
        <v>#VALUE!</v>
      </c>
      <c r="AD105" s="185" t="e">
        <f t="shared" ca="1" si="32"/>
        <v>#VALUE!</v>
      </c>
      <c r="AE105" s="185" t="e">
        <f t="shared" ca="1" si="32"/>
        <v>#VALUE!</v>
      </c>
      <c r="AF105" s="185" t="e">
        <f t="shared" ca="1" si="32"/>
        <v>#VALUE!</v>
      </c>
      <c r="AG105" s="185" t="e">
        <f t="shared" ca="1" si="32"/>
        <v>#VALUE!</v>
      </c>
      <c r="AH105" s="185" t="e">
        <f t="shared" ca="1" si="32"/>
        <v>#VALUE!</v>
      </c>
      <c r="AI105" s="185" t="e">
        <f t="shared" ca="1" si="30"/>
        <v>#VALUE!</v>
      </c>
      <c r="AJ105" s="185" t="e">
        <f t="shared" ca="1" si="30"/>
        <v>#VALUE!</v>
      </c>
      <c r="AK105" s="185" t="e">
        <f t="shared" ca="1" si="30"/>
        <v>#VALUE!</v>
      </c>
      <c r="AL105" s="185" t="e">
        <f t="shared" ca="1" si="30"/>
        <v>#VALUE!</v>
      </c>
      <c r="AM105" s="185" t="e">
        <f t="shared" ca="1" si="30"/>
        <v>#VALUE!</v>
      </c>
      <c r="AN105" s="185" t="e">
        <f t="shared" ca="1" si="30"/>
        <v>#VALUE!</v>
      </c>
      <c r="AO105" s="185" t="e">
        <f t="shared" ca="1" si="30"/>
        <v>#VALUE!</v>
      </c>
      <c r="AP105" s="185" t="e">
        <f t="shared" ca="1" si="30"/>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33"/>
        <v>#VALUE!</v>
      </c>
      <c r="L106" s="185" t="e">
        <f t="shared" ca="1" si="33"/>
        <v>#VALUE!</v>
      </c>
      <c r="M106" s="185" t="e">
        <f t="shared" ca="1" si="33"/>
        <v>#VALUE!</v>
      </c>
      <c r="N106" s="185" t="e">
        <f t="shared" ca="1" si="33"/>
        <v>#VALUE!</v>
      </c>
      <c r="O106" s="185" t="e">
        <f t="shared" ca="1" si="33"/>
        <v>#VALUE!</v>
      </c>
      <c r="P106" s="185" t="e">
        <f t="shared" ca="1" si="33"/>
        <v>#VALUE!</v>
      </c>
      <c r="Q106" s="185" t="e">
        <f t="shared" ca="1" si="33"/>
        <v>#VALUE!</v>
      </c>
      <c r="R106" s="185" t="e">
        <f t="shared" ca="1" si="33"/>
        <v>#VALUE!</v>
      </c>
      <c r="S106" s="185" t="e">
        <f t="shared" ca="1" si="33"/>
        <v>#VALUE!</v>
      </c>
      <c r="T106" s="185" t="e">
        <f t="shared" ca="1" si="33"/>
        <v>#VALUE!</v>
      </c>
      <c r="U106" s="185" t="e">
        <f t="shared" ca="1" si="33"/>
        <v>#VALUE!</v>
      </c>
      <c r="V106" s="185" t="e">
        <f t="shared" ca="1" si="33"/>
        <v>#VALUE!</v>
      </c>
      <c r="W106" s="185" t="e">
        <f t="shared" ca="1" si="33"/>
        <v>#VALUE!</v>
      </c>
      <c r="X106" s="185" t="e">
        <f t="shared" ca="1" si="33"/>
        <v>#VALUE!</v>
      </c>
      <c r="Y106" s="185" t="e">
        <f t="shared" ca="1" si="33"/>
        <v>#VALUE!</v>
      </c>
      <c r="Z106" s="185" t="e">
        <f t="shared" ca="1" si="32"/>
        <v>#VALUE!</v>
      </c>
      <c r="AA106" s="185" t="e">
        <f t="shared" ca="1" si="32"/>
        <v>#VALUE!</v>
      </c>
      <c r="AB106" s="185" t="e">
        <f t="shared" ca="1" si="32"/>
        <v>#VALUE!</v>
      </c>
      <c r="AC106" s="185" t="e">
        <f t="shared" ca="1" si="32"/>
        <v>#VALUE!</v>
      </c>
      <c r="AD106" s="185" t="e">
        <f t="shared" ca="1" si="32"/>
        <v>#VALUE!</v>
      </c>
      <c r="AE106" s="185" t="e">
        <f t="shared" ca="1" si="32"/>
        <v>#VALUE!</v>
      </c>
      <c r="AF106" s="185" t="e">
        <f t="shared" ca="1" si="32"/>
        <v>#VALUE!</v>
      </c>
      <c r="AG106" s="185" t="e">
        <f t="shared" ca="1" si="32"/>
        <v>#VALUE!</v>
      </c>
      <c r="AH106" s="185" t="e">
        <f t="shared" ca="1" si="32"/>
        <v>#VALUE!</v>
      </c>
      <c r="AI106" s="185" t="e">
        <f t="shared" ca="1" si="30"/>
        <v>#VALUE!</v>
      </c>
      <c r="AJ106" s="185" t="e">
        <f t="shared" ca="1" si="30"/>
        <v>#VALUE!</v>
      </c>
      <c r="AK106" s="185" t="e">
        <f t="shared" ca="1" si="30"/>
        <v>#VALUE!</v>
      </c>
      <c r="AL106" s="185" t="e">
        <f t="shared" ca="1" si="30"/>
        <v>#VALUE!</v>
      </c>
      <c r="AM106" s="185" t="e">
        <f t="shared" ca="1" si="30"/>
        <v>#VALUE!</v>
      </c>
      <c r="AN106" s="185" t="e">
        <f t="shared" ca="1" si="30"/>
        <v>#VALUE!</v>
      </c>
      <c r="AO106" s="185" t="e">
        <f t="shared" ca="1" si="30"/>
        <v>#VALUE!</v>
      </c>
      <c r="AP106" s="185" t="e">
        <f t="shared" ca="1" si="30"/>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33"/>
        <v>#VALUE!</v>
      </c>
      <c r="L107" s="185" t="e">
        <f t="shared" ca="1" si="33"/>
        <v>#VALUE!</v>
      </c>
      <c r="M107" s="185" t="e">
        <f t="shared" ca="1" si="33"/>
        <v>#VALUE!</v>
      </c>
      <c r="N107" s="185" t="e">
        <f t="shared" ca="1" si="33"/>
        <v>#VALUE!</v>
      </c>
      <c r="O107" s="185" t="e">
        <f t="shared" ca="1" si="33"/>
        <v>#VALUE!</v>
      </c>
      <c r="P107" s="185" t="e">
        <f t="shared" ca="1" si="33"/>
        <v>#VALUE!</v>
      </c>
      <c r="Q107" s="185" t="e">
        <f t="shared" ca="1" si="33"/>
        <v>#VALUE!</v>
      </c>
      <c r="R107" s="185" t="e">
        <f t="shared" ca="1" si="33"/>
        <v>#VALUE!</v>
      </c>
      <c r="S107" s="185" t="e">
        <f t="shared" ca="1" si="33"/>
        <v>#VALUE!</v>
      </c>
      <c r="T107" s="185" t="e">
        <f t="shared" ca="1" si="33"/>
        <v>#VALUE!</v>
      </c>
      <c r="U107" s="185" t="e">
        <f t="shared" ca="1" si="33"/>
        <v>#VALUE!</v>
      </c>
      <c r="V107" s="185" t="e">
        <f t="shared" ca="1" si="33"/>
        <v>#VALUE!</v>
      </c>
      <c r="W107" s="185" t="e">
        <f t="shared" ca="1" si="33"/>
        <v>#VALUE!</v>
      </c>
      <c r="X107" s="185" t="e">
        <f t="shared" ca="1" si="33"/>
        <v>#VALUE!</v>
      </c>
      <c r="Y107" s="185" t="e">
        <f t="shared" ca="1" si="33"/>
        <v>#VALUE!</v>
      </c>
      <c r="Z107" s="185" t="e">
        <f t="shared" ca="1" si="32"/>
        <v>#VALUE!</v>
      </c>
      <c r="AA107" s="185" t="e">
        <f t="shared" ca="1" si="32"/>
        <v>#VALUE!</v>
      </c>
      <c r="AB107" s="185" t="e">
        <f t="shared" ca="1" si="32"/>
        <v>#VALUE!</v>
      </c>
      <c r="AC107" s="185" t="e">
        <f t="shared" ca="1" si="32"/>
        <v>#VALUE!</v>
      </c>
      <c r="AD107" s="185" t="e">
        <f t="shared" ca="1" si="32"/>
        <v>#VALUE!</v>
      </c>
      <c r="AE107" s="185" t="e">
        <f t="shared" ca="1" si="32"/>
        <v>#VALUE!</v>
      </c>
      <c r="AF107" s="185" t="e">
        <f t="shared" ca="1" si="32"/>
        <v>#VALUE!</v>
      </c>
      <c r="AG107" s="185" t="e">
        <f t="shared" ca="1" si="32"/>
        <v>#VALUE!</v>
      </c>
      <c r="AH107" s="185" t="e">
        <f t="shared" ca="1" si="32"/>
        <v>#VALUE!</v>
      </c>
      <c r="AI107" s="185" t="e">
        <f t="shared" ca="1" si="30"/>
        <v>#VALUE!</v>
      </c>
      <c r="AJ107" s="185" t="e">
        <f t="shared" ca="1" si="30"/>
        <v>#VALUE!</v>
      </c>
      <c r="AK107" s="185" t="e">
        <f t="shared" ca="1" si="30"/>
        <v>#VALUE!</v>
      </c>
      <c r="AL107" s="185" t="e">
        <f t="shared" ca="1" si="30"/>
        <v>#VALUE!</v>
      </c>
      <c r="AM107" s="185" t="e">
        <f t="shared" ca="1" si="30"/>
        <v>#VALUE!</v>
      </c>
      <c r="AN107" s="185" t="e">
        <f t="shared" ca="1" si="30"/>
        <v>#VALUE!</v>
      </c>
      <c r="AO107" s="185" t="e">
        <f t="shared" ca="1" si="30"/>
        <v>#VALUE!</v>
      </c>
      <c r="AP107" s="185" t="e">
        <f t="shared" ca="1" si="30"/>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33"/>
        <v>#VALUE!</v>
      </c>
      <c r="L108" s="185" t="e">
        <f t="shared" ca="1" si="33"/>
        <v>#VALUE!</v>
      </c>
      <c r="M108" s="185" t="e">
        <f t="shared" ca="1" si="33"/>
        <v>#VALUE!</v>
      </c>
      <c r="N108" s="185" t="e">
        <f t="shared" ca="1" si="33"/>
        <v>#VALUE!</v>
      </c>
      <c r="O108" s="185" t="e">
        <f t="shared" ca="1" si="33"/>
        <v>#VALUE!</v>
      </c>
      <c r="P108" s="185" t="e">
        <f t="shared" ca="1" si="33"/>
        <v>#VALUE!</v>
      </c>
      <c r="Q108" s="185" t="e">
        <f t="shared" ca="1" si="33"/>
        <v>#VALUE!</v>
      </c>
      <c r="R108" s="185" t="e">
        <f t="shared" ca="1" si="33"/>
        <v>#VALUE!</v>
      </c>
      <c r="S108" s="185" t="e">
        <f t="shared" ca="1" si="33"/>
        <v>#VALUE!</v>
      </c>
      <c r="T108" s="185" t="e">
        <f t="shared" ca="1" si="33"/>
        <v>#VALUE!</v>
      </c>
      <c r="U108" s="185" t="e">
        <f t="shared" ca="1" si="33"/>
        <v>#VALUE!</v>
      </c>
      <c r="V108" s="185" t="e">
        <f t="shared" ca="1" si="33"/>
        <v>#VALUE!</v>
      </c>
      <c r="W108" s="185" t="e">
        <f t="shared" ca="1" si="33"/>
        <v>#VALUE!</v>
      </c>
      <c r="X108" s="185" t="e">
        <f t="shared" ca="1" si="33"/>
        <v>#VALUE!</v>
      </c>
      <c r="Y108" s="185" t="e">
        <f t="shared" ca="1" si="33"/>
        <v>#VALUE!</v>
      </c>
      <c r="Z108" s="185" t="e">
        <f t="shared" ca="1" si="32"/>
        <v>#VALUE!</v>
      </c>
      <c r="AA108" s="185" t="e">
        <f t="shared" ca="1" si="32"/>
        <v>#VALUE!</v>
      </c>
      <c r="AB108" s="185" t="e">
        <f t="shared" ca="1" si="32"/>
        <v>#VALUE!</v>
      </c>
      <c r="AC108" s="185" t="e">
        <f t="shared" ca="1" si="32"/>
        <v>#VALUE!</v>
      </c>
      <c r="AD108" s="185" t="e">
        <f t="shared" ca="1" si="32"/>
        <v>#VALUE!</v>
      </c>
      <c r="AE108" s="185" t="e">
        <f t="shared" ca="1" si="32"/>
        <v>#VALUE!</v>
      </c>
      <c r="AF108" s="185" t="e">
        <f t="shared" ca="1" si="32"/>
        <v>#VALUE!</v>
      </c>
      <c r="AG108" s="185" t="e">
        <f t="shared" ca="1" si="32"/>
        <v>#VALUE!</v>
      </c>
      <c r="AH108" s="185" t="e">
        <f t="shared" ca="1" si="32"/>
        <v>#VALUE!</v>
      </c>
      <c r="AI108" s="185" t="e">
        <f t="shared" ca="1" si="32"/>
        <v>#VALUE!</v>
      </c>
      <c r="AJ108" s="185" t="e">
        <f t="shared" ca="1" si="32"/>
        <v>#VALUE!</v>
      </c>
      <c r="AK108" s="185" t="e">
        <f t="shared" ca="1" si="32"/>
        <v>#VALUE!</v>
      </c>
      <c r="AL108" s="185" t="e">
        <f t="shared" ca="1" si="32"/>
        <v>#VALUE!</v>
      </c>
      <c r="AM108" s="185" t="e">
        <f t="shared" ca="1" si="32"/>
        <v>#VALUE!</v>
      </c>
      <c r="AN108" s="185" t="e">
        <f t="shared" ca="1" si="32"/>
        <v>#VALUE!</v>
      </c>
      <c r="AO108" s="185" t="e">
        <f t="shared" ca="1" si="32"/>
        <v>#VALUE!</v>
      </c>
      <c r="AP108" s="185" t="e">
        <f t="shared" ref="AP108:AP111" ca="1" si="34">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33"/>
        <v>#VALUE!</v>
      </c>
      <c r="L109" s="185" t="e">
        <f t="shared" ca="1" si="33"/>
        <v>#VALUE!</v>
      </c>
      <c r="M109" s="185" t="e">
        <f t="shared" ca="1" si="33"/>
        <v>#VALUE!</v>
      </c>
      <c r="N109" s="185" t="e">
        <f t="shared" ca="1" si="33"/>
        <v>#VALUE!</v>
      </c>
      <c r="O109" s="185" t="e">
        <f t="shared" ca="1" si="33"/>
        <v>#VALUE!</v>
      </c>
      <c r="P109" s="185" t="e">
        <f t="shared" ca="1" si="33"/>
        <v>#VALUE!</v>
      </c>
      <c r="Q109" s="185" t="e">
        <f t="shared" ca="1" si="33"/>
        <v>#VALUE!</v>
      </c>
      <c r="R109" s="185" t="e">
        <f t="shared" ca="1" si="33"/>
        <v>#VALUE!</v>
      </c>
      <c r="S109" s="185" t="e">
        <f t="shared" ca="1" si="33"/>
        <v>#VALUE!</v>
      </c>
      <c r="T109" s="185" t="e">
        <f t="shared" ca="1" si="33"/>
        <v>#VALUE!</v>
      </c>
      <c r="U109" s="185" t="e">
        <f t="shared" ca="1" si="33"/>
        <v>#VALUE!</v>
      </c>
      <c r="V109" s="185" t="e">
        <f t="shared" ca="1" si="33"/>
        <v>#VALUE!</v>
      </c>
      <c r="W109" s="185" t="e">
        <f t="shared" ca="1" si="33"/>
        <v>#VALUE!</v>
      </c>
      <c r="X109" s="185" t="e">
        <f t="shared" ca="1" si="33"/>
        <v>#VALUE!</v>
      </c>
      <c r="Y109" s="185" t="e">
        <f t="shared" ca="1" si="33"/>
        <v>#VALUE!</v>
      </c>
      <c r="Z109" s="185" t="e">
        <f t="shared" ca="1" si="32"/>
        <v>#VALUE!</v>
      </c>
      <c r="AA109" s="185" t="e">
        <f t="shared" ca="1" si="32"/>
        <v>#VALUE!</v>
      </c>
      <c r="AB109" s="185" t="e">
        <f t="shared" ca="1" si="32"/>
        <v>#VALUE!</v>
      </c>
      <c r="AC109" s="185" t="e">
        <f t="shared" ca="1" si="32"/>
        <v>#VALUE!</v>
      </c>
      <c r="AD109" s="185" t="e">
        <f t="shared" ca="1" si="32"/>
        <v>#VALUE!</v>
      </c>
      <c r="AE109" s="185" t="e">
        <f t="shared" ca="1" si="32"/>
        <v>#VALUE!</v>
      </c>
      <c r="AF109" s="185" t="e">
        <f t="shared" ca="1" si="32"/>
        <v>#VALUE!</v>
      </c>
      <c r="AG109" s="185" t="e">
        <f t="shared" ca="1" si="32"/>
        <v>#VALUE!</v>
      </c>
      <c r="AH109" s="185" t="e">
        <f t="shared" ca="1" si="32"/>
        <v>#VALUE!</v>
      </c>
      <c r="AI109" s="185" t="e">
        <f t="shared" ca="1" si="32"/>
        <v>#VALUE!</v>
      </c>
      <c r="AJ109" s="185" t="e">
        <f t="shared" ca="1" si="32"/>
        <v>#VALUE!</v>
      </c>
      <c r="AK109" s="185" t="e">
        <f t="shared" ca="1" si="32"/>
        <v>#VALUE!</v>
      </c>
      <c r="AL109" s="185" t="e">
        <f t="shared" ca="1" si="32"/>
        <v>#VALUE!</v>
      </c>
      <c r="AM109" s="185" t="e">
        <f t="shared" ca="1" si="32"/>
        <v>#VALUE!</v>
      </c>
      <c r="AN109" s="185" t="e">
        <f t="shared" ca="1" si="32"/>
        <v>#VALUE!</v>
      </c>
      <c r="AO109" s="185" t="e">
        <f t="shared" ca="1" si="32"/>
        <v>#VALUE!</v>
      </c>
      <c r="AP109" s="185" t="e">
        <f t="shared" ca="1" si="34"/>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33"/>
        <v>#VALUE!</v>
      </c>
      <c r="L110" s="185" t="e">
        <f t="shared" ca="1" si="33"/>
        <v>#VALUE!</v>
      </c>
      <c r="M110" s="185" t="e">
        <f t="shared" ca="1" si="33"/>
        <v>#VALUE!</v>
      </c>
      <c r="N110" s="185" t="e">
        <f t="shared" ca="1" si="33"/>
        <v>#VALUE!</v>
      </c>
      <c r="O110" s="185" t="e">
        <f t="shared" ca="1" si="33"/>
        <v>#VALUE!</v>
      </c>
      <c r="P110" s="185" t="e">
        <f t="shared" ca="1" si="33"/>
        <v>#VALUE!</v>
      </c>
      <c r="Q110" s="185" t="e">
        <f t="shared" ca="1" si="33"/>
        <v>#VALUE!</v>
      </c>
      <c r="R110" s="185" t="e">
        <f t="shared" ca="1" si="33"/>
        <v>#VALUE!</v>
      </c>
      <c r="S110" s="185" t="e">
        <f t="shared" ca="1" si="33"/>
        <v>#VALUE!</v>
      </c>
      <c r="T110" s="185" t="e">
        <f t="shared" ca="1" si="33"/>
        <v>#VALUE!</v>
      </c>
      <c r="U110" s="185" t="e">
        <f t="shared" ca="1" si="33"/>
        <v>#VALUE!</v>
      </c>
      <c r="V110" s="185" t="e">
        <f t="shared" ca="1" si="33"/>
        <v>#VALUE!</v>
      </c>
      <c r="W110" s="185" t="e">
        <f t="shared" ca="1" si="33"/>
        <v>#VALUE!</v>
      </c>
      <c r="X110" s="185" t="e">
        <f t="shared" ca="1" si="33"/>
        <v>#VALUE!</v>
      </c>
      <c r="Y110" s="185" t="e">
        <f t="shared" ca="1" si="33"/>
        <v>#VALUE!</v>
      </c>
      <c r="Z110" s="185" t="e">
        <f t="shared" ca="1" si="32"/>
        <v>#VALUE!</v>
      </c>
      <c r="AA110" s="185" t="e">
        <f t="shared" ca="1" si="32"/>
        <v>#VALUE!</v>
      </c>
      <c r="AB110" s="185" t="e">
        <f t="shared" ca="1" si="32"/>
        <v>#VALUE!</v>
      </c>
      <c r="AC110" s="185" t="e">
        <f t="shared" ca="1" si="32"/>
        <v>#VALUE!</v>
      </c>
      <c r="AD110" s="185" t="e">
        <f t="shared" ca="1" si="32"/>
        <v>#VALUE!</v>
      </c>
      <c r="AE110" s="185" t="e">
        <f t="shared" ca="1" si="32"/>
        <v>#VALUE!</v>
      </c>
      <c r="AF110" s="185" t="e">
        <f t="shared" ca="1" si="32"/>
        <v>#VALUE!</v>
      </c>
      <c r="AG110" s="185" t="e">
        <f t="shared" ca="1" si="32"/>
        <v>#VALUE!</v>
      </c>
      <c r="AH110" s="185" t="e">
        <f t="shared" ca="1" si="32"/>
        <v>#VALUE!</v>
      </c>
      <c r="AI110" s="185" t="e">
        <f t="shared" ca="1" si="32"/>
        <v>#VALUE!</v>
      </c>
      <c r="AJ110" s="185" t="e">
        <f t="shared" ca="1" si="32"/>
        <v>#VALUE!</v>
      </c>
      <c r="AK110" s="185" t="e">
        <f t="shared" ca="1" si="32"/>
        <v>#VALUE!</v>
      </c>
      <c r="AL110" s="185" t="e">
        <f t="shared" ca="1" si="32"/>
        <v>#VALUE!</v>
      </c>
      <c r="AM110" s="185" t="e">
        <f t="shared" ca="1" si="32"/>
        <v>#VALUE!</v>
      </c>
      <c r="AN110" s="185" t="e">
        <f t="shared" ca="1" si="32"/>
        <v>#VALUE!</v>
      </c>
      <c r="AO110" s="185" t="e">
        <f t="shared" ca="1" si="32"/>
        <v>#VALUE!</v>
      </c>
      <c r="AP110" s="185" t="e">
        <f t="shared" ca="1" si="34"/>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33"/>
        <v>#VALUE!</v>
      </c>
      <c r="L111" s="185" t="e">
        <f t="shared" ca="1" si="33"/>
        <v>#VALUE!</v>
      </c>
      <c r="M111" s="185" t="e">
        <f t="shared" ca="1" si="33"/>
        <v>#VALUE!</v>
      </c>
      <c r="N111" s="185" t="e">
        <f t="shared" ca="1" si="33"/>
        <v>#VALUE!</v>
      </c>
      <c r="O111" s="185" t="e">
        <f t="shared" ca="1" si="33"/>
        <v>#VALUE!</v>
      </c>
      <c r="P111" s="185" t="e">
        <f t="shared" ca="1" si="33"/>
        <v>#VALUE!</v>
      </c>
      <c r="Q111" s="185" t="e">
        <f t="shared" ca="1" si="33"/>
        <v>#VALUE!</v>
      </c>
      <c r="R111" s="185" t="e">
        <f t="shared" ca="1" si="33"/>
        <v>#VALUE!</v>
      </c>
      <c r="S111" s="185" t="e">
        <f t="shared" ca="1" si="33"/>
        <v>#VALUE!</v>
      </c>
      <c r="T111" s="185" t="e">
        <f t="shared" ca="1" si="33"/>
        <v>#VALUE!</v>
      </c>
      <c r="U111" s="185" t="e">
        <f t="shared" ca="1" si="33"/>
        <v>#VALUE!</v>
      </c>
      <c r="V111" s="185" t="e">
        <f t="shared" ca="1" si="33"/>
        <v>#VALUE!</v>
      </c>
      <c r="W111" s="185" t="e">
        <f t="shared" ca="1" si="33"/>
        <v>#VALUE!</v>
      </c>
      <c r="X111" s="185" t="e">
        <f t="shared" ca="1" si="33"/>
        <v>#VALUE!</v>
      </c>
      <c r="Y111" s="185" t="e">
        <f t="shared" ca="1" si="33"/>
        <v>#VALUE!</v>
      </c>
      <c r="Z111" s="185" t="e">
        <f t="shared" ca="1" si="32"/>
        <v>#VALUE!</v>
      </c>
      <c r="AA111" s="185" t="e">
        <f t="shared" ca="1" si="32"/>
        <v>#VALUE!</v>
      </c>
      <c r="AB111" s="185" t="e">
        <f t="shared" ca="1" si="32"/>
        <v>#VALUE!</v>
      </c>
      <c r="AC111" s="185" t="e">
        <f t="shared" ca="1" si="32"/>
        <v>#VALUE!</v>
      </c>
      <c r="AD111" s="185" t="e">
        <f t="shared" ca="1" si="32"/>
        <v>#VALUE!</v>
      </c>
      <c r="AE111" s="185" t="e">
        <f t="shared" ca="1" si="32"/>
        <v>#VALUE!</v>
      </c>
      <c r="AF111" s="185" t="e">
        <f t="shared" ca="1" si="32"/>
        <v>#VALUE!</v>
      </c>
      <c r="AG111" s="185" t="e">
        <f t="shared" ca="1" si="32"/>
        <v>#VALUE!</v>
      </c>
      <c r="AH111" s="185" t="e">
        <f t="shared" ca="1" si="32"/>
        <v>#VALUE!</v>
      </c>
      <c r="AI111" s="185" t="e">
        <f t="shared" ca="1" si="32"/>
        <v>#VALUE!</v>
      </c>
      <c r="AJ111" s="185" t="e">
        <f t="shared" ca="1" si="32"/>
        <v>#VALUE!</v>
      </c>
      <c r="AK111" s="185" t="e">
        <f t="shared" ca="1" si="32"/>
        <v>#VALUE!</v>
      </c>
      <c r="AL111" s="185" t="e">
        <f t="shared" ca="1" si="32"/>
        <v>#VALUE!</v>
      </c>
      <c r="AM111" s="185" t="e">
        <f t="shared" ca="1" si="32"/>
        <v>#VALUE!</v>
      </c>
      <c r="AN111" s="185" t="e">
        <f t="shared" ca="1" si="32"/>
        <v>#VALUE!</v>
      </c>
      <c r="AO111" s="185" t="e">
        <f t="shared" ca="1" si="32"/>
        <v>#VALUE!</v>
      </c>
      <c r="AP111" s="185" t="e">
        <f t="shared" ca="1" si="34"/>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35">SUMIF($B$10:$B$22,$D112,K$10:K$22)*SUMIF($B$10:$B$22,$D112,K$41:K$53)</f>
        <v>13.899973861744526</v>
      </c>
      <c r="L112" s="5">
        <f t="shared" ca="1" si="35"/>
        <v>14.241400522629307</v>
      </c>
      <c r="M112" s="5">
        <f t="shared" ca="1" si="35"/>
        <v>14.660228740858253</v>
      </c>
      <c r="N112" s="5">
        <f t="shared" ca="1" si="35"/>
        <v>14.734307821369407</v>
      </c>
      <c r="O112" s="5">
        <f t="shared" ca="1" si="35"/>
        <v>14.820136538356026</v>
      </c>
      <c r="P112" s="5">
        <f t="shared" ca="1" si="35"/>
        <v>14.834474809054743</v>
      </c>
      <c r="Q112" s="5">
        <f t="shared" ca="1" si="35"/>
        <v>14.739267553174583</v>
      </c>
      <c r="R112" s="5">
        <f t="shared" ca="1" si="35"/>
        <v>12.850963128301911</v>
      </c>
      <c r="S112" s="5">
        <f t="shared" ca="1" si="35"/>
        <v>13.194214531253461</v>
      </c>
      <c r="T112" s="5">
        <f t="shared" ca="1" si="35"/>
        <v>13.463306784285843</v>
      </c>
      <c r="U112" s="5">
        <f t="shared" ca="1" si="35"/>
        <v>13.76702952833095</v>
      </c>
      <c r="V112" s="5">
        <f t="shared" ca="1" si="35"/>
        <v>14.094770559289131</v>
      </c>
      <c r="W112" s="5">
        <f t="shared" ca="1" si="35"/>
        <v>14.441316908885499</v>
      </c>
      <c r="X112" s="5">
        <f t="shared" ca="1" si="35"/>
        <v>14.774137977640024</v>
      </c>
      <c r="Y112" s="5">
        <f t="shared" ca="1" si="35"/>
        <v>15.111490993070266</v>
      </c>
      <c r="Z112" s="5">
        <f t="shared" ca="1" si="35"/>
        <v>15.48015276320328</v>
      </c>
      <c r="AA112" s="5">
        <f t="shared" ca="1" si="35"/>
        <v>15.903436587208263</v>
      </c>
      <c r="AB112" s="5">
        <f t="shared" ca="1" si="35"/>
        <v>16.2345529006253</v>
      </c>
      <c r="AC112" s="5">
        <f t="shared" ca="1" si="35"/>
        <v>16.68332773177854</v>
      </c>
      <c r="AD112" s="5">
        <f t="shared" ca="1" si="35"/>
        <v>17.177801343588126</v>
      </c>
      <c r="AE112" s="5">
        <f t="shared" ca="1" si="35"/>
        <v>17.632404747738843</v>
      </c>
      <c r="AF112" s="5">
        <f t="shared" ca="1" si="35"/>
        <v>18.108047442152905</v>
      </c>
      <c r="AG112" s="5">
        <f t="shared" ca="1" si="35"/>
        <v>18.687220599592028</v>
      </c>
      <c r="AH112" s="5">
        <f t="shared" ca="1" si="35"/>
        <v>19.123335619478652</v>
      </c>
      <c r="AI112" s="5">
        <f t="shared" ca="1" si="35"/>
        <v>19.574212861738804</v>
      </c>
      <c r="AJ112" s="5">
        <f t="shared" ca="1" si="35"/>
        <v>20.016445254151499</v>
      </c>
      <c r="AK112" s="5">
        <f t="shared" ca="1" si="35"/>
        <v>20.474336821456458</v>
      </c>
      <c r="AL112" s="5">
        <f t="shared" ca="1" si="35"/>
        <v>20.962217277389243</v>
      </c>
      <c r="AM112" s="5">
        <f t="shared" ca="1" si="35"/>
        <v>23.667355045881628</v>
      </c>
      <c r="AN112" s="5">
        <f t="shared" ca="1" si="35"/>
        <v>26.682114624908355</v>
      </c>
      <c r="AO112" s="5">
        <f t="shared" ca="1" si="35"/>
        <v>32.350408337338422</v>
      </c>
      <c r="AP112" s="5">
        <f t="shared" ca="1" si="35"/>
        <v>38.070305684857658</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36">K$112/J$112*J113</f>
        <v>#VALUE!</v>
      </c>
      <c r="L113" s="185" t="e">
        <f t="shared" ca="1" si="36"/>
        <v>#VALUE!</v>
      </c>
      <c r="M113" s="185" t="e">
        <f t="shared" ca="1" si="36"/>
        <v>#VALUE!</v>
      </c>
      <c r="N113" s="185" t="e">
        <f t="shared" ca="1" si="36"/>
        <v>#VALUE!</v>
      </c>
      <c r="O113" s="185" t="e">
        <f t="shared" ca="1" si="36"/>
        <v>#VALUE!</v>
      </c>
      <c r="P113" s="185" t="e">
        <f t="shared" ca="1" si="36"/>
        <v>#VALUE!</v>
      </c>
      <c r="Q113" s="185" t="e">
        <f t="shared" ca="1" si="36"/>
        <v>#VALUE!</v>
      </c>
      <c r="R113" s="185" t="e">
        <f t="shared" ca="1" si="36"/>
        <v>#VALUE!</v>
      </c>
      <c r="S113" s="185" t="e">
        <f t="shared" ca="1" si="36"/>
        <v>#VALUE!</v>
      </c>
      <c r="T113" s="185" t="e">
        <f t="shared" ca="1" si="36"/>
        <v>#VALUE!</v>
      </c>
      <c r="U113" s="185" t="e">
        <f t="shared" ca="1" si="36"/>
        <v>#VALUE!</v>
      </c>
      <c r="V113" s="185" t="e">
        <f t="shared" ca="1" si="36"/>
        <v>#VALUE!</v>
      </c>
      <c r="W113" s="185" t="e">
        <f t="shared" ca="1" si="36"/>
        <v>#VALUE!</v>
      </c>
      <c r="X113" s="185" t="e">
        <f t="shared" ca="1" si="36"/>
        <v>#VALUE!</v>
      </c>
      <c r="Y113" s="185" t="e">
        <f t="shared" ca="1" si="36"/>
        <v>#VALUE!</v>
      </c>
      <c r="Z113" s="185" t="e">
        <f t="shared" ca="1" si="36"/>
        <v>#VALUE!</v>
      </c>
      <c r="AA113" s="185" t="e">
        <f t="shared" ref="AA113:AP128" ca="1" si="37">AA$112/Z$112*Z113</f>
        <v>#VALUE!</v>
      </c>
      <c r="AB113" s="185" t="e">
        <f t="shared" ca="1" si="37"/>
        <v>#VALUE!</v>
      </c>
      <c r="AC113" s="185" t="e">
        <f t="shared" ca="1" si="37"/>
        <v>#VALUE!</v>
      </c>
      <c r="AD113" s="185" t="e">
        <f t="shared" ca="1" si="37"/>
        <v>#VALUE!</v>
      </c>
      <c r="AE113" s="185" t="e">
        <f t="shared" ca="1" si="37"/>
        <v>#VALUE!</v>
      </c>
      <c r="AF113" s="185" t="e">
        <f t="shared" ca="1" si="37"/>
        <v>#VALUE!</v>
      </c>
      <c r="AG113" s="185" t="e">
        <f t="shared" ca="1" si="37"/>
        <v>#VALUE!</v>
      </c>
      <c r="AH113" s="185" t="e">
        <f t="shared" ca="1" si="37"/>
        <v>#VALUE!</v>
      </c>
      <c r="AI113" s="185" t="e">
        <f t="shared" ca="1" si="37"/>
        <v>#VALUE!</v>
      </c>
      <c r="AJ113" s="185" t="e">
        <f t="shared" ca="1" si="37"/>
        <v>#VALUE!</v>
      </c>
      <c r="AK113" s="185" t="e">
        <f t="shared" ca="1" si="37"/>
        <v>#VALUE!</v>
      </c>
      <c r="AL113" s="185" t="e">
        <f t="shared" ca="1" si="37"/>
        <v>#VALUE!</v>
      </c>
      <c r="AM113" s="185" t="e">
        <f t="shared" ca="1" si="37"/>
        <v>#VALUE!</v>
      </c>
      <c r="AN113" s="185" t="e">
        <f t="shared" ca="1" si="37"/>
        <v>#VALUE!</v>
      </c>
      <c r="AO113" s="185" t="e">
        <f t="shared" ca="1" si="37"/>
        <v>#VALUE!</v>
      </c>
      <c r="AP113" s="185" t="e">
        <f t="shared" ca="1" si="37"/>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36"/>
        <v>#VALUE!</v>
      </c>
      <c r="L114" s="185" t="e">
        <f t="shared" ca="1" si="36"/>
        <v>#VALUE!</v>
      </c>
      <c r="M114" s="185" t="e">
        <f t="shared" ca="1" si="36"/>
        <v>#VALUE!</v>
      </c>
      <c r="N114" s="185" t="e">
        <f t="shared" ca="1" si="36"/>
        <v>#VALUE!</v>
      </c>
      <c r="O114" s="185" t="e">
        <f t="shared" ca="1" si="36"/>
        <v>#VALUE!</v>
      </c>
      <c r="P114" s="185" t="e">
        <f t="shared" ca="1" si="36"/>
        <v>#VALUE!</v>
      </c>
      <c r="Q114" s="185" t="e">
        <f t="shared" ca="1" si="36"/>
        <v>#VALUE!</v>
      </c>
      <c r="R114" s="185" t="e">
        <f t="shared" ca="1" si="36"/>
        <v>#VALUE!</v>
      </c>
      <c r="S114" s="185" t="e">
        <f t="shared" ca="1" si="36"/>
        <v>#VALUE!</v>
      </c>
      <c r="T114" s="185" t="e">
        <f t="shared" ca="1" si="36"/>
        <v>#VALUE!</v>
      </c>
      <c r="U114" s="185" t="e">
        <f t="shared" ca="1" si="36"/>
        <v>#VALUE!</v>
      </c>
      <c r="V114" s="185" t="e">
        <f t="shared" ca="1" si="36"/>
        <v>#VALUE!</v>
      </c>
      <c r="W114" s="185" t="e">
        <f t="shared" ca="1" si="36"/>
        <v>#VALUE!</v>
      </c>
      <c r="X114" s="185" t="e">
        <f t="shared" ca="1" si="36"/>
        <v>#VALUE!</v>
      </c>
      <c r="Y114" s="185" t="e">
        <f t="shared" ca="1" si="36"/>
        <v>#VALUE!</v>
      </c>
      <c r="Z114" s="185" t="e">
        <f t="shared" ca="1" si="36"/>
        <v>#VALUE!</v>
      </c>
      <c r="AA114" s="185" t="e">
        <f t="shared" ca="1" si="37"/>
        <v>#VALUE!</v>
      </c>
      <c r="AB114" s="185" t="e">
        <f t="shared" ca="1" si="37"/>
        <v>#VALUE!</v>
      </c>
      <c r="AC114" s="185" t="e">
        <f t="shared" ca="1" si="37"/>
        <v>#VALUE!</v>
      </c>
      <c r="AD114" s="185" t="e">
        <f t="shared" ca="1" si="37"/>
        <v>#VALUE!</v>
      </c>
      <c r="AE114" s="185" t="e">
        <f t="shared" ca="1" si="37"/>
        <v>#VALUE!</v>
      </c>
      <c r="AF114" s="185" t="e">
        <f t="shared" ca="1" si="37"/>
        <v>#VALUE!</v>
      </c>
      <c r="AG114" s="185" t="e">
        <f t="shared" ca="1" si="37"/>
        <v>#VALUE!</v>
      </c>
      <c r="AH114" s="185" t="e">
        <f t="shared" ca="1" si="37"/>
        <v>#VALUE!</v>
      </c>
      <c r="AI114" s="185" t="e">
        <f t="shared" ca="1" si="37"/>
        <v>#VALUE!</v>
      </c>
      <c r="AJ114" s="185" t="e">
        <f t="shared" ca="1" si="37"/>
        <v>#VALUE!</v>
      </c>
      <c r="AK114" s="185" t="e">
        <f t="shared" ca="1" si="37"/>
        <v>#VALUE!</v>
      </c>
      <c r="AL114" s="185" t="e">
        <f t="shared" ca="1" si="37"/>
        <v>#VALUE!</v>
      </c>
      <c r="AM114" s="185" t="e">
        <f t="shared" ca="1" si="37"/>
        <v>#VALUE!</v>
      </c>
      <c r="AN114" s="185" t="e">
        <f t="shared" ca="1" si="37"/>
        <v>#VALUE!</v>
      </c>
      <c r="AO114" s="185" t="e">
        <f t="shared" ca="1" si="37"/>
        <v>#VALUE!</v>
      </c>
      <c r="AP114" s="185" t="e">
        <f t="shared" ca="1" si="37"/>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36"/>
        <v>#VALUE!</v>
      </c>
      <c r="L115" s="185" t="e">
        <f t="shared" ca="1" si="36"/>
        <v>#VALUE!</v>
      </c>
      <c r="M115" s="185" t="e">
        <f t="shared" ca="1" si="36"/>
        <v>#VALUE!</v>
      </c>
      <c r="N115" s="185" t="e">
        <f t="shared" ca="1" si="36"/>
        <v>#VALUE!</v>
      </c>
      <c r="O115" s="185" t="e">
        <f t="shared" ca="1" si="36"/>
        <v>#VALUE!</v>
      </c>
      <c r="P115" s="185" t="e">
        <f t="shared" ca="1" si="36"/>
        <v>#VALUE!</v>
      </c>
      <c r="Q115" s="185" t="e">
        <f t="shared" ca="1" si="36"/>
        <v>#VALUE!</v>
      </c>
      <c r="R115" s="185" t="e">
        <f t="shared" ca="1" si="36"/>
        <v>#VALUE!</v>
      </c>
      <c r="S115" s="185" t="e">
        <f t="shared" ca="1" si="36"/>
        <v>#VALUE!</v>
      </c>
      <c r="T115" s="185" t="e">
        <f t="shared" ca="1" si="36"/>
        <v>#VALUE!</v>
      </c>
      <c r="U115" s="185" t="e">
        <f t="shared" ca="1" si="36"/>
        <v>#VALUE!</v>
      </c>
      <c r="V115" s="185" t="e">
        <f t="shared" ca="1" si="36"/>
        <v>#VALUE!</v>
      </c>
      <c r="W115" s="185" t="e">
        <f t="shared" ca="1" si="36"/>
        <v>#VALUE!</v>
      </c>
      <c r="X115" s="185" t="e">
        <f t="shared" ca="1" si="36"/>
        <v>#VALUE!</v>
      </c>
      <c r="Y115" s="185" t="e">
        <f t="shared" ca="1" si="36"/>
        <v>#VALUE!</v>
      </c>
      <c r="Z115" s="185" t="e">
        <f t="shared" ca="1" si="36"/>
        <v>#VALUE!</v>
      </c>
      <c r="AA115" s="185" t="e">
        <f t="shared" ca="1" si="37"/>
        <v>#VALUE!</v>
      </c>
      <c r="AB115" s="185" t="e">
        <f t="shared" ca="1" si="37"/>
        <v>#VALUE!</v>
      </c>
      <c r="AC115" s="185" t="e">
        <f t="shared" ca="1" si="37"/>
        <v>#VALUE!</v>
      </c>
      <c r="AD115" s="185" t="e">
        <f t="shared" ca="1" si="37"/>
        <v>#VALUE!</v>
      </c>
      <c r="AE115" s="185" t="e">
        <f t="shared" ca="1" si="37"/>
        <v>#VALUE!</v>
      </c>
      <c r="AF115" s="185" t="e">
        <f t="shared" ca="1" si="37"/>
        <v>#VALUE!</v>
      </c>
      <c r="AG115" s="185" t="e">
        <f t="shared" ca="1" si="37"/>
        <v>#VALUE!</v>
      </c>
      <c r="AH115" s="185" t="e">
        <f t="shared" ca="1" si="37"/>
        <v>#VALUE!</v>
      </c>
      <c r="AI115" s="185" t="e">
        <f t="shared" ca="1" si="37"/>
        <v>#VALUE!</v>
      </c>
      <c r="AJ115" s="185" t="e">
        <f t="shared" ca="1" si="37"/>
        <v>#VALUE!</v>
      </c>
      <c r="AK115" s="185" t="e">
        <f t="shared" ca="1" si="37"/>
        <v>#VALUE!</v>
      </c>
      <c r="AL115" s="185" t="e">
        <f t="shared" ca="1" si="37"/>
        <v>#VALUE!</v>
      </c>
      <c r="AM115" s="185" t="e">
        <f t="shared" ca="1" si="37"/>
        <v>#VALUE!</v>
      </c>
      <c r="AN115" s="185" t="e">
        <f t="shared" ca="1" si="37"/>
        <v>#VALUE!</v>
      </c>
      <c r="AO115" s="185" t="e">
        <f t="shared" ca="1" si="37"/>
        <v>#VALUE!</v>
      </c>
      <c r="AP115" s="185" t="e">
        <f t="shared" ca="1" si="37"/>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36"/>
        <v>#VALUE!</v>
      </c>
      <c r="L116" s="185" t="e">
        <f t="shared" ca="1" si="36"/>
        <v>#VALUE!</v>
      </c>
      <c r="M116" s="185" t="e">
        <f t="shared" ca="1" si="36"/>
        <v>#VALUE!</v>
      </c>
      <c r="N116" s="185" t="e">
        <f t="shared" ca="1" si="36"/>
        <v>#VALUE!</v>
      </c>
      <c r="O116" s="185" t="e">
        <f t="shared" ca="1" si="36"/>
        <v>#VALUE!</v>
      </c>
      <c r="P116" s="185" t="e">
        <f t="shared" ca="1" si="36"/>
        <v>#VALUE!</v>
      </c>
      <c r="Q116" s="185" t="e">
        <f t="shared" ca="1" si="36"/>
        <v>#VALUE!</v>
      </c>
      <c r="R116" s="185" t="e">
        <f t="shared" ca="1" si="36"/>
        <v>#VALUE!</v>
      </c>
      <c r="S116" s="185" t="e">
        <f t="shared" ca="1" si="36"/>
        <v>#VALUE!</v>
      </c>
      <c r="T116" s="185" t="e">
        <f t="shared" ca="1" si="36"/>
        <v>#VALUE!</v>
      </c>
      <c r="U116" s="185" t="e">
        <f t="shared" ca="1" si="36"/>
        <v>#VALUE!</v>
      </c>
      <c r="V116" s="185" t="e">
        <f t="shared" ca="1" si="36"/>
        <v>#VALUE!</v>
      </c>
      <c r="W116" s="185" t="e">
        <f t="shared" ca="1" si="36"/>
        <v>#VALUE!</v>
      </c>
      <c r="X116" s="185" t="e">
        <f t="shared" ca="1" si="36"/>
        <v>#VALUE!</v>
      </c>
      <c r="Y116" s="185" t="e">
        <f t="shared" ca="1" si="36"/>
        <v>#VALUE!</v>
      </c>
      <c r="Z116" s="185" t="e">
        <f t="shared" ca="1" si="36"/>
        <v>#VALUE!</v>
      </c>
      <c r="AA116" s="185" t="e">
        <f t="shared" ca="1" si="37"/>
        <v>#VALUE!</v>
      </c>
      <c r="AB116" s="185" t="e">
        <f t="shared" ca="1" si="37"/>
        <v>#VALUE!</v>
      </c>
      <c r="AC116" s="185" t="e">
        <f t="shared" ca="1" si="37"/>
        <v>#VALUE!</v>
      </c>
      <c r="AD116" s="185" t="e">
        <f t="shared" ca="1" si="37"/>
        <v>#VALUE!</v>
      </c>
      <c r="AE116" s="185" t="e">
        <f t="shared" ca="1" si="37"/>
        <v>#VALUE!</v>
      </c>
      <c r="AF116" s="185" t="e">
        <f t="shared" ca="1" si="37"/>
        <v>#VALUE!</v>
      </c>
      <c r="AG116" s="185" t="e">
        <f t="shared" ca="1" si="37"/>
        <v>#VALUE!</v>
      </c>
      <c r="AH116" s="185" t="e">
        <f t="shared" ca="1" si="37"/>
        <v>#VALUE!</v>
      </c>
      <c r="AI116" s="185" t="e">
        <f t="shared" ca="1" si="37"/>
        <v>#VALUE!</v>
      </c>
      <c r="AJ116" s="185" t="e">
        <f t="shared" ca="1" si="37"/>
        <v>#VALUE!</v>
      </c>
      <c r="AK116" s="185" t="e">
        <f t="shared" ca="1" si="37"/>
        <v>#VALUE!</v>
      </c>
      <c r="AL116" s="185" t="e">
        <f t="shared" ca="1" si="37"/>
        <v>#VALUE!</v>
      </c>
      <c r="AM116" s="185" t="e">
        <f t="shared" ca="1" si="37"/>
        <v>#VALUE!</v>
      </c>
      <c r="AN116" s="185" t="e">
        <f t="shared" ca="1" si="37"/>
        <v>#VALUE!</v>
      </c>
      <c r="AO116" s="185" t="e">
        <f t="shared" ca="1" si="37"/>
        <v>#VALUE!</v>
      </c>
      <c r="AP116" s="185" t="e">
        <f t="shared" ca="1" si="37"/>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36"/>
        <v>#VALUE!</v>
      </c>
      <c r="L117" s="185" t="e">
        <f t="shared" ca="1" si="36"/>
        <v>#VALUE!</v>
      </c>
      <c r="M117" s="185" t="e">
        <f t="shared" ca="1" si="36"/>
        <v>#VALUE!</v>
      </c>
      <c r="N117" s="185" t="e">
        <f t="shared" ca="1" si="36"/>
        <v>#VALUE!</v>
      </c>
      <c r="O117" s="185" t="e">
        <f t="shared" ca="1" si="36"/>
        <v>#VALUE!</v>
      </c>
      <c r="P117" s="185" t="e">
        <f t="shared" ca="1" si="36"/>
        <v>#VALUE!</v>
      </c>
      <c r="Q117" s="185" t="e">
        <f t="shared" ca="1" si="36"/>
        <v>#VALUE!</v>
      </c>
      <c r="R117" s="185" t="e">
        <f t="shared" ca="1" si="36"/>
        <v>#VALUE!</v>
      </c>
      <c r="S117" s="185" t="e">
        <f t="shared" ca="1" si="36"/>
        <v>#VALUE!</v>
      </c>
      <c r="T117" s="185" t="e">
        <f t="shared" ca="1" si="36"/>
        <v>#VALUE!</v>
      </c>
      <c r="U117" s="185" t="e">
        <f t="shared" ca="1" si="36"/>
        <v>#VALUE!</v>
      </c>
      <c r="V117" s="185" t="e">
        <f t="shared" ca="1" si="36"/>
        <v>#VALUE!</v>
      </c>
      <c r="W117" s="185" t="e">
        <f t="shared" ca="1" si="36"/>
        <v>#VALUE!</v>
      </c>
      <c r="X117" s="185" t="e">
        <f t="shared" ca="1" si="36"/>
        <v>#VALUE!</v>
      </c>
      <c r="Y117" s="185" t="e">
        <f t="shared" ca="1" si="36"/>
        <v>#VALUE!</v>
      </c>
      <c r="Z117" s="185" t="e">
        <f t="shared" ca="1" si="36"/>
        <v>#VALUE!</v>
      </c>
      <c r="AA117" s="185" t="e">
        <f t="shared" ca="1" si="37"/>
        <v>#VALUE!</v>
      </c>
      <c r="AB117" s="185" t="e">
        <f t="shared" ca="1" si="37"/>
        <v>#VALUE!</v>
      </c>
      <c r="AC117" s="185" t="e">
        <f t="shared" ca="1" si="37"/>
        <v>#VALUE!</v>
      </c>
      <c r="AD117" s="185" t="e">
        <f t="shared" ca="1" si="37"/>
        <v>#VALUE!</v>
      </c>
      <c r="AE117" s="185" t="e">
        <f t="shared" ca="1" si="37"/>
        <v>#VALUE!</v>
      </c>
      <c r="AF117" s="185" t="e">
        <f t="shared" ca="1" si="37"/>
        <v>#VALUE!</v>
      </c>
      <c r="AG117" s="185" t="e">
        <f t="shared" ca="1" si="37"/>
        <v>#VALUE!</v>
      </c>
      <c r="AH117" s="185" t="e">
        <f t="shared" ca="1" si="37"/>
        <v>#VALUE!</v>
      </c>
      <c r="AI117" s="185" t="e">
        <f t="shared" ca="1" si="37"/>
        <v>#VALUE!</v>
      </c>
      <c r="AJ117" s="185" t="e">
        <f t="shared" ca="1" si="37"/>
        <v>#VALUE!</v>
      </c>
      <c r="AK117" s="185" t="e">
        <f t="shared" ca="1" si="37"/>
        <v>#VALUE!</v>
      </c>
      <c r="AL117" s="185" t="e">
        <f t="shared" ca="1" si="37"/>
        <v>#VALUE!</v>
      </c>
      <c r="AM117" s="185" t="e">
        <f t="shared" ca="1" si="37"/>
        <v>#VALUE!</v>
      </c>
      <c r="AN117" s="185" t="e">
        <f t="shared" ca="1" si="37"/>
        <v>#VALUE!</v>
      </c>
      <c r="AO117" s="185" t="e">
        <f t="shared" ca="1" si="37"/>
        <v>#VALUE!</v>
      </c>
      <c r="AP117" s="185" t="e">
        <f t="shared" ca="1" si="37"/>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36"/>
        <v>#VALUE!</v>
      </c>
      <c r="L118" s="185" t="e">
        <f t="shared" ca="1" si="36"/>
        <v>#VALUE!</v>
      </c>
      <c r="M118" s="185" t="e">
        <f t="shared" ca="1" si="36"/>
        <v>#VALUE!</v>
      </c>
      <c r="N118" s="185" t="e">
        <f t="shared" ca="1" si="36"/>
        <v>#VALUE!</v>
      </c>
      <c r="O118" s="185" t="e">
        <f t="shared" ca="1" si="36"/>
        <v>#VALUE!</v>
      </c>
      <c r="P118" s="185" t="e">
        <f t="shared" ca="1" si="36"/>
        <v>#VALUE!</v>
      </c>
      <c r="Q118" s="185" t="e">
        <f t="shared" ca="1" si="36"/>
        <v>#VALUE!</v>
      </c>
      <c r="R118" s="185" t="e">
        <f t="shared" ca="1" si="36"/>
        <v>#VALUE!</v>
      </c>
      <c r="S118" s="185" t="e">
        <f t="shared" ca="1" si="36"/>
        <v>#VALUE!</v>
      </c>
      <c r="T118" s="185" t="e">
        <f t="shared" ca="1" si="36"/>
        <v>#VALUE!</v>
      </c>
      <c r="U118" s="185" t="e">
        <f t="shared" ca="1" si="36"/>
        <v>#VALUE!</v>
      </c>
      <c r="V118" s="185" t="e">
        <f t="shared" ca="1" si="36"/>
        <v>#VALUE!</v>
      </c>
      <c r="W118" s="185" t="e">
        <f t="shared" ca="1" si="36"/>
        <v>#VALUE!</v>
      </c>
      <c r="X118" s="185" t="e">
        <f t="shared" ca="1" si="36"/>
        <v>#VALUE!</v>
      </c>
      <c r="Y118" s="185" t="e">
        <f t="shared" ca="1" si="36"/>
        <v>#VALUE!</v>
      </c>
      <c r="Z118" s="185" t="e">
        <f t="shared" ca="1" si="36"/>
        <v>#VALUE!</v>
      </c>
      <c r="AA118" s="185" t="e">
        <f t="shared" ca="1" si="37"/>
        <v>#VALUE!</v>
      </c>
      <c r="AB118" s="185" t="e">
        <f t="shared" ca="1" si="37"/>
        <v>#VALUE!</v>
      </c>
      <c r="AC118" s="185" t="e">
        <f t="shared" ca="1" si="37"/>
        <v>#VALUE!</v>
      </c>
      <c r="AD118" s="185" t="e">
        <f t="shared" ca="1" si="37"/>
        <v>#VALUE!</v>
      </c>
      <c r="AE118" s="185" t="e">
        <f t="shared" ca="1" si="37"/>
        <v>#VALUE!</v>
      </c>
      <c r="AF118" s="185" t="e">
        <f t="shared" ca="1" si="37"/>
        <v>#VALUE!</v>
      </c>
      <c r="AG118" s="185" t="e">
        <f t="shared" ca="1" si="37"/>
        <v>#VALUE!</v>
      </c>
      <c r="AH118" s="185" t="e">
        <f t="shared" ca="1" si="37"/>
        <v>#VALUE!</v>
      </c>
      <c r="AI118" s="185" t="e">
        <f t="shared" ca="1" si="37"/>
        <v>#VALUE!</v>
      </c>
      <c r="AJ118" s="185" t="e">
        <f t="shared" ca="1" si="37"/>
        <v>#VALUE!</v>
      </c>
      <c r="AK118" s="185" t="e">
        <f t="shared" ca="1" si="37"/>
        <v>#VALUE!</v>
      </c>
      <c r="AL118" s="185" t="e">
        <f t="shared" ca="1" si="37"/>
        <v>#VALUE!</v>
      </c>
      <c r="AM118" s="185" t="e">
        <f t="shared" ca="1" si="37"/>
        <v>#VALUE!</v>
      </c>
      <c r="AN118" s="185" t="e">
        <f t="shared" ca="1" si="37"/>
        <v>#VALUE!</v>
      </c>
      <c r="AO118" s="185" t="e">
        <f t="shared" ca="1" si="37"/>
        <v>#VALUE!</v>
      </c>
      <c r="AP118" s="185" t="e">
        <f t="shared" ca="1" si="37"/>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36"/>
        <v>#VALUE!</v>
      </c>
      <c r="L119" s="185" t="e">
        <f t="shared" ca="1" si="36"/>
        <v>#VALUE!</v>
      </c>
      <c r="M119" s="185" t="e">
        <f t="shared" ca="1" si="36"/>
        <v>#VALUE!</v>
      </c>
      <c r="N119" s="185" t="e">
        <f t="shared" ca="1" si="36"/>
        <v>#VALUE!</v>
      </c>
      <c r="O119" s="185" t="e">
        <f t="shared" ca="1" si="36"/>
        <v>#VALUE!</v>
      </c>
      <c r="P119" s="185" t="e">
        <f t="shared" ca="1" si="36"/>
        <v>#VALUE!</v>
      </c>
      <c r="Q119" s="185" t="e">
        <f t="shared" ca="1" si="36"/>
        <v>#VALUE!</v>
      </c>
      <c r="R119" s="185" t="e">
        <f t="shared" ca="1" si="36"/>
        <v>#VALUE!</v>
      </c>
      <c r="S119" s="185" t="e">
        <f t="shared" ca="1" si="36"/>
        <v>#VALUE!</v>
      </c>
      <c r="T119" s="185" t="e">
        <f t="shared" ca="1" si="36"/>
        <v>#VALUE!</v>
      </c>
      <c r="U119" s="185" t="e">
        <f t="shared" ca="1" si="36"/>
        <v>#VALUE!</v>
      </c>
      <c r="V119" s="185" t="e">
        <f t="shared" ca="1" si="36"/>
        <v>#VALUE!</v>
      </c>
      <c r="W119" s="185" t="e">
        <f t="shared" ca="1" si="36"/>
        <v>#VALUE!</v>
      </c>
      <c r="X119" s="185" t="e">
        <f t="shared" ca="1" si="36"/>
        <v>#VALUE!</v>
      </c>
      <c r="Y119" s="185" t="e">
        <f t="shared" ca="1" si="36"/>
        <v>#VALUE!</v>
      </c>
      <c r="Z119" s="185" t="e">
        <f t="shared" ca="1" si="36"/>
        <v>#VALUE!</v>
      </c>
      <c r="AA119" s="185" t="e">
        <f t="shared" ca="1" si="37"/>
        <v>#VALUE!</v>
      </c>
      <c r="AB119" s="185" t="e">
        <f t="shared" ca="1" si="37"/>
        <v>#VALUE!</v>
      </c>
      <c r="AC119" s="185" t="e">
        <f t="shared" ca="1" si="37"/>
        <v>#VALUE!</v>
      </c>
      <c r="AD119" s="185" t="e">
        <f t="shared" ca="1" si="37"/>
        <v>#VALUE!</v>
      </c>
      <c r="AE119" s="185" t="e">
        <f t="shared" ca="1" si="37"/>
        <v>#VALUE!</v>
      </c>
      <c r="AF119" s="185" t="e">
        <f t="shared" ca="1" si="37"/>
        <v>#VALUE!</v>
      </c>
      <c r="AG119" s="185" t="e">
        <f t="shared" ca="1" si="37"/>
        <v>#VALUE!</v>
      </c>
      <c r="AH119" s="185" t="e">
        <f t="shared" ca="1" si="37"/>
        <v>#VALUE!</v>
      </c>
      <c r="AI119" s="185" t="e">
        <f t="shared" ca="1" si="37"/>
        <v>#VALUE!</v>
      </c>
      <c r="AJ119" s="185" t="e">
        <f t="shared" ca="1" si="37"/>
        <v>#VALUE!</v>
      </c>
      <c r="AK119" s="185" t="e">
        <f t="shared" ca="1" si="37"/>
        <v>#VALUE!</v>
      </c>
      <c r="AL119" s="185" t="e">
        <f t="shared" ca="1" si="37"/>
        <v>#VALUE!</v>
      </c>
      <c r="AM119" s="185" t="e">
        <f t="shared" ca="1" si="37"/>
        <v>#VALUE!</v>
      </c>
      <c r="AN119" s="185" t="e">
        <f t="shared" ca="1" si="37"/>
        <v>#VALUE!</v>
      </c>
      <c r="AO119" s="185" t="e">
        <f t="shared" ca="1" si="37"/>
        <v>#VALUE!</v>
      </c>
      <c r="AP119" s="185" t="e">
        <f t="shared" ca="1" si="37"/>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36"/>
        <v>#VALUE!</v>
      </c>
      <c r="L120" s="185" t="e">
        <f t="shared" ca="1" si="36"/>
        <v>#VALUE!</v>
      </c>
      <c r="M120" s="185" t="e">
        <f t="shared" ca="1" si="36"/>
        <v>#VALUE!</v>
      </c>
      <c r="N120" s="185" t="e">
        <f t="shared" ca="1" si="36"/>
        <v>#VALUE!</v>
      </c>
      <c r="O120" s="185" t="e">
        <f t="shared" ca="1" si="36"/>
        <v>#VALUE!</v>
      </c>
      <c r="P120" s="185" t="e">
        <f t="shared" ca="1" si="36"/>
        <v>#VALUE!</v>
      </c>
      <c r="Q120" s="185" t="e">
        <f t="shared" ca="1" si="36"/>
        <v>#VALUE!</v>
      </c>
      <c r="R120" s="185" t="e">
        <f t="shared" ca="1" si="36"/>
        <v>#VALUE!</v>
      </c>
      <c r="S120" s="185" t="e">
        <f t="shared" ca="1" si="36"/>
        <v>#VALUE!</v>
      </c>
      <c r="T120" s="185" t="e">
        <f t="shared" ca="1" si="36"/>
        <v>#VALUE!</v>
      </c>
      <c r="U120" s="185" t="e">
        <f t="shared" ca="1" si="36"/>
        <v>#VALUE!</v>
      </c>
      <c r="V120" s="185" t="e">
        <f t="shared" ca="1" si="36"/>
        <v>#VALUE!</v>
      </c>
      <c r="W120" s="185" t="e">
        <f t="shared" ca="1" si="36"/>
        <v>#VALUE!</v>
      </c>
      <c r="X120" s="185" t="e">
        <f t="shared" ca="1" si="36"/>
        <v>#VALUE!</v>
      </c>
      <c r="Y120" s="185" t="e">
        <f t="shared" ca="1" si="36"/>
        <v>#VALUE!</v>
      </c>
      <c r="Z120" s="185" t="e">
        <f t="shared" ca="1" si="36"/>
        <v>#VALUE!</v>
      </c>
      <c r="AA120" s="185" t="e">
        <f t="shared" ca="1" si="37"/>
        <v>#VALUE!</v>
      </c>
      <c r="AB120" s="185" t="e">
        <f t="shared" ca="1" si="37"/>
        <v>#VALUE!</v>
      </c>
      <c r="AC120" s="185" t="e">
        <f t="shared" ca="1" si="37"/>
        <v>#VALUE!</v>
      </c>
      <c r="AD120" s="185" t="e">
        <f t="shared" ca="1" si="37"/>
        <v>#VALUE!</v>
      </c>
      <c r="AE120" s="185" t="e">
        <f t="shared" ca="1" si="37"/>
        <v>#VALUE!</v>
      </c>
      <c r="AF120" s="185" t="e">
        <f t="shared" ca="1" si="37"/>
        <v>#VALUE!</v>
      </c>
      <c r="AG120" s="185" t="e">
        <f t="shared" ca="1" si="37"/>
        <v>#VALUE!</v>
      </c>
      <c r="AH120" s="185" t="e">
        <f t="shared" ca="1" si="37"/>
        <v>#VALUE!</v>
      </c>
      <c r="AI120" s="185" t="e">
        <f t="shared" ca="1" si="37"/>
        <v>#VALUE!</v>
      </c>
      <c r="AJ120" s="185" t="e">
        <f t="shared" ca="1" si="37"/>
        <v>#VALUE!</v>
      </c>
      <c r="AK120" s="185" t="e">
        <f t="shared" ca="1" si="37"/>
        <v>#VALUE!</v>
      </c>
      <c r="AL120" s="185" t="e">
        <f t="shared" ca="1" si="37"/>
        <v>#VALUE!</v>
      </c>
      <c r="AM120" s="185" t="e">
        <f t="shared" ca="1" si="37"/>
        <v>#VALUE!</v>
      </c>
      <c r="AN120" s="185" t="e">
        <f t="shared" ca="1" si="37"/>
        <v>#VALUE!</v>
      </c>
      <c r="AO120" s="185" t="e">
        <f t="shared" ca="1" si="37"/>
        <v>#VALUE!</v>
      </c>
      <c r="AP120" s="185" t="e">
        <f t="shared" ca="1" si="37"/>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36"/>
        <v>#VALUE!</v>
      </c>
      <c r="L121" s="185" t="e">
        <f t="shared" ca="1" si="36"/>
        <v>#VALUE!</v>
      </c>
      <c r="M121" s="185" t="e">
        <f t="shared" ca="1" si="36"/>
        <v>#VALUE!</v>
      </c>
      <c r="N121" s="185" t="e">
        <f t="shared" ca="1" si="36"/>
        <v>#VALUE!</v>
      </c>
      <c r="O121" s="185" t="e">
        <f t="shared" ca="1" si="36"/>
        <v>#VALUE!</v>
      </c>
      <c r="P121" s="185" t="e">
        <f t="shared" ca="1" si="36"/>
        <v>#VALUE!</v>
      </c>
      <c r="Q121" s="185" t="e">
        <f t="shared" ca="1" si="36"/>
        <v>#VALUE!</v>
      </c>
      <c r="R121" s="185" t="e">
        <f t="shared" ca="1" si="36"/>
        <v>#VALUE!</v>
      </c>
      <c r="S121" s="185" t="e">
        <f t="shared" ca="1" si="36"/>
        <v>#VALUE!</v>
      </c>
      <c r="T121" s="185" t="e">
        <f t="shared" ca="1" si="36"/>
        <v>#VALUE!</v>
      </c>
      <c r="U121" s="185" t="e">
        <f t="shared" ca="1" si="36"/>
        <v>#VALUE!</v>
      </c>
      <c r="V121" s="185" t="e">
        <f t="shared" ca="1" si="36"/>
        <v>#VALUE!</v>
      </c>
      <c r="W121" s="185" t="e">
        <f t="shared" ca="1" si="36"/>
        <v>#VALUE!</v>
      </c>
      <c r="X121" s="185" t="e">
        <f t="shared" ca="1" si="36"/>
        <v>#VALUE!</v>
      </c>
      <c r="Y121" s="185" t="e">
        <f t="shared" ca="1" si="36"/>
        <v>#VALUE!</v>
      </c>
      <c r="Z121" s="185" t="e">
        <f t="shared" ca="1" si="36"/>
        <v>#VALUE!</v>
      </c>
      <c r="AA121" s="185" t="e">
        <f t="shared" ca="1" si="37"/>
        <v>#VALUE!</v>
      </c>
      <c r="AB121" s="185" t="e">
        <f t="shared" ca="1" si="37"/>
        <v>#VALUE!</v>
      </c>
      <c r="AC121" s="185" t="e">
        <f t="shared" ca="1" si="37"/>
        <v>#VALUE!</v>
      </c>
      <c r="AD121" s="185" t="e">
        <f t="shared" ca="1" si="37"/>
        <v>#VALUE!</v>
      </c>
      <c r="AE121" s="185" t="e">
        <f t="shared" ca="1" si="37"/>
        <v>#VALUE!</v>
      </c>
      <c r="AF121" s="185" t="e">
        <f t="shared" ca="1" si="37"/>
        <v>#VALUE!</v>
      </c>
      <c r="AG121" s="185" t="e">
        <f t="shared" ca="1" si="37"/>
        <v>#VALUE!</v>
      </c>
      <c r="AH121" s="185" t="e">
        <f t="shared" ca="1" si="37"/>
        <v>#VALUE!</v>
      </c>
      <c r="AI121" s="185" t="e">
        <f t="shared" ca="1" si="37"/>
        <v>#VALUE!</v>
      </c>
      <c r="AJ121" s="185" t="e">
        <f t="shared" ca="1" si="37"/>
        <v>#VALUE!</v>
      </c>
      <c r="AK121" s="185" t="e">
        <f t="shared" ca="1" si="37"/>
        <v>#VALUE!</v>
      </c>
      <c r="AL121" s="185" t="e">
        <f t="shared" ca="1" si="37"/>
        <v>#VALUE!</v>
      </c>
      <c r="AM121" s="185" t="e">
        <f t="shared" ca="1" si="37"/>
        <v>#VALUE!</v>
      </c>
      <c r="AN121" s="185" t="e">
        <f t="shared" ca="1" si="37"/>
        <v>#VALUE!</v>
      </c>
      <c r="AO121" s="185" t="e">
        <f t="shared" ca="1" si="37"/>
        <v>#VALUE!</v>
      </c>
      <c r="AP121" s="185" t="e">
        <f t="shared" ca="1" si="37"/>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36"/>
        <v>#VALUE!</v>
      </c>
      <c r="L122" s="185" t="e">
        <f t="shared" ca="1" si="36"/>
        <v>#VALUE!</v>
      </c>
      <c r="M122" s="185" t="e">
        <f t="shared" ca="1" si="36"/>
        <v>#VALUE!</v>
      </c>
      <c r="N122" s="185" t="e">
        <f t="shared" ca="1" si="36"/>
        <v>#VALUE!</v>
      </c>
      <c r="O122" s="185" t="e">
        <f t="shared" ca="1" si="36"/>
        <v>#VALUE!</v>
      </c>
      <c r="P122" s="185" t="e">
        <f t="shared" ca="1" si="36"/>
        <v>#VALUE!</v>
      </c>
      <c r="Q122" s="185" t="e">
        <f t="shared" ca="1" si="36"/>
        <v>#VALUE!</v>
      </c>
      <c r="R122" s="185" t="e">
        <f t="shared" ca="1" si="36"/>
        <v>#VALUE!</v>
      </c>
      <c r="S122" s="185" t="e">
        <f t="shared" ca="1" si="36"/>
        <v>#VALUE!</v>
      </c>
      <c r="T122" s="185" t="e">
        <f t="shared" ca="1" si="36"/>
        <v>#VALUE!</v>
      </c>
      <c r="U122" s="185" t="e">
        <f t="shared" ca="1" si="36"/>
        <v>#VALUE!</v>
      </c>
      <c r="V122" s="185" t="e">
        <f t="shared" ca="1" si="36"/>
        <v>#VALUE!</v>
      </c>
      <c r="W122" s="185" t="e">
        <f t="shared" ca="1" si="36"/>
        <v>#VALUE!</v>
      </c>
      <c r="X122" s="185" t="e">
        <f t="shared" ca="1" si="36"/>
        <v>#VALUE!</v>
      </c>
      <c r="Y122" s="185" t="e">
        <f t="shared" ca="1" si="36"/>
        <v>#VALUE!</v>
      </c>
      <c r="Z122" s="185" t="e">
        <f t="shared" ca="1" si="36"/>
        <v>#VALUE!</v>
      </c>
      <c r="AA122" s="185" t="e">
        <f t="shared" ca="1" si="37"/>
        <v>#VALUE!</v>
      </c>
      <c r="AB122" s="185" t="e">
        <f t="shared" ca="1" si="37"/>
        <v>#VALUE!</v>
      </c>
      <c r="AC122" s="185" t="e">
        <f t="shared" ca="1" si="37"/>
        <v>#VALUE!</v>
      </c>
      <c r="AD122" s="185" t="e">
        <f t="shared" ca="1" si="37"/>
        <v>#VALUE!</v>
      </c>
      <c r="AE122" s="185" t="e">
        <f t="shared" ca="1" si="37"/>
        <v>#VALUE!</v>
      </c>
      <c r="AF122" s="185" t="e">
        <f t="shared" ca="1" si="37"/>
        <v>#VALUE!</v>
      </c>
      <c r="AG122" s="185" t="e">
        <f t="shared" ca="1" si="37"/>
        <v>#VALUE!</v>
      </c>
      <c r="AH122" s="185" t="e">
        <f t="shared" ca="1" si="37"/>
        <v>#VALUE!</v>
      </c>
      <c r="AI122" s="185" t="e">
        <f t="shared" ca="1" si="37"/>
        <v>#VALUE!</v>
      </c>
      <c r="AJ122" s="185" t="e">
        <f t="shared" ca="1" si="37"/>
        <v>#VALUE!</v>
      </c>
      <c r="AK122" s="185" t="e">
        <f t="shared" ca="1" si="37"/>
        <v>#VALUE!</v>
      </c>
      <c r="AL122" s="185" t="e">
        <f t="shared" ca="1" si="37"/>
        <v>#VALUE!</v>
      </c>
      <c r="AM122" s="185" t="e">
        <f t="shared" ca="1" si="37"/>
        <v>#VALUE!</v>
      </c>
      <c r="AN122" s="185" t="e">
        <f t="shared" ca="1" si="37"/>
        <v>#VALUE!</v>
      </c>
      <c r="AO122" s="185" t="e">
        <f t="shared" ca="1" si="37"/>
        <v>#VALUE!</v>
      </c>
      <c r="AP122" s="185" t="e">
        <f t="shared" ca="1" si="37"/>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36"/>
        <v>#VALUE!</v>
      </c>
      <c r="L123" s="185" t="e">
        <f t="shared" ca="1" si="36"/>
        <v>#VALUE!</v>
      </c>
      <c r="M123" s="185" t="e">
        <f t="shared" ca="1" si="36"/>
        <v>#VALUE!</v>
      </c>
      <c r="N123" s="185" t="e">
        <f t="shared" ca="1" si="36"/>
        <v>#VALUE!</v>
      </c>
      <c r="O123" s="185" t="e">
        <f t="shared" ca="1" si="36"/>
        <v>#VALUE!</v>
      </c>
      <c r="P123" s="185" t="e">
        <f t="shared" ca="1" si="36"/>
        <v>#VALUE!</v>
      </c>
      <c r="Q123" s="185" t="e">
        <f t="shared" ca="1" si="36"/>
        <v>#VALUE!</v>
      </c>
      <c r="R123" s="185" t="e">
        <f t="shared" ca="1" si="36"/>
        <v>#VALUE!</v>
      </c>
      <c r="S123" s="185" t="e">
        <f t="shared" ca="1" si="36"/>
        <v>#VALUE!</v>
      </c>
      <c r="T123" s="185" t="e">
        <f t="shared" ca="1" si="36"/>
        <v>#VALUE!</v>
      </c>
      <c r="U123" s="185" t="e">
        <f t="shared" ca="1" si="36"/>
        <v>#VALUE!</v>
      </c>
      <c r="V123" s="185" t="e">
        <f t="shared" ca="1" si="36"/>
        <v>#VALUE!</v>
      </c>
      <c r="W123" s="185" t="e">
        <f t="shared" ca="1" si="36"/>
        <v>#VALUE!</v>
      </c>
      <c r="X123" s="185" t="e">
        <f t="shared" ca="1" si="36"/>
        <v>#VALUE!</v>
      </c>
      <c r="Y123" s="185" t="e">
        <f t="shared" ca="1" si="36"/>
        <v>#VALUE!</v>
      </c>
      <c r="Z123" s="185" t="e">
        <f t="shared" ca="1" si="36"/>
        <v>#VALUE!</v>
      </c>
      <c r="AA123" s="185" t="e">
        <f t="shared" ca="1" si="37"/>
        <v>#VALUE!</v>
      </c>
      <c r="AB123" s="185" t="e">
        <f t="shared" ca="1" si="37"/>
        <v>#VALUE!</v>
      </c>
      <c r="AC123" s="185" t="e">
        <f t="shared" ca="1" si="37"/>
        <v>#VALUE!</v>
      </c>
      <c r="AD123" s="185" t="e">
        <f t="shared" ca="1" si="37"/>
        <v>#VALUE!</v>
      </c>
      <c r="AE123" s="185" t="e">
        <f t="shared" ca="1" si="37"/>
        <v>#VALUE!</v>
      </c>
      <c r="AF123" s="185" t="e">
        <f t="shared" ca="1" si="37"/>
        <v>#VALUE!</v>
      </c>
      <c r="AG123" s="185" t="e">
        <f t="shared" ca="1" si="37"/>
        <v>#VALUE!</v>
      </c>
      <c r="AH123" s="185" t="e">
        <f t="shared" ca="1" si="37"/>
        <v>#VALUE!</v>
      </c>
      <c r="AI123" s="185" t="e">
        <f t="shared" ca="1" si="37"/>
        <v>#VALUE!</v>
      </c>
      <c r="AJ123" s="185" t="e">
        <f t="shared" ca="1" si="37"/>
        <v>#VALUE!</v>
      </c>
      <c r="AK123" s="185" t="e">
        <f t="shared" ca="1" si="37"/>
        <v>#VALUE!</v>
      </c>
      <c r="AL123" s="185" t="e">
        <f t="shared" ca="1" si="37"/>
        <v>#VALUE!</v>
      </c>
      <c r="AM123" s="185" t="e">
        <f t="shared" ca="1" si="37"/>
        <v>#VALUE!</v>
      </c>
      <c r="AN123" s="185" t="e">
        <f t="shared" ca="1" si="37"/>
        <v>#VALUE!</v>
      </c>
      <c r="AO123" s="185" t="e">
        <f t="shared" ca="1" si="37"/>
        <v>#VALUE!</v>
      </c>
      <c r="AP123" s="185" t="e">
        <f t="shared" ca="1" si="37"/>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36"/>
        <v>#VALUE!</v>
      </c>
      <c r="L124" s="185" t="e">
        <f t="shared" ca="1" si="36"/>
        <v>#VALUE!</v>
      </c>
      <c r="M124" s="185" t="e">
        <f t="shared" ca="1" si="36"/>
        <v>#VALUE!</v>
      </c>
      <c r="N124" s="185" t="e">
        <f t="shared" ca="1" si="36"/>
        <v>#VALUE!</v>
      </c>
      <c r="O124" s="185" t="e">
        <f t="shared" ca="1" si="36"/>
        <v>#VALUE!</v>
      </c>
      <c r="P124" s="185" t="e">
        <f t="shared" ca="1" si="36"/>
        <v>#VALUE!</v>
      </c>
      <c r="Q124" s="185" t="e">
        <f t="shared" ca="1" si="36"/>
        <v>#VALUE!</v>
      </c>
      <c r="R124" s="185" t="e">
        <f t="shared" ca="1" si="36"/>
        <v>#VALUE!</v>
      </c>
      <c r="S124" s="185" t="e">
        <f t="shared" ca="1" si="36"/>
        <v>#VALUE!</v>
      </c>
      <c r="T124" s="185" t="e">
        <f t="shared" ca="1" si="36"/>
        <v>#VALUE!</v>
      </c>
      <c r="U124" s="185" t="e">
        <f t="shared" ca="1" si="36"/>
        <v>#VALUE!</v>
      </c>
      <c r="V124" s="185" t="e">
        <f t="shared" ca="1" si="36"/>
        <v>#VALUE!</v>
      </c>
      <c r="W124" s="185" t="e">
        <f t="shared" ca="1" si="36"/>
        <v>#VALUE!</v>
      </c>
      <c r="X124" s="185" t="e">
        <f t="shared" ca="1" si="36"/>
        <v>#VALUE!</v>
      </c>
      <c r="Y124" s="185" t="e">
        <f t="shared" ca="1" si="36"/>
        <v>#VALUE!</v>
      </c>
      <c r="Z124" s="185" t="e">
        <f t="shared" ca="1" si="36"/>
        <v>#VALUE!</v>
      </c>
      <c r="AA124" s="185" t="e">
        <f t="shared" ca="1" si="37"/>
        <v>#VALUE!</v>
      </c>
      <c r="AB124" s="185" t="e">
        <f t="shared" ca="1" si="37"/>
        <v>#VALUE!</v>
      </c>
      <c r="AC124" s="185" t="e">
        <f t="shared" ca="1" si="37"/>
        <v>#VALUE!</v>
      </c>
      <c r="AD124" s="185" t="e">
        <f t="shared" ca="1" si="37"/>
        <v>#VALUE!</v>
      </c>
      <c r="AE124" s="185" t="e">
        <f t="shared" ca="1" si="37"/>
        <v>#VALUE!</v>
      </c>
      <c r="AF124" s="185" t="e">
        <f t="shared" ca="1" si="37"/>
        <v>#VALUE!</v>
      </c>
      <c r="AG124" s="185" t="e">
        <f t="shared" ca="1" si="37"/>
        <v>#VALUE!</v>
      </c>
      <c r="AH124" s="185" t="e">
        <f t="shared" ca="1" si="37"/>
        <v>#VALUE!</v>
      </c>
      <c r="AI124" s="185" t="e">
        <f t="shared" ca="1" si="37"/>
        <v>#VALUE!</v>
      </c>
      <c r="AJ124" s="185" t="e">
        <f t="shared" ca="1" si="37"/>
        <v>#VALUE!</v>
      </c>
      <c r="AK124" s="185" t="e">
        <f t="shared" ca="1" si="37"/>
        <v>#VALUE!</v>
      </c>
      <c r="AL124" s="185" t="e">
        <f t="shared" ca="1" si="37"/>
        <v>#VALUE!</v>
      </c>
      <c r="AM124" s="185" t="e">
        <f t="shared" ca="1" si="37"/>
        <v>#VALUE!</v>
      </c>
      <c r="AN124" s="185" t="e">
        <f t="shared" ca="1" si="37"/>
        <v>#VALUE!</v>
      </c>
      <c r="AO124" s="185" t="e">
        <f t="shared" ca="1" si="37"/>
        <v>#VALUE!</v>
      </c>
      <c r="AP124" s="185" t="e">
        <f t="shared" ca="1" si="37"/>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36"/>
        <v>#VALUE!</v>
      </c>
      <c r="L125" s="185" t="e">
        <f t="shared" ca="1" si="36"/>
        <v>#VALUE!</v>
      </c>
      <c r="M125" s="185" t="e">
        <f t="shared" ca="1" si="36"/>
        <v>#VALUE!</v>
      </c>
      <c r="N125" s="185" t="e">
        <f t="shared" ca="1" si="36"/>
        <v>#VALUE!</v>
      </c>
      <c r="O125" s="185" t="e">
        <f t="shared" ca="1" si="36"/>
        <v>#VALUE!</v>
      </c>
      <c r="P125" s="185" t="e">
        <f t="shared" ca="1" si="36"/>
        <v>#VALUE!</v>
      </c>
      <c r="Q125" s="185" t="e">
        <f t="shared" ca="1" si="36"/>
        <v>#VALUE!</v>
      </c>
      <c r="R125" s="185" t="e">
        <f t="shared" ca="1" si="36"/>
        <v>#VALUE!</v>
      </c>
      <c r="S125" s="185" t="e">
        <f t="shared" ca="1" si="36"/>
        <v>#VALUE!</v>
      </c>
      <c r="T125" s="185" t="e">
        <f t="shared" ca="1" si="36"/>
        <v>#VALUE!</v>
      </c>
      <c r="U125" s="185" t="e">
        <f t="shared" ca="1" si="36"/>
        <v>#VALUE!</v>
      </c>
      <c r="V125" s="185" t="e">
        <f t="shared" ca="1" si="36"/>
        <v>#VALUE!</v>
      </c>
      <c r="W125" s="185" t="e">
        <f t="shared" ca="1" si="36"/>
        <v>#VALUE!</v>
      </c>
      <c r="X125" s="185" t="e">
        <f t="shared" ca="1" si="36"/>
        <v>#VALUE!</v>
      </c>
      <c r="Y125" s="185" t="e">
        <f t="shared" ca="1" si="36"/>
        <v>#VALUE!</v>
      </c>
      <c r="Z125" s="185" t="e">
        <f t="shared" ca="1" si="36"/>
        <v>#VALUE!</v>
      </c>
      <c r="AA125" s="185" t="e">
        <f t="shared" ca="1" si="37"/>
        <v>#VALUE!</v>
      </c>
      <c r="AB125" s="185" t="e">
        <f t="shared" ca="1" si="37"/>
        <v>#VALUE!</v>
      </c>
      <c r="AC125" s="185" t="e">
        <f t="shared" ca="1" si="37"/>
        <v>#VALUE!</v>
      </c>
      <c r="AD125" s="185" t="e">
        <f t="shared" ca="1" si="37"/>
        <v>#VALUE!</v>
      </c>
      <c r="AE125" s="185" t="e">
        <f t="shared" ca="1" si="37"/>
        <v>#VALUE!</v>
      </c>
      <c r="AF125" s="185" t="e">
        <f t="shared" ca="1" si="37"/>
        <v>#VALUE!</v>
      </c>
      <c r="AG125" s="185" t="e">
        <f t="shared" ca="1" si="37"/>
        <v>#VALUE!</v>
      </c>
      <c r="AH125" s="185" t="e">
        <f t="shared" ca="1" si="37"/>
        <v>#VALUE!</v>
      </c>
      <c r="AI125" s="185" t="e">
        <f t="shared" ca="1" si="37"/>
        <v>#VALUE!</v>
      </c>
      <c r="AJ125" s="185" t="e">
        <f t="shared" ca="1" si="37"/>
        <v>#VALUE!</v>
      </c>
      <c r="AK125" s="185" t="e">
        <f t="shared" ca="1" si="37"/>
        <v>#VALUE!</v>
      </c>
      <c r="AL125" s="185" t="e">
        <f t="shared" ca="1" si="37"/>
        <v>#VALUE!</v>
      </c>
      <c r="AM125" s="185" t="e">
        <f t="shared" ca="1" si="37"/>
        <v>#VALUE!</v>
      </c>
      <c r="AN125" s="185" t="e">
        <f t="shared" ca="1" si="37"/>
        <v>#VALUE!</v>
      </c>
      <c r="AO125" s="185" t="e">
        <f t="shared" ca="1" si="37"/>
        <v>#VALUE!</v>
      </c>
      <c r="AP125" s="185" t="e">
        <f t="shared" ca="1" si="37"/>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36"/>
        <v>#VALUE!</v>
      </c>
      <c r="L126" s="185" t="e">
        <f t="shared" ca="1" si="36"/>
        <v>#VALUE!</v>
      </c>
      <c r="M126" s="185" t="e">
        <f t="shared" ca="1" si="36"/>
        <v>#VALUE!</v>
      </c>
      <c r="N126" s="185" t="e">
        <f t="shared" ca="1" si="36"/>
        <v>#VALUE!</v>
      </c>
      <c r="O126" s="185" t="e">
        <f t="shared" ca="1" si="36"/>
        <v>#VALUE!</v>
      </c>
      <c r="P126" s="185" t="e">
        <f t="shared" ca="1" si="36"/>
        <v>#VALUE!</v>
      </c>
      <c r="Q126" s="185" t="e">
        <f t="shared" ca="1" si="36"/>
        <v>#VALUE!</v>
      </c>
      <c r="R126" s="185" t="e">
        <f t="shared" ca="1" si="36"/>
        <v>#VALUE!</v>
      </c>
      <c r="S126" s="185" t="e">
        <f t="shared" ca="1" si="36"/>
        <v>#VALUE!</v>
      </c>
      <c r="T126" s="185" t="e">
        <f t="shared" ca="1" si="36"/>
        <v>#VALUE!</v>
      </c>
      <c r="U126" s="185" t="e">
        <f t="shared" ca="1" si="36"/>
        <v>#VALUE!</v>
      </c>
      <c r="V126" s="185" t="e">
        <f t="shared" ca="1" si="36"/>
        <v>#VALUE!</v>
      </c>
      <c r="W126" s="185" t="e">
        <f t="shared" ca="1" si="36"/>
        <v>#VALUE!</v>
      </c>
      <c r="X126" s="185" t="e">
        <f t="shared" ca="1" si="36"/>
        <v>#VALUE!</v>
      </c>
      <c r="Y126" s="185" t="e">
        <f t="shared" ca="1" si="36"/>
        <v>#VALUE!</v>
      </c>
      <c r="Z126" s="185" t="e">
        <f t="shared" ca="1" si="36"/>
        <v>#VALUE!</v>
      </c>
      <c r="AA126" s="185" t="e">
        <f t="shared" ca="1" si="37"/>
        <v>#VALUE!</v>
      </c>
      <c r="AB126" s="185" t="e">
        <f t="shared" ca="1" si="37"/>
        <v>#VALUE!</v>
      </c>
      <c r="AC126" s="185" t="e">
        <f t="shared" ca="1" si="37"/>
        <v>#VALUE!</v>
      </c>
      <c r="AD126" s="185" t="e">
        <f t="shared" ca="1" si="37"/>
        <v>#VALUE!</v>
      </c>
      <c r="AE126" s="185" t="e">
        <f t="shared" ca="1" si="37"/>
        <v>#VALUE!</v>
      </c>
      <c r="AF126" s="185" t="e">
        <f t="shared" ca="1" si="37"/>
        <v>#VALUE!</v>
      </c>
      <c r="AG126" s="185" t="e">
        <f t="shared" ca="1" si="37"/>
        <v>#VALUE!</v>
      </c>
      <c r="AH126" s="185" t="e">
        <f t="shared" ca="1" si="37"/>
        <v>#VALUE!</v>
      </c>
      <c r="AI126" s="185" t="e">
        <f t="shared" ca="1" si="37"/>
        <v>#VALUE!</v>
      </c>
      <c r="AJ126" s="185" t="e">
        <f t="shared" ca="1" si="37"/>
        <v>#VALUE!</v>
      </c>
      <c r="AK126" s="185" t="e">
        <f t="shared" ca="1" si="37"/>
        <v>#VALUE!</v>
      </c>
      <c r="AL126" s="185" t="e">
        <f t="shared" ca="1" si="37"/>
        <v>#VALUE!</v>
      </c>
      <c r="AM126" s="185" t="e">
        <f t="shared" ca="1" si="37"/>
        <v>#VALUE!</v>
      </c>
      <c r="AN126" s="185" t="e">
        <f t="shared" ca="1" si="37"/>
        <v>#VALUE!</v>
      </c>
      <c r="AO126" s="185" t="e">
        <f t="shared" ca="1" si="37"/>
        <v>#VALUE!</v>
      </c>
      <c r="AP126" s="185" t="e">
        <f t="shared" ca="1" si="37"/>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36"/>
        <v>#VALUE!</v>
      </c>
      <c r="L127" s="185" t="e">
        <f t="shared" ca="1" si="36"/>
        <v>#VALUE!</v>
      </c>
      <c r="M127" s="185" t="e">
        <f t="shared" ca="1" si="36"/>
        <v>#VALUE!</v>
      </c>
      <c r="N127" s="185" t="e">
        <f t="shared" ca="1" si="36"/>
        <v>#VALUE!</v>
      </c>
      <c r="O127" s="185" t="e">
        <f t="shared" ca="1" si="36"/>
        <v>#VALUE!</v>
      </c>
      <c r="P127" s="185" t="e">
        <f t="shared" ca="1" si="36"/>
        <v>#VALUE!</v>
      </c>
      <c r="Q127" s="185" t="e">
        <f t="shared" ca="1" si="36"/>
        <v>#VALUE!</v>
      </c>
      <c r="R127" s="185" t="e">
        <f t="shared" ca="1" si="36"/>
        <v>#VALUE!</v>
      </c>
      <c r="S127" s="185" t="e">
        <f t="shared" ca="1" si="36"/>
        <v>#VALUE!</v>
      </c>
      <c r="T127" s="185" t="e">
        <f t="shared" ca="1" si="36"/>
        <v>#VALUE!</v>
      </c>
      <c r="U127" s="185" t="e">
        <f t="shared" ca="1" si="36"/>
        <v>#VALUE!</v>
      </c>
      <c r="V127" s="185" t="e">
        <f t="shared" ca="1" si="36"/>
        <v>#VALUE!</v>
      </c>
      <c r="W127" s="185" t="e">
        <f t="shared" ca="1" si="36"/>
        <v>#VALUE!</v>
      </c>
      <c r="X127" s="185" t="e">
        <f t="shared" ca="1" si="36"/>
        <v>#VALUE!</v>
      </c>
      <c r="Y127" s="185" t="e">
        <f t="shared" ca="1" si="36"/>
        <v>#VALUE!</v>
      </c>
      <c r="Z127" s="185" t="e">
        <f t="shared" ca="1" si="36"/>
        <v>#VALUE!</v>
      </c>
      <c r="AA127" s="185" t="e">
        <f t="shared" ca="1" si="37"/>
        <v>#VALUE!</v>
      </c>
      <c r="AB127" s="185" t="e">
        <f t="shared" ca="1" si="37"/>
        <v>#VALUE!</v>
      </c>
      <c r="AC127" s="185" t="e">
        <f t="shared" ca="1" si="37"/>
        <v>#VALUE!</v>
      </c>
      <c r="AD127" s="185" t="e">
        <f t="shared" ca="1" si="37"/>
        <v>#VALUE!</v>
      </c>
      <c r="AE127" s="185" t="e">
        <f t="shared" ca="1" si="37"/>
        <v>#VALUE!</v>
      </c>
      <c r="AF127" s="185" t="e">
        <f t="shared" ca="1" si="37"/>
        <v>#VALUE!</v>
      </c>
      <c r="AG127" s="185" t="e">
        <f t="shared" ca="1" si="37"/>
        <v>#VALUE!</v>
      </c>
      <c r="AH127" s="185" t="e">
        <f t="shared" ca="1" si="37"/>
        <v>#VALUE!</v>
      </c>
      <c r="AI127" s="185" t="e">
        <f t="shared" ca="1" si="37"/>
        <v>#VALUE!</v>
      </c>
      <c r="AJ127" s="185" t="e">
        <f t="shared" ca="1" si="37"/>
        <v>#VALUE!</v>
      </c>
      <c r="AK127" s="185" t="e">
        <f t="shared" ca="1" si="37"/>
        <v>#VALUE!</v>
      </c>
      <c r="AL127" s="185" t="e">
        <f t="shared" ca="1" si="37"/>
        <v>#VALUE!</v>
      </c>
      <c r="AM127" s="185" t="e">
        <f t="shared" ca="1" si="37"/>
        <v>#VALUE!</v>
      </c>
      <c r="AN127" s="185" t="e">
        <f t="shared" ca="1" si="37"/>
        <v>#VALUE!</v>
      </c>
      <c r="AO127" s="185" t="e">
        <f t="shared" ca="1" si="37"/>
        <v>#VALUE!</v>
      </c>
      <c r="AP127" s="185" t="e">
        <f t="shared" ca="1" si="37"/>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36"/>
        <v>#VALUE!</v>
      </c>
      <c r="L128" s="185" t="e">
        <f t="shared" ca="1" si="36"/>
        <v>#VALUE!</v>
      </c>
      <c r="M128" s="185" t="e">
        <f t="shared" ca="1" si="36"/>
        <v>#VALUE!</v>
      </c>
      <c r="N128" s="185" t="e">
        <f t="shared" ca="1" si="36"/>
        <v>#VALUE!</v>
      </c>
      <c r="O128" s="185" t="e">
        <f t="shared" ca="1" si="36"/>
        <v>#VALUE!</v>
      </c>
      <c r="P128" s="185" t="e">
        <f t="shared" ca="1" si="36"/>
        <v>#VALUE!</v>
      </c>
      <c r="Q128" s="185" t="e">
        <f t="shared" ca="1" si="36"/>
        <v>#VALUE!</v>
      </c>
      <c r="R128" s="185" t="e">
        <f t="shared" ca="1" si="36"/>
        <v>#VALUE!</v>
      </c>
      <c r="S128" s="185" t="e">
        <f t="shared" ca="1" si="36"/>
        <v>#VALUE!</v>
      </c>
      <c r="T128" s="185" t="e">
        <f t="shared" ca="1" si="36"/>
        <v>#VALUE!</v>
      </c>
      <c r="U128" s="185" t="e">
        <f t="shared" ca="1" si="36"/>
        <v>#VALUE!</v>
      </c>
      <c r="V128" s="185" t="e">
        <f t="shared" ca="1" si="36"/>
        <v>#VALUE!</v>
      </c>
      <c r="W128" s="185" t="e">
        <f t="shared" ca="1" si="36"/>
        <v>#VALUE!</v>
      </c>
      <c r="X128" s="185" t="e">
        <f t="shared" ca="1" si="36"/>
        <v>#VALUE!</v>
      </c>
      <c r="Y128" s="185" t="e">
        <f t="shared" ca="1" si="36"/>
        <v>#VALUE!</v>
      </c>
      <c r="Z128" s="185" t="e">
        <f t="shared" ref="Z128:AO132" ca="1" si="38">Z$112/Y$112*Y128</f>
        <v>#VALUE!</v>
      </c>
      <c r="AA128" s="185" t="e">
        <f t="shared" ca="1" si="37"/>
        <v>#VALUE!</v>
      </c>
      <c r="AB128" s="185" t="e">
        <f t="shared" ca="1" si="37"/>
        <v>#VALUE!</v>
      </c>
      <c r="AC128" s="185" t="e">
        <f t="shared" ca="1" si="37"/>
        <v>#VALUE!</v>
      </c>
      <c r="AD128" s="185" t="e">
        <f t="shared" ca="1" si="37"/>
        <v>#VALUE!</v>
      </c>
      <c r="AE128" s="185" t="e">
        <f t="shared" ca="1" si="37"/>
        <v>#VALUE!</v>
      </c>
      <c r="AF128" s="185" t="e">
        <f t="shared" ca="1" si="37"/>
        <v>#VALUE!</v>
      </c>
      <c r="AG128" s="185" t="e">
        <f t="shared" ca="1" si="37"/>
        <v>#VALUE!</v>
      </c>
      <c r="AH128" s="185" t="e">
        <f t="shared" ca="1" si="37"/>
        <v>#VALUE!</v>
      </c>
      <c r="AI128" s="185" t="e">
        <f t="shared" ca="1" si="37"/>
        <v>#VALUE!</v>
      </c>
      <c r="AJ128" s="185" t="e">
        <f t="shared" ca="1" si="37"/>
        <v>#VALUE!</v>
      </c>
      <c r="AK128" s="185" t="e">
        <f t="shared" ca="1" si="37"/>
        <v>#VALUE!</v>
      </c>
      <c r="AL128" s="185" t="e">
        <f t="shared" ca="1" si="37"/>
        <v>#VALUE!</v>
      </c>
      <c r="AM128" s="185" t="e">
        <f t="shared" ca="1" si="37"/>
        <v>#VALUE!</v>
      </c>
      <c r="AN128" s="185" t="e">
        <f t="shared" ca="1" si="37"/>
        <v>#VALUE!</v>
      </c>
      <c r="AO128" s="185" t="e">
        <f t="shared" ca="1" si="37"/>
        <v>#VALUE!</v>
      </c>
      <c r="AP128" s="185" t="e">
        <f t="shared" ref="AP128:AP132" ca="1" si="39">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40">K$112/J$112*J129</f>
        <v>#VALUE!</v>
      </c>
      <c r="L129" s="185" t="e">
        <f t="shared" ca="1" si="40"/>
        <v>#VALUE!</v>
      </c>
      <c r="M129" s="185" t="e">
        <f t="shared" ca="1" si="40"/>
        <v>#VALUE!</v>
      </c>
      <c r="N129" s="185" t="e">
        <f t="shared" ca="1" si="40"/>
        <v>#VALUE!</v>
      </c>
      <c r="O129" s="185" t="e">
        <f t="shared" ca="1" si="40"/>
        <v>#VALUE!</v>
      </c>
      <c r="P129" s="185" t="e">
        <f t="shared" ca="1" si="40"/>
        <v>#VALUE!</v>
      </c>
      <c r="Q129" s="185" t="e">
        <f t="shared" ca="1" si="40"/>
        <v>#VALUE!</v>
      </c>
      <c r="R129" s="185" t="e">
        <f t="shared" ca="1" si="40"/>
        <v>#VALUE!</v>
      </c>
      <c r="S129" s="185" t="e">
        <f t="shared" ca="1" si="40"/>
        <v>#VALUE!</v>
      </c>
      <c r="T129" s="185" t="e">
        <f t="shared" ca="1" si="40"/>
        <v>#VALUE!</v>
      </c>
      <c r="U129" s="185" t="e">
        <f t="shared" ca="1" si="40"/>
        <v>#VALUE!</v>
      </c>
      <c r="V129" s="185" t="e">
        <f t="shared" ca="1" si="40"/>
        <v>#VALUE!</v>
      </c>
      <c r="W129" s="185" t="e">
        <f t="shared" ca="1" si="40"/>
        <v>#VALUE!</v>
      </c>
      <c r="X129" s="185" t="e">
        <f t="shared" ca="1" si="40"/>
        <v>#VALUE!</v>
      </c>
      <c r="Y129" s="185" t="e">
        <f t="shared" ca="1" si="40"/>
        <v>#VALUE!</v>
      </c>
      <c r="Z129" s="185" t="e">
        <f t="shared" ca="1" si="38"/>
        <v>#VALUE!</v>
      </c>
      <c r="AA129" s="185" t="e">
        <f t="shared" ca="1" si="38"/>
        <v>#VALUE!</v>
      </c>
      <c r="AB129" s="185" t="e">
        <f t="shared" ca="1" si="38"/>
        <v>#VALUE!</v>
      </c>
      <c r="AC129" s="185" t="e">
        <f t="shared" ca="1" si="38"/>
        <v>#VALUE!</v>
      </c>
      <c r="AD129" s="185" t="e">
        <f t="shared" ca="1" si="38"/>
        <v>#VALUE!</v>
      </c>
      <c r="AE129" s="185" t="e">
        <f t="shared" ca="1" si="38"/>
        <v>#VALUE!</v>
      </c>
      <c r="AF129" s="185" t="e">
        <f t="shared" ca="1" si="38"/>
        <v>#VALUE!</v>
      </c>
      <c r="AG129" s="185" t="e">
        <f t="shared" ca="1" si="38"/>
        <v>#VALUE!</v>
      </c>
      <c r="AH129" s="185" t="e">
        <f t="shared" ca="1" si="38"/>
        <v>#VALUE!</v>
      </c>
      <c r="AI129" s="185" t="e">
        <f t="shared" ca="1" si="38"/>
        <v>#VALUE!</v>
      </c>
      <c r="AJ129" s="185" t="e">
        <f t="shared" ca="1" si="38"/>
        <v>#VALUE!</v>
      </c>
      <c r="AK129" s="185" t="e">
        <f t="shared" ca="1" si="38"/>
        <v>#VALUE!</v>
      </c>
      <c r="AL129" s="185" t="e">
        <f t="shared" ca="1" si="38"/>
        <v>#VALUE!</v>
      </c>
      <c r="AM129" s="185" t="e">
        <f t="shared" ca="1" si="38"/>
        <v>#VALUE!</v>
      </c>
      <c r="AN129" s="185" t="e">
        <f t="shared" ca="1" si="38"/>
        <v>#VALUE!</v>
      </c>
      <c r="AO129" s="185" t="e">
        <f t="shared" ca="1" si="38"/>
        <v>#VALUE!</v>
      </c>
      <c r="AP129" s="185" t="e">
        <f t="shared" ca="1" si="39"/>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40"/>
        <v>#VALUE!</v>
      </c>
      <c r="L130" s="185" t="e">
        <f t="shared" ca="1" si="40"/>
        <v>#VALUE!</v>
      </c>
      <c r="M130" s="185" t="e">
        <f t="shared" ca="1" si="40"/>
        <v>#VALUE!</v>
      </c>
      <c r="N130" s="185" t="e">
        <f t="shared" ca="1" si="40"/>
        <v>#VALUE!</v>
      </c>
      <c r="O130" s="185" t="e">
        <f t="shared" ca="1" si="40"/>
        <v>#VALUE!</v>
      </c>
      <c r="P130" s="185" t="e">
        <f t="shared" ca="1" si="40"/>
        <v>#VALUE!</v>
      </c>
      <c r="Q130" s="185" t="e">
        <f t="shared" ca="1" si="40"/>
        <v>#VALUE!</v>
      </c>
      <c r="R130" s="185" t="e">
        <f t="shared" ca="1" si="40"/>
        <v>#VALUE!</v>
      </c>
      <c r="S130" s="185" t="e">
        <f t="shared" ca="1" si="40"/>
        <v>#VALUE!</v>
      </c>
      <c r="T130" s="185" t="e">
        <f t="shared" ca="1" si="40"/>
        <v>#VALUE!</v>
      </c>
      <c r="U130" s="185" t="e">
        <f t="shared" ca="1" si="40"/>
        <v>#VALUE!</v>
      </c>
      <c r="V130" s="185" t="e">
        <f t="shared" ca="1" si="40"/>
        <v>#VALUE!</v>
      </c>
      <c r="W130" s="185" t="e">
        <f t="shared" ca="1" si="40"/>
        <v>#VALUE!</v>
      </c>
      <c r="X130" s="185" t="e">
        <f t="shared" ca="1" si="40"/>
        <v>#VALUE!</v>
      </c>
      <c r="Y130" s="185" t="e">
        <f t="shared" ca="1" si="40"/>
        <v>#VALUE!</v>
      </c>
      <c r="Z130" s="185" t="e">
        <f t="shared" ca="1" si="38"/>
        <v>#VALUE!</v>
      </c>
      <c r="AA130" s="185" t="e">
        <f t="shared" ca="1" si="38"/>
        <v>#VALUE!</v>
      </c>
      <c r="AB130" s="185" t="e">
        <f t="shared" ca="1" si="38"/>
        <v>#VALUE!</v>
      </c>
      <c r="AC130" s="185" t="e">
        <f t="shared" ca="1" si="38"/>
        <v>#VALUE!</v>
      </c>
      <c r="AD130" s="185" t="e">
        <f t="shared" ca="1" si="38"/>
        <v>#VALUE!</v>
      </c>
      <c r="AE130" s="185" t="e">
        <f t="shared" ca="1" si="38"/>
        <v>#VALUE!</v>
      </c>
      <c r="AF130" s="185" t="e">
        <f t="shared" ca="1" si="38"/>
        <v>#VALUE!</v>
      </c>
      <c r="AG130" s="185" t="e">
        <f t="shared" ca="1" si="38"/>
        <v>#VALUE!</v>
      </c>
      <c r="AH130" s="185" t="e">
        <f t="shared" ca="1" si="38"/>
        <v>#VALUE!</v>
      </c>
      <c r="AI130" s="185" t="e">
        <f t="shared" ca="1" si="38"/>
        <v>#VALUE!</v>
      </c>
      <c r="AJ130" s="185" t="e">
        <f t="shared" ca="1" si="38"/>
        <v>#VALUE!</v>
      </c>
      <c r="AK130" s="185" t="e">
        <f t="shared" ca="1" si="38"/>
        <v>#VALUE!</v>
      </c>
      <c r="AL130" s="185" t="e">
        <f t="shared" ca="1" si="38"/>
        <v>#VALUE!</v>
      </c>
      <c r="AM130" s="185" t="e">
        <f t="shared" ca="1" si="38"/>
        <v>#VALUE!</v>
      </c>
      <c r="AN130" s="185" t="e">
        <f t="shared" ca="1" si="38"/>
        <v>#VALUE!</v>
      </c>
      <c r="AO130" s="185" t="e">
        <f t="shared" ca="1" si="38"/>
        <v>#VALUE!</v>
      </c>
      <c r="AP130" s="185" t="e">
        <f t="shared" ca="1" si="39"/>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40"/>
        <v>#VALUE!</v>
      </c>
      <c r="L131" s="185" t="e">
        <f t="shared" ca="1" si="40"/>
        <v>#VALUE!</v>
      </c>
      <c r="M131" s="185" t="e">
        <f t="shared" ca="1" si="40"/>
        <v>#VALUE!</v>
      </c>
      <c r="N131" s="185" t="e">
        <f t="shared" ca="1" si="40"/>
        <v>#VALUE!</v>
      </c>
      <c r="O131" s="185" t="e">
        <f t="shared" ca="1" si="40"/>
        <v>#VALUE!</v>
      </c>
      <c r="P131" s="185" t="e">
        <f t="shared" ca="1" si="40"/>
        <v>#VALUE!</v>
      </c>
      <c r="Q131" s="185" t="e">
        <f t="shared" ca="1" si="40"/>
        <v>#VALUE!</v>
      </c>
      <c r="R131" s="185" t="e">
        <f t="shared" ca="1" si="40"/>
        <v>#VALUE!</v>
      </c>
      <c r="S131" s="185" t="e">
        <f t="shared" ca="1" si="40"/>
        <v>#VALUE!</v>
      </c>
      <c r="T131" s="185" t="e">
        <f t="shared" ca="1" si="40"/>
        <v>#VALUE!</v>
      </c>
      <c r="U131" s="185" t="e">
        <f t="shared" ca="1" si="40"/>
        <v>#VALUE!</v>
      </c>
      <c r="V131" s="185" t="e">
        <f t="shared" ca="1" si="40"/>
        <v>#VALUE!</v>
      </c>
      <c r="W131" s="185" t="e">
        <f t="shared" ca="1" si="40"/>
        <v>#VALUE!</v>
      </c>
      <c r="X131" s="185" t="e">
        <f t="shared" ca="1" si="40"/>
        <v>#VALUE!</v>
      </c>
      <c r="Y131" s="185" t="e">
        <f t="shared" ca="1" si="40"/>
        <v>#VALUE!</v>
      </c>
      <c r="Z131" s="185" t="e">
        <f t="shared" ca="1" si="38"/>
        <v>#VALUE!</v>
      </c>
      <c r="AA131" s="185" t="e">
        <f t="shared" ca="1" si="38"/>
        <v>#VALUE!</v>
      </c>
      <c r="AB131" s="185" t="e">
        <f t="shared" ca="1" si="38"/>
        <v>#VALUE!</v>
      </c>
      <c r="AC131" s="185" t="e">
        <f t="shared" ca="1" si="38"/>
        <v>#VALUE!</v>
      </c>
      <c r="AD131" s="185" t="e">
        <f t="shared" ca="1" si="38"/>
        <v>#VALUE!</v>
      </c>
      <c r="AE131" s="185" t="e">
        <f t="shared" ca="1" si="38"/>
        <v>#VALUE!</v>
      </c>
      <c r="AF131" s="185" t="e">
        <f t="shared" ca="1" si="38"/>
        <v>#VALUE!</v>
      </c>
      <c r="AG131" s="185" t="e">
        <f t="shared" ca="1" si="38"/>
        <v>#VALUE!</v>
      </c>
      <c r="AH131" s="185" t="e">
        <f t="shared" ca="1" si="38"/>
        <v>#VALUE!</v>
      </c>
      <c r="AI131" s="185" t="e">
        <f t="shared" ca="1" si="38"/>
        <v>#VALUE!</v>
      </c>
      <c r="AJ131" s="185" t="e">
        <f t="shared" ca="1" si="38"/>
        <v>#VALUE!</v>
      </c>
      <c r="AK131" s="185" t="e">
        <f t="shared" ca="1" si="38"/>
        <v>#VALUE!</v>
      </c>
      <c r="AL131" s="185" t="e">
        <f t="shared" ca="1" si="38"/>
        <v>#VALUE!</v>
      </c>
      <c r="AM131" s="185" t="e">
        <f t="shared" ca="1" si="38"/>
        <v>#VALUE!</v>
      </c>
      <c r="AN131" s="185" t="e">
        <f t="shared" ca="1" si="38"/>
        <v>#VALUE!</v>
      </c>
      <c r="AO131" s="185" t="e">
        <f t="shared" ca="1" si="38"/>
        <v>#VALUE!</v>
      </c>
      <c r="AP131" s="185" t="e">
        <f t="shared" ca="1" si="39"/>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40"/>
        <v>#VALUE!</v>
      </c>
      <c r="L132" s="185" t="e">
        <f t="shared" ca="1" si="40"/>
        <v>#VALUE!</v>
      </c>
      <c r="M132" s="185" t="e">
        <f t="shared" ca="1" si="40"/>
        <v>#VALUE!</v>
      </c>
      <c r="N132" s="185" t="e">
        <f t="shared" ca="1" si="40"/>
        <v>#VALUE!</v>
      </c>
      <c r="O132" s="185" t="e">
        <f t="shared" ca="1" si="40"/>
        <v>#VALUE!</v>
      </c>
      <c r="P132" s="185" t="e">
        <f t="shared" ca="1" si="40"/>
        <v>#VALUE!</v>
      </c>
      <c r="Q132" s="185" t="e">
        <f t="shared" ca="1" si="40"/>
        <v>#VALUE!</v>
      </c>
      <c r="R132" s="185" t="e">
        <f t="shared" ca="1" si="40"/>
        <v>#VALUE!</v>
      </c>
      <c r="S132" s="185" t="e">
        <f t="shared" ca="1" si="40"/>
        <v>#VALUE!</v>
      </c>
      <c r="T132" s="185" t="e">
        <f t="shared" ca="1" si="40"/>
        <v>#VALUE!</v>
      </c>
      <c r="U132" s="185" t="e">
        <f t="shared" ca="1" si="40"/>
        <v>#VALUE!</v>
      </c>
      <c r="V132" s="185" t="e">
        <f t="shared" ca="1" si="40"/>
        <v>#VALUE!</v>
      </c>
      <c r="W132" s="185" t="e">
        <f t="shared" ca="1" si="40"/>
        <v>#VALUE!</v>
      </c>
      <c r="X132" s="185" t="e">
        <f t="shared" ca="1" si="40"/>
        <v>#VALUE!</v>
      </c>
      <c r="Y132" s="185" t="e">
        <f t="shared" ca="1" si="40"/>
        <v>#VALUE!</v>
      </c>
      <c r="Z132" s="185" t="e">
        <f t="shared" ca="1" si="40"/>
        <v>#VALUE!</v>
      </c>
      <c r="AA132" s="185" t="e">
        <f t="shared" ca="1" si="38"/>
        <v>#VALUE!</v>
      </c>
      <c r="AB132" s="185" t="e">
        <f t="shared" ca="1" si="38"/>
        <v>#VALUE!</v>
      </c>
      <c r="AC132" s="185" t="e">
        <f t="shared" ca="1" si="38"/>
        <v>#VALUE!</v>
      </c>
      <c r="AD132" s="185" t="e">
        <f t="shared" ca="1" si="38"/>
        <v>#VALUE!</v>
      </c>
      <c r="AE132" s="185" t="e">
        <f t="shared" ca="1" si="38"/>
        <v>#VALUE!</v>
      </c>
      <c r="AF132" s="185" t="e">
        <f t="shared" ca="1" si="38"/>
        <v>#VALUE!</v>
      </c>
      <c r="AG132" s="185" t="e">
        <f t="shared" ca="1" si="38"/>
        <v>#VALUE!</v>
      </c>
      <c r="AH132" s="185" t="e">
        <f t="shared" ca="1" si="38"/>
        <v>#VALUE!</v>
      </c>
      <c r="AI132" s="185" t="e">
        <f t="shared" ca="1" si="38"/>
        <v>#VALUE!</v>
      </c>
      <c r="AJ132" s="185" t="e">
        <f t="shared" ca="1" si="38"/>
        <v>#VALUE!</v>
      </c>
      <c r="AK132" s="185" t="e">
        <f t="shared" ca="1" si="38"/>
        <v>#VALUE!</v>
      </c>
      <c r="AL132" s="185" t="e">
        <f t="shared" ca="1" si="38"/>
        <v>#VALUE!</v>
      </c>
      <c r="AM132" s="185" t="e">
        <f t="shared" ca="1" si="38"/>
        <v>#VALUE!</v>
      </c>
      <c r="AN132" s="185" t="e">
        <f t="shared" ca="1" si="38"/>
        <v>#VALUE!</v>
      </c>
      <c r="AO132" s="185" t="e">
        <f t="shared" ca="1" si="38"/>
        <v>#VALUE!</v>
      </c>
      <c r="AP132" s="185" t="e">
        <f t="shared" ca="1" si="39"/>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41">SUMIF($B$10:$B$22,$D133,K$10:K$22)*SUMIF($B$10:$B$22,$D133,K$41:K$53)</f>
        <v>54.282362311943913</v>
      </c>
      <c r="L133" s="5">
        <f t="shared" ca="1" si="41"/>
        <v>55.219691955007207</v>
      </c>
      <c r="M133" s="5">
        <f t="shared" ca="1" si="41"/>
        <v>55.71177904843772</v>
      </c>
      <c r="N133" s="5">
        <f t="shared" ca="1" si="41"/>
        <v>56.147972175388119</v>
      </c>
      <c r="O133" s="5">
        <f t="shared" ca="1" si="41"/>
        <v>56.388632981353197</v>
      </c>
      <c r="P133" s="5">
        <f t="shared" ca="1" si="41"/>
        <v>56.935742268541119</v>
      </c>
      <c r="Q133" s="5">
        <f t="shared" ca="1" si="41"/>
        <v>56.915851520215952</v>
      </c>
      <c r="R133" s="5">
        <f t="shared" ca="1" si="41"/>
        <v>52.222577111314017</v>
      </c>
      <c r="S133" s="5">
        <f t="shared" ca="1" si="41"/>
        <v>53.485625534148674</v>
      </c>
      <c r="T133" s="5">
        <f t="shared" ca="1" si="41"/>
        <v>54.772963618611712</v>
      </c>
      <c r="U133" s="5">
        <f t="shared" ca="1" si="41"/>
        <v>56.124869079913438</v>
      </c>
      <c r="V133" s="5">
        <f t="shared" ca="1" si="41"/>
        <v>57.585957657715895</v>
      </c>
      <c r="W133" s="5">
        <f t="shared" ca="1" si="41"/>
        <v>59.079383283398805</v>
      </c>
      <c r="X133" s="5">
        <f t="shared" ca="1" si="41"/>
        <v>60.65927250258617</v>
      </c>
      <c r="Y133" s="5">
        <f t="shared" ca="1" si="41"/>
        <v>62.260045747357402</v>
      </c>
      <c r="Z133" s="5">
        <f t="shared" ca="1" si="41"/>
        <v>63.990528518902622</v>
      </c>
      <c r="AA133" s="5">
        <f t="shared" ca="1" si="41"/>
        <v>65.756685063171986</v>
      </c>
      <c r="AB133" s="5">
        <f t="shared" ca="1" si="41"/>
        <v>67.302359421755469</v>
      </c>
      <c r="AC133" s="5">
        <f t="shared" ca="1" si="41"/>
        <v>69.094850913797686</v>
      </c>
      <c r="AD133" s="5">
        <f t="shared" ca="1" si="41"/>
        <v>70.970000633313632</v>
      </c>
      <c r="AE133" s="5">
        <f t="shared" ca="1" si="41"/>
        <v>72.841272605878572</v>
      </c>
      <c r="AF133" s="5">
        <f t="shared" ca="1" si="41"/>
        <v>74.680009801299036</v>
      </c>
      <c r="AG133" s="5">
        <f t="shared" ca="1" si="41"/>
        <v>76.689487549255745</v>
      </c>
      <c r="AH133" s="5">
        <f t="shared" ca="1" si="41"/>
        <v>78.645651568328219</v>
      </c>
      <c r="AI133" s="5">
        <f t="shared" ca="1" si="41"/>
        <v>80.680897902695563</v>
      </c>
      <c r="AJ133" s="5">
        <f t="shared" ca="1" si="41"/>
        <v>82.683267359520102</v>
      </c>
      <c r="AK133" s="5">
        <f t="shared" ca="1" si="41"/>
        <v>84.755595279062305</v>
      </c>
      <c r="AL133" s="5">
        <f t="shared" ca="1" si="41"/>
        <v>86.95293734444499</v>
      </c>
      <c r="AM133" s="5">
        <f t="shared" ca="1" si="41"/>
        <v>99.287066617144006</v>
      </c>
      <c r="AN133" s="5">
        <f t="shared" ca="1" si="41"/>
        <v>113.25676411935609</v>
      </c>
      <c r="AO133" s="5">
        <f t="shared" ca="1" si="41"/>
        <v>139.28799618934863</v>
      </c>
      <c r="AP133" s="5">
        <f t="shared" ca="1" si="41"/>
        <v>165.59182296425934</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0.57198890454376117</v>
      </c>
      <c r="L134" s="185">
        <f t="shared" ref="L134:AA134" ca="1" si="42">L$133/K$133*K134</f>
        <v>0.58186581728110898</v>
      </c>
      <c r="M134" s="192">
        <f t="shared" ref="M134:M142" si="43">O134</f>
        <v>0.80918000000000012</v>
      </c>
      <c r="N134" s="192">
        <f t="shared" ref="N134:N142" si="44">O134</f>
        <v>0.80918000000000012</v>
      </c>
      <c r="O134" s="192">
        <f>INDEX('[4]TS BYDem'!$O$10:$O$203,MATCH(D134,'[4]TS BYDem'!$D$10:$D$203,0))</f>
        <v>0.80918000000000012</v>
      </c>
      <c r="P134" s="185">
        <f t="shared" ca="1" si="42"/>
        <v>0.81703104851102037</v>
      </c>
      <c r="Q134" s="185">
        <f t="shared" ca="1" si="42"/>
        <v>0.81674561517315103</v>
      </c>
      <c r="R134" s="185">
        <f t="shared" ca="1" si="42"/>
        <v>0.74939686799832395</v>
      </c>
      <c r="S134" s="185">
        <f t="shared" ca="1" si="42"/>
        <v>0.76752168267732712</v>
      </c>
      <c r="T134" s="185">
        <f t="shared" ca="1" si="42"/>
        <v>0.78599505534323777</v>
      </c>
      <c r="U134" s="185">
        <f t="shared" ca="1" si="42"/>
        <v>0.80539497343555755</v>
      </c>
      <c r="V134" s="185">
        <f t="shared" ca="1" si="42"/>
        <v>0.82636167528444182</v>
      </c>
      <c r="W134" s="185">
        <f t="shared" ca="1" si="42"/>
        <v>0.84779241555774665</v>
      </c>
      <c r="X134" s="185">
        <f t="shared" ca="1" si="42"/>
        <v>0.87046391317686411</v>
      </c>
      <c r="Y134" s="185">
        <f t="shared" ca="1" si="42"/>
        <v>0.89343509771741381</v>
      </c>
      <c r="Z134" s="185">
        <f t="shared" ca="1" si="42"/>
        <v>0.91826762113648674</v>
      </c>
      <c r="AA134" s="185">
        <f t="shared" ca="1" si="42"/>
        <v>0.943612065165915</v>
      </c>
      <c r="AB134" s="185">
        <f t="shared" ref="AA134:AP149" ca="1" si="45">AB$133/AA$133*AA134</f>
        <v>0.96579257764423987</v>
      </c>
      <c r="AC134" s="185">
        <f t="shared" ca="1" si="45"/>
        <v>0.99151492962979637</v>
      </c>
      <c r="AD134" s="185">
        <f t="shared" ca="1" si="45"/>
        <v>1.0184234317482939</v>
      </c>
      <c r="AE134" s="185">
        <f t="shared" ca="1" si="45"/>
        <v>1.0452762879837132</v>
      </c>
      <c r="AF134" s="185">
        <f t="shared" ca="1" si="45"/>
        <v>1.0716622683688442</v>
      </c>
      <c r="AG134" s="185">
        <f t="shared" ca="1" si="45"/>
        <v>1.1004983851200574</v>
      </c>
      <c r="AH134" s="185">
        <f t="shared" ca="1" si="45"/>
        <v>1.1285694469150205</v>
      </c>
      <c r="AI134" s="185">
        <f t="shared" ca="1" si="45"/>
        <v>1.1577753443055099</v>
      </c>
      <c r="AJ134" s="185">
        <f t="shared" ca="1" si="45"/>
        <v>1.1865094566860863</v>
      </c>
      <c r="AK134" s="185">
        <f t="shared" ca="1" si="45"/>
        <v>1.2162474768734117</v>
      </c>
      <c r="AL134" s="185">
        <f t="shared" ca="1" si="45"/>
        <v>1.2477794569633409</v>
      </c>
      <c r="AM134" s="185">
        <f t="shared" ca="1" si="45"/>
        <v>1.4247748937596716</v>
      </c>
      <c r="AN134" s="185">
        <f t="shared" ca="1" si="45"/>
        <v>1.625240825050789</v>
      </c>
      <c r="AO134" s="185">
        <f t="shared" ca="1" si="45"/>
        <v>1.9987904440557767</v>
      </c>
      <c r="AP134" s="185">
        <f t="shared" ca="1" si="45"/>
        <v>2.3762518121432192</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46">K$133/J$133*J135</f>
        <v>0.21449583920391041</v>
      </c>
      <c r="L135" s="185">
        <f t="shared" ca="1" si="46"/>
        <v>0.21819968148041585</v>
      </c>
      <c r="M135" s="192">
        <f t="shared" si="43"/>
        <v>0.30344250000000006</v>
      </c>
      <c r="N135" s="192">
        <f t="shared" si="44"/>
        <v>0.30344250000000006</v>
      </c>
      <c r="O135" s="192">
        <f>INDEX('[4]TS BYDem'!$O$10:$O$203,MATCH(D135,'[4]TS BYDem'!$D$10:$D$203,0))</f>
        <v>0.30344250000000006</v>
      </c>
      <c r="P135" s="185">
        <f t="shared" ca="1" si="46"/>
        <v>0.30638664319163267</v>
      </c>
      <c r="Q135" s="185">
        <f t="shared" ca="1" si="46"/>
        <v>0.30627960568993168</v>
      </c>
      <c r="R135" s="185">
        <f t="shared" ca="1" si="46"/>
        <v>0.28102382549937155</v>
      </c>
      <c r="S135" s="185">
        <f t="shared" ca="1" si="46"/>
        <v>0.28782063100399774</v>
      </c>
      <c r="T135" s="185">
        <f t="shared" ca="1" si="46"/>
        <v>0.29474814575371427</v>
      </c>
      <c r="U135" s="185">
        <f t="shared" ca="1" si="46"/>
        <v>0.30202311503833418</v>
      </c>
      <c r="V135" s="185">
        <f t="shared" ca="1" si="46"/>
        <v>0.30988562823166577</v>
      </c>
      <c r="W135" s="185">
        <f t="shared" ca="1" si="46"/>
        <v>0.31792215583415512</v>
      </c>
      <c r="X135" s="185">
        <f t="shared" ca="1" si="46"/>
        <v>0.32642396744132413</v>
      </c>
      <c r="Y135" s="185">
        <f t="shared" ca="1" si="46"/>
        <v>0.33503816164403022</v>
      </c>
      <c r="Z135" s="185">
        <f t="shared" ca="1" si="46"/>
        <v>0.34435035792618257</v>
      </c>
      <c r="AA135" s="185">
        <f t="shared" ca="1" si="45"/>
        <v>0.35385452443721815</v>
      </c>
      <c r="AB135" s="185">
        <f t="shared" ca="1" si="45"/>
        <v>0.36217221661658994</v>
      </c>
      <c r="AC135" s="185">
        <f t="shared" ca="1" si="45"/>
        <v>0.3718180986111736</v>
      </c>
      <c r="AD135" s="185">
        <f t="shared" ca="1" si="45"/>
        <v>0.38190878690561014</v>
      </c>
      <c r="AE135" s="185">
        <f t="shared" ca="1" si="45"/>
        <v>0.39197860799389239</v>
      </c>
      <c r="AF135" s="185">
        <f t="shared" ca="1" si="45"/>
        <v>0.40187335063831647</v>
      </c>
      <c r="AG135" s="185">
        <f t="shared" ca="1" si="45"/>
        <v>0.41268689442002143</v>
      </c>
      <c r="AH135" s="185">
        <f t="shared" ca="1" si="45"/>
        <v>0.4232135425931326</v>
      </c>
      <c r="AI135" s="185">
        <f t="shared" ca="1" si="45"/>
        <v>0.43416575411456615</v>
      </c>
      <c r="AJ135" s="185">
        <f t="shared" ca="1" si="45"/>
        <v>0.44494104625728231</v>
      </c>
      <c r="AK135" s="185">
        <f t="shared" ca="1" si="45"/>
        <v>0.45609280382752931</v>
      </c>
      <c r="AL135" s="185">
        <f t="shared" ca="1" si="45"/>
        <v>0.46791729636125279</v>
      </c>
      <c r="AM135" s="185">
        <f t="shared" ca="1" si="45"/>
        <v>0.53429058515987682</v>
      </c>
      <c r="AN135" s="185">
        <f t="shared" ca="1" si="45"/>
        <v>0.60946530939404586</v>
      </c>
      <c r="AO135" s="185">
        <f t="shared" ca="1" si="45"/>
        <v>0.74954641652091625</v>
      </c>
      <c r="AP135" s="185">
        <f t="shared" ca="1" si="45"/>
        <v>0.89109442955370721</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46"/>
        <v>0.34319334272625662</v>
      </c>
      <c r="L136" s="185">
        <f t="shared" ca="1" si="46"/>
        <v>0.3491194903686653</v>
      </c>
      <c r="M136" s="192">
        <f t="shared" si="43"/>
        <v>0.48550800000000005</v>
      </c>
      <c r="N136" s="192">
        <f t="shared" si="44"/>
        <v>0.48550800000000005</v>
      </c>
      <c r="O136" s="192">
        <f>INDEX('[4]TS BYDem'!$O$10:$O$203,MATCH(D136,'[4]TS BYDem'!$D$10:$D$203,0))</f>
        <v>0.48550800000000005</v>
      </c>
      <c r="P136" s="185">
        <f t="shared" ca="1" si="46"/>
        <v>0.49021862910661218</v>
      </c>
      <c r="Q136" s="185">
        <f t="shared" ca="1" si="46"/>
        <v>0.49004736910389057</v>
      </c>
      <c r="R136" s="185">
        <f t="shared" ca="1" si="46"/>
        <v>0.44963812079899435</v>
      </c>
      <c r="S136" s="185">
        <f t="shared" ca="1" si="46"/>
        <v>0.46051300960639624</v>
      </c>
      <c r="T136" s="185">
        <f t="shared" ca="1" si="46"/>
        <v>0.47159703320594265</v>
      </c>
      <c r="U136" s="185">
        <f t="shared" ca="1" si="46"/>
        <v>0.48323698406133453</v>
      </c>
      <c r="V136" s="185">
        <f t="shared" ca="1" si="46"/>
        <v>0.49581700517066513</v>
      </c>
      <c r="W136" s="185">
        <f t="shared" ca="1" si="46"/>
        <v>0.50867544933464803</v>
      </c>
      <c r="X136" s="185">
        <f t="shared" ca="1" si="46"/>
        <v>0.52227834790611849</v>
      </c>
      <c r="Y136" s="185">
        <f t="shared" ca="1" si="46"/>
        <v>0.53606105863044828</v>
      </c>
      <c r="Z136" s="185">
        <f t="shared" ca="1" si="46"/>
        <v>0.55096057268189202</v>
      </c>
      <c r="AA136" s="185">
        <f t="shared" ca="1" si="45"/>
        <v>0.56616723909954902</v>
      </c>
      <c r="AB136" s="185">
        <f t="shared" ca="1" si="45"/>
        <v>0.57947554658654388</v>
      </c>
      <c r="AC136" s="185">
        <f t="shared" ca="1" si="45"/>
        <v>0.59490895777787778</v>
      </c>
      <c r="AD136" s="185">
        <f t="shared" ca="1" si="45"/>
        <v>0.61105405904897625</v>
      </c>
      <c r="AE136" s="185">
        <f t="shared" ca="1" si="45"/>
        <v>0.62716577279022778</v>
      </c>
      <c r="AF136" s="185">
        <f t="shared" ca="1" si="45"/>
        <v>0.64299736102130634</v>
      </c>
      <c r="AG136" s="185">
        <f t="shared" ca="1" si="45"/>
        <v>0.66029903107203425</v>
      </c>
      <c r="AH136" s="185">
        <f t="shared" ca="1" si="45"/>
        <v>0.67714166814901211</v>
      </c>
      <c r="AI136" s="185">
        <f t="shared" ca="1" si="45"/>
        <v>0.69466520658330577</v>
      </c>
      <c r="AJ136" s="185">
        <f t="shared" ca="1" si="45"/>
        <v>0.71190567401165161</v>
      </c>
      <c r="AK136" s="185">
        <f t="shared" ca="1" si="45"/>
        <v>0.72974848612404686</v>
      </c>
      <c r="AL136" s="185">
        <f t="shared" ca="1" si="45"/>
        <v>0.74866767417800439</v>
      </c>
      <c r="AM136" s="185">
        <f t="shared" ca="1" si="45"/>
        <v>0.85486493625580284</v>
      </c>
      <c r="AN136" s="185">
        <f t="shared" ca="1" si="45"/>
        <v>0.97514449503047329</v>
      </c>
      <c r="AO136" s="185">
        <f t="shared" ca="1" si="45"/>
        <v>1.1992742664334659</v>
      </c>
      <c r="AP136" s="185">
        <f t="shared" ca="1" si="45"/>
        <v>1.4257510872859314</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2.8599445227188056</v>
      </c>
      <c r="L137" s="185">
        <f t="shared" ca="1" si="46"/>
        <v>2.9093290864055446</v>
      </c>
      <c r="M137" s="192">
        <f t="shared" si="43"/>
        <v>4.0459000000000005</v>
      </c>
      <c r="N137" s="192">
        <f t="shared" si="44"/>
        <v>4.0459000000000005</v>
      </c>
      <c r="O137" s="192">
        <f>INDEX('[4]TS BYDem'!$O$10:$O$203,MATCH(D137,'[4]TS BYDem'!$D$10:$D$203,0))</f>
        <v>4.0459000000000005</v>
      </c>
      <c r="P137" s="185">
        <f t="shared" ca="1" si="46"/>
        <v>4.0851552425551017</v>
      </c>
      <c r="Q137" s="185">
        <f t="shared" ca="1" si="46"/>
        <v>4.0837280758657553</v>
      </c>
      <c r="R137" s="185">
        <f t="shared" ca="1" si="46"/>
        <v>3.7469843399916201</v>
      </c>
      <c r="S137" s="185">
        <f t="shared" ca="1" si="46"/>
        <v>3.8376084133866359</v>
      </c>
      <c r="T137" s="185">
        <f t="shared" ca="1" si="46"/>
        <v>3.9299752767161893</v>
      </c>
      <c r="U137" s="185">
        <f t="shared" ca="1" si="46"/>
        <v>4.0269748671777883</v>
      </c>
      <c r="V137" s="185">
        <f t="shared" ca="1" si="46"/>
        <v>4.1318083764222093</v>
      </c>
      <c r="W137" s="185">
        <f t="shared" ca="1" si="46"/>
        <v>4.2389620777887336</v>
      </c>
      <c r="X137" s="185">
        <f t="shared" ca="1" si="46"/>
        <v>4.3523195658843203</v>
      </c>
      <c r="Y137" s="185">
        <f t="shared" ca="1" si="46"/>
        <v>4.4671754885870687</v>
      </c>
      <c r="Z137" s="185">
        <f t="shared" ca="1" si="46"/>
        <v>4.5913381056824329</v>
      </c>
      <c r="AA137" s="185">
        <f t="shared" ca="1" si="45"/>
        <v>4.7180603258295744</v>
      </c>
      <c r="AB137" s="185">
        <f t="shared" ca="1" si="45"/>
        <v>4.8289628882211986</v>
      </c>
      <c r="AC137" s="185">
        <f t="shared" ca="1" si="45"/>
        <v>4.9575746481489809</v>
      </c>
      <c r="AD137" s="185">
        <f t="shared" ca="1" si="45"/>
        <v>5.092117158741468</v>
      </c>
      <c r="AE137" s="185">
        <f t="shared" ca="1" si="45"/>
        <v>5.2263814399185646</v>
      </c>
      <c r="AF137" s="185">
        <f t="shared" ca="1" si="45"/>
        <v>5.3583113418442192</v>
      </c>
      <c r="AG137" s="185">
        <f t="shared" ca="1" si="45"/>
        <v>5.5024919256002853</v>
      </c>
      <c r="AH137" s="185">
        <f t="shared" ca="1" si="45"/>
        <v>5.6428472345751004</v>
      </c>
      <c r="AI137" s="185">
        <f t="shared" ca="1" si="45"/>
        <v>5.7888767215275472</v>
      </c>
      <c r="AJ137" s="185">
        <f t="shared" ca="1" si="45"/>
        <v>5.9325472834304289</v>
      </c>
      <c r="AK137" s="185">
        <f t="shared" ca="1" si="45"/>
        <v>6.0812373843670562</v>
      </c>
      <c r="AL137" s="185">
        <f t="shared" ca="1" si="45"/>
        <v>6.2388972848167024</v>
      </c>
      <c r="AM137" s="185">
        <f t="shared" ca="1" si="45"/>
        <v>7.1238744687983555</v>
      </c>
      <c r="AN137" s="185">
        <f t="shared" ca="1" si="45"/>
        <v>8.1262041252539419</v>
      </c>
      <c r="AO137" s="185">
        <f t="shared" ca="1" si="45"/>
        <v>9.9939522202788798</v>
      </c>
      <c r="AP137" s="185">
        <f t="shared" ca="1" si="45"/>
        <v>11.881259060716092</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47">K$133/J$133*J138</f>
        <v>0.51479001408938496</v>
      </c>
      <c r="L138" s="185">
        <f t="shared" ca="1" si="46"/>
        <v>0.523679235552998</v>
      </c>
      <c r="M138" s="192">
        <f t="shared" si="43"/>
        <v>0.72826200000000008</v>
      </c>
      <c r="N138" s="192">
        <f t="shared" si="44"/>
        <v>0.72826200000000008</v>
      </c>
      <c r="O138" s="192">
        <f>INDEX('[4]TS BYDem'!$O$10:$O$203,MATCH(D138,'[4]TS BYDem'!$D$10:$D$203,0))</f>
        <v>0.72826200000000008</v>
      </c>
      <c r="P138" s="185">
        <f t="shared" ca="1" si="46"/>
        <v>0.73532794365991827</v>
      </c>
      <c r="Q138" s="185">
        <f t="shared" ca="1" si="46"/>
        <v>0.7350710536558358</v>
      </c>
      <c r="R138" s="185">
        <f t="shared" ca="1" si="46"/>
        <v>0.67445718119849152</v>
      </c>
      <c r="S138" s="185">
        <f t="shared" ca="1" si="46"/>
        <v>0.69076951440959433</v>
      </c>
      <c r="T138" s="185">
        <f t="shared" ca="1" si="46"/>
        <v>0.70739554980891395</v>
      </c>
      <c r="U138" s="185">
        <f t="shared" ca="1" si="46"/>
        <v>0.72485547609200174</v>
      </c>
      <c r="V138" s="185">
        <f t="shared" ca="1" si="46"/>
        <v>0.74372550775599755</v>
      </c>
      <c r="W138" s="185">
        <f t="shared" ca="1" si="46"/>
        <v>0.76301317400197188</v>
      </c>
      <c r="X138" s="185">
        <f t="shared" ca="1" si="46"/>
        <v>0.78341752185917757</v>
      </c>
      <c r="Y138" s="185">
        <f t="shared" ca="1" si="46"/>
        <v>0.80409158794567226</v>
      </c>
      <c r="Z138" s="185">
        <f t="shared" ca="1" si="46"/>
        <v>0.82644085902283793</v>
      </c>
      <c r="AA138" s="185">
        <f t="shared" ca="1" si="45"/>
        <v>0.84925085864932337</v>
      </c>
      <c r="AB138" s="185">
        <f t="shared" ca="1" si="45"/>
        <v>0.86921331987981565</v>
      </c>
      <c r="AC138" s="185">
        <f t="shared" ca="1" si="45"/>
        <v>0.89236343666681639</v>
      </c>
      <c r="AD138" s="185">
        <f t="shared" ca="1" si="45"/>
        <v>0.9165810885734641</v>
      </c>
      <c r="AE138" s="185">
        <f t="shared" ca="1" si="45"/>
        <v>0.94074865918534145</v>
      </c>
      <c r="AF138" s="185">
        <f t="shared" ca="1" si="45"/>
        <v>0.96449604153195934</v>
      </c>
      <c r="AG138" s="185">
        <f t="shared" ca="1" si="45"/>
        <v>0.99044854660805126</v>
      </c>
      <c r="AH138" s="185">
        <f t="shared" ca="1" si="45"/>
        <v>1.0157125022235181</v>
      </c>
      <c r="AI138" s="185">
        <f t="shared" ca="1" si="45"/>
        <v>1.0419978098749585</v>
      </c>
      <c r="AJ138" s="185">
        <f t="shared" ca="1" si="45"/>
        <v>1.0678585110174772</v>
      </c>
      <c r="AK138" s="185">
        <f t="shared" ca="1" si="45"/>
        <v>1.09462272918607</v>
      </c>
      <c r="AL138" s="185">
        <f t="shared" ca="1" si="45"/>
        <v>1.1230015112670062</v>
      </c>
      <c r="AM138" s="185">
        <f t="shared" ca="1" si="45"/>
        <v>1.2822974043837039</v>
      </c>
      <c r="AN138" s="185">
        <f t="shared" ca="1" si="45"/>
        <v>1.4627167425457095</v>
      </c>
      <c r="AO138" s="185">
        <f t="shared" ca="1" si="45"/>
        <v>1.7989113996501982</v>
      </c>
      <c r="AP138" s="185">
        <f t="shared" ca="1" si="45"/>
        <v>2.1386266309288962</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47"/>
        <v>8.007844663612655</v>
      </c>
      <c r="L139" s="185">
        <f t="shared" ca="1" si="46"/>
        <v>8.1461214419355255</v>
      </c>
      <c r="M139" s="192">
        <f t="shared" si="43"/>
        <v>11.328520000000001</v>
      </c>
      <c r="N139" s="192">
        <f t="shared" si="44"/>
        <v>11.328520000000001</v>
      </c>
      <c r="O139" s="192">
        <f>INDEX('[4]TS BYDem'!$O$10:$O$203,MATCH(D139,'[4]TS BYDem'!$D$10:$D$203,0))</f>
        <v>11.328520000000001</v>
      </c>
      <c r="P139" s="185">
        <f t="shared" ca="1" si="46"/>
        <v>11.438434679154284</v>
      </c>
      <c r="Q139" s="185">
        <f t="shared" ca="1" si="46"/>
        <v>11.434438612424113</v>
      </c>
      <c r="R139" s="185">
        <f t="shared" ca="1" si="46"/>
        <v>10.491556151976535</v>
      </c>
      <c r="S139" s="185">
        <f t="shared" ca="1" si="46"/>
        <v>10.745303557482579</v>
      </c>
      <c r="T139" s="185">
        <f t="shared" ca="1" si="46"/>
        <v>11.003930774805328</v>
      </c>
      <c r="U139" s="185">
        <f t="shared" ca="1" si="46"/>
        <v>11.275529628097804</v>
      </c>
      <c r="V139" s="185">
        <f t="shared" ca="1" si="46"/>
        <v>11.569063453982183</v>
      </c>
      <c r="W139" s="185">
        <f t="shared" ca="1" si="46"/>
        <v>11.869093817808452</v>
      </c>
      <c r="X139" s="185">
        <f t="shared" ca="1" si="46"/>
        <v>12.186494784476094</v>
      </c>
      <c r="Y139" s="185">
        <f t="shared" ca="1" si="46"/>
        <v>12.50809136804379</v>
      </c>
      <c r="Z139" s="185">
        <f t="shared" ca="1" si="46"/>
        <v>12.85574669591081</v>
      </c>
      <c r="AA139" s="185">
        <f t="shared" ca="1" si="45"/>
        <v>13.210568912322806</v>
      </c>
      <c r="AB139" s="185">
        <f t="shared" ca="1" si="45"/>
        <v>13.521096087019354</v>
      </c>
      <c r="AC139" s="185">
        <f t="shared" ca="1" si="45"/>
        <v>13.881209014817143</v>
      </c>
      <c r="AD139" s="185">
        <f t="shared" ca="1" si="45"/>
        <v>14.257928044476106</v>
      </c>
      <c r="AE139" s="185">
        <f t="shared" ca="1" si="45"/>
        <v>14.633868031771977</v>
      </c>
      <c r="AF139" s="185">
        <f t="shared" ca="1" si="45"/>
        <v>15.003271757163811</v>
      </c>
      <c r="AG139" s="185">
        <f t="shared" ca="1" si="45"/>
        <v>15.406977391680796</v>
      </c>
      <c r="AH139" s="185">
        <f t="shared" ca="1" si="45"/>
        <v>15.799972256810278</v>
      </c>
      <c r="AI139" s="185">
        <f t="shared" ca="1" si="45"/>
        <v>16.208854820277129</v>
      </c>
      <c r="AJ139" s="185">
        <f t="shared" ca="1" si="45"/>
        <v>16.6111323936052</v>
      </c>
      <c r="AK139" s="185">
        <f t="shared" ca="1" si="45"/>
        <v>17.027464676227755</v>
      </c>
      <c r="AL139" s="185">
        <f t="shared" ca="1" si="45"/>
        <v>17.468912397486765</v>
      </c>
      <c r="AM139" s="185">
        <f t="shared" ca="1" si="45"/>
        <v>19.946848512635395</v>
      </c>
      <c r="AN139" s="185">
        <f t="shared" ca="1" si="45"/>
        <v>22.753371550711037</v>
      </c>
      <c r="AO139" s="185">
        <f t="shared" ca="1" si="45"/>
        <v>27.983066216780863</v>
      </c>
      <c r="AP139" s="185">
        <f t="shared" ca="1" si="45"/>
        <v>33.267525370005053</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47"/>
        <v>1.8303644945400359</v>
      </c>
      <c r="L140" s="185">
        <f t="shared" ca="1" si="46"/>
        <v>1.861970615299549</v>
      </c>
      <c r="M140" s="192">
        <f t="shared" si="43"/>
        <v>2.5893760000000006</v>
      </c>
      <c r="N140" s="192">
        <f t="shared" si="44"/>
        <v>2.5893760000000006</v>
      </c>
      <c r="O140" s="192">
        <f>INDEX('[4]TS BYDem'!$O$10:$O$203,MATCH(D140,'[4]TS BYDem'!$D$10:$D$203,0))</f>
        <v>2.5893760000000006</v>
      </c>
      <c r="P140" s="185">
        <f t="shared" ca="1" si="46"/>
        <v>2.6144993552352656</v>
      </c>
      <c r="Q140" s="185">
        <f t="shared" ca="1" si="46"/>
        <v>2.6135859685540836</v>
      </c>
      <c r="R140" s="185">
        <f t="shared" ca="1" si="46"/>
        <v>2.3980699775946372</v>
      </c>
      <c r="S140" s="185">
        <f t="shared" ca="1" si="46"/>
        <v>2.4560693845674475</v>
      </c>
      <c r="T140" s="185">
        <f t="shared" ca="1" si="46"/>
        <v>2.5151841770983618</v>
      </c>
      <c r="U140" s="185">
        <f t="shared" ca="1" si="46"/>
        <v>2.577263914993785</v>
      </c>
      <c r="V140" s="185">
        <f t="shared" ca="1" si="46"/>
        <v>2.6443573609102149</v>
      </c>
      <c r="W140" s="185">
        <f t="shared" ca="1" si="46"/>
        <v>2.7129357297847907</v>
      </c>
      <c r="X140" s="185">
        <f t="shared" ca="1" si="46"/>
        <v>2.7854845221659663</v>
      </c>
      <c r="Y140" s="185">
        <f t="shared" ca="1" si="46"/>
        <v>2.8589923126957251</v>
      </c>
      <c r="Z140" s="185">
        <f t="shared" ca="1" si="46"/>
        <v>2.9384563876367586</v>
      </c>
      <c r="AA140" s="185">
        <f t="shared" ca="1" si="45"/>
        <v>3.0195586085309292</v>
      </c>
      <c r="AB140" s="185">
        <f t="shared" ca="1" si="45"/>
        <v>3.0905362484615688</v>
      </c>
      <c r="AC140" s="185">
        <f t="shared" ca="1" si="45"/>
        <v>3.1728477748153496</v>
      </c>
      <c r="AD140" s="185">
        <f t="shared" ca="1" si="45"/>
        <v>3.2589549815945413</v>
      </c>
      <c r="AE140" s="185">
        <f t="shared" ca="1" si="45"/>
        <v>3.3448841215478833</v>
      </c>
      <c r="AF140" s="185">
        <f t="shared" ca="1" si="45"/>
        <v>3.4293192587803025</v>
      </c>
      <c r="AG140" s="185">
        <f t="shared" ca="1" si="45"/>
        <v>3.521594832384185</v>
      </c>
      <c r="AH140" s="185">
        <f t="shared" ca="1" si="45"/>
        <v>3.611422230128067</v>
      </c>
      <c r="AI140" s="185">
        <f t="shared" ca="1" si="45"/>
        <v>3.7048811017776333</v>
      </c>
      <c r="AJ140" s="185">
        <f t="shared" ca="1" si="45"/>
        <v>3.7968302613954781</v>
      </c>
      <c r="AK140" s="185">
        <f t="shared" ca="1" si="45"/>
        <v>3.8919919259949194</v>
      </c>
      <c r="AL140" s="185">
        <f t="shared" ca="1" si="45"/>
        <v>3.9928942622826931</v>
      </c>
      <c r="AM140" s="185">
        <f t="shared" ca="1" si="45"/>
        <v>4.5592796600309518</v>
      </c>
      <c r="AN140" s="185">
        <f t="shared" ca="1" si="45"/>
        <v>5.2007706401625278</v>
      </c>
      <c r="AO140" s="185">
        <f t="shared" ca="1" si="45"/>
        <v>6.3961294209784896</v>
      </c>
      <c r="AP140" s="185">
        <f t="shared" ca="1" si="45"/>
        <v>7.6040057988583065</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47"/>
        <v>4.5759112363500893</v>
      </c>
      <c r="L141" s="185">
        <f t="shared" ca="1" si="46"/>
        <v>4.6549265382488718</v>
      </c>
      <c r="M141" s="192">
        <f t="shared" si="43"/>
        <v>6.473440000000001</v>
      </c>
      <c r="N141" s="192">
        <f t="shared" si="44"/>
        <v>6.473440000000001</v>
      </c>
      <c r="O141" s="192">
        <f>INDEX('[4]TS BYDem'!$O$10:$O$203,MATCH(D141,'[4]TS BYDem'!$D$10:$D$203,0))</f>
        <v>6.473440000000001</v>
      </c>
      <c r="P141" s="185">
        <f t="shared" ca="1" si="46"/>
        <v>6.536248388088163</v>
      </c>
      <c r="Q141" s="185">
        <f t="shared" ca="1" si="46"/>
        <v>6.5339649213852082</v>
      </c>
      <c r="R141" s="185">
        <f t="shared" ca="1" si="46"/>
        <v>5.9951749439865916</v>
      </c>
      <c r="S141" s="185">
        <f t="shared" ca="1" si="46"/>
        <v>6.140173461418617</v>
      </c>
      <c r="T141" s="185">
        <f t="shared" ca="1" si="46"/>
        <v>6.2879604427459022</v>
      </c>
      <c r="U141" s="185">
        <f t="shared" ca="1" si="46"/>
        <v>6.4431597874844604</v>
      </c>
      <c r="V141" s="185">
        <f t="shared" ca="1" si="46"/>
        <v>6.6108934022755346</v>
      </c>
      <c r="W141" s="185">
        <f t="shared" ca="1" si="46"/>
        <v>6.7823393244619732</v>
      </c>
      <c r="X141" s="185">
        <f t="shared" ca="1" si="46"/>
        <v>6.9637113054149129</v>
      </c>
      <c r="Y141" s="185">
        <f t="shared" ca="1" si="46"/>
        <v>7.1474807817393105</v>
      </c>
      <c r="Z141" s="185">
        <f t="shared" ca="1" si="46"/>
        <v>7.346140969091894</v>
      </c>
      <c r="AA141" s="185">
        <f t="shared" ca="1" si="45"/>
        <v>7.54889652132732</v>
      </c>
      <c r="AB141" s="185">
        <f t="shared" ca="1" si="45"/>
        <v>7.726340621153919</v>
      </c>
      <c r="AC141" s="185">
        <f t="shared" ca="1" si="45"/>
        <v>7.932119437038371</v>
      </c>
      <c r="AD141" s="185">
        <f t="shared" ca="1" si="45"/>
        <v>8.1473874539863509</v>
      </c>
      <c r="AE141" s="185">
        <f t="shared" ca="1" si="45"/>
        <v>8.3622103038697055</v>
      </c>
      <c r="AF141" s="185">
        <f t="shared" ca="1" si="45"/>
        <v>8.5732981469507532</v>
      </c>
      <c r="AG141" s="185">
        <f t="shared" ca="1" si="45"/>
        <v>8.803987080960459</v>
      </c>
      <c r="AH141" s="185">
        <f t="shared" ca="1" si="45"/>
        <v>9.0285555753201638</v>
      </c>
      <c r="AI141" s="185">
        <f t="shared" ca="1" si="45"/>
        <v>9.262202754444079</v>
      </c>
      <c r="AJ141" s="185">
        <f t="shared" ca="1" si="45"/>
        <v>9.4920756534886905</v>
      </c>
      <c r="AK141" s="185">
        <f t="shared" ca="1" si="45"/>
        <v>9.7299798149872938</v>
      </c>
      <c r="AL141" s="185">
        <f t="shared" ca="1" si="45"/>
        <v>9.9822356557067273</v>
      </c>
      <c r="AM141" s="185">
        <f t="shared" ca="1" si="45"/>
        <v>11.398199150077373</v>
      </c>
      <c r="AN141" s="185">
        <f t="shared" ca="1" si="45"/>
        <v>13.001926600406312</v>
      </c>
      <c r="AO141" s="185">
        <f t="shared" ca="1" si="45"/>
        <v>15.990323552446213</v>
      </c>
      <c r="AP141" s="185">
        <f t="shared" ca="1" si="45"/>
        <v>19.010014497145754</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47"/>
        <v>1.7388462698130338</v>
      </c>
      <c r="L142" s="185">
        <f t="shared" ca="1" si="46"/>
        <v>1.7688720845345711</v>
      </c>
      <c r="M142" s="192">
        <f t="shared" si="43"/>
        <v>2.4599072000000004</v>
      </c>
      <c r="N142" s="192">
        <f t="shared" si="44"/>
        <v>2.4599072000000004</v>
      </c>
      <c r="O142" s="192">
        <f>INDEX('[4]TS BYDem'!$O$10:$O$203,MATCH(D142,'[4]TS BYDem'!$D$10:$D$203,0))</f>
        <v>2.4599072000000004</v>
      </c>
      <c r="P142" s="185">
        <f t="shared" ca="1" si="46"/>
        <v>2.4837743874735021</v>
      </c>
      <c r="Q142" s="185">
        <f t="shared" ca="1" si="46"/>
        <v>2.4829066701263791</v>
      </c>
      <c r="R142" s="185">
        <f t="shared" ca="1" si="46"/>
        <v>2.2781664787149047</v>
      </c>
      <c r="S142" s="185">
        <f t="shared" ca="1" si="46"/>
        <v>2.3332659153390742</v>
      </c>
      <c r="T142" s="185">
        <f t="shared" ca="1" si="46"/>
        <v>2.3894249682434427</v>
      </c>
      <c r="U142" s="185">
        <f t="shared" ca="1" si="46"/>
        <v>2.4484007192440949</v>
      </c>
      <c r="V142" s="185">
        <f t="shared" ca="1" si="46"/>
        <v>2.5121394928647032</v>
      </c>
      <c r="W142" s="185">
        <f t="shared" ca="1" si="46"/>
        <v>2.5772889432955499</v>
      </c>
      <c r="X142" s="185">
        <f t="shared" ca="1" si="46"/>
        <v>2.6462102960576668</v>
      </c>
      <c r="Y142" s="185">
        <f t="shared" ca="1" si="46"/>
        <v>2.7160426970609377</v>
      </c>
      <c r="Z142" s="185">
        <f t="shared" ca="1" si="46"/>
        <v>2.7915335682549194</v>
      </c>
      <c r="AA142" s="185">
        <f t="shared" ca="1" si="45"/>
        <v>2.8685806781043812</v>
      </c>
      <c r="AB142" s="185">
        <f t="shared" ca="1" si="45"/>
        <v>2.9360094360384887</v>
      </c>
      <c r="AC142" s="185">
        <f t="shared" ca="1" si="45"/>
        <v>3.0142053860745803</v>
      </c>
      <c r="AD142" s="185">
        <f t="shared" ca="1" si="45"/>
        <v>3.0960072325148125</v>
      </c>
      <c r="AE142" s="185">
        <f t="shared" ca="1" si="45"/>
        <v>3.1776399154704871</v>
      </c>
      <c r="AF142" s="185">
        <f t="shared" ca="1" si="45"/>
        <v>3.2578532958412851</v>
      </c>
      <c r="AG142" s="185">
        <f t="shared" ca="1" si="45"/>
        <v>3.3455150907649731</v>
      </c>
      <c r="AH142" s="185">
        <f t="shared" ca="1" si="45"/>
        <v>3.430851118621661</v>
      </c>
      <c r="AI142" s="185">
        <f t="shared" ca="1" si="45"/>
        <v>3.5196370466887488</v>
      </c>
      <c r="AJ142" s="185">
        <f t="shared" ca="1" si="45"/>
        <v>3.6069887483257013</v>
      </c>
      <c r="AK142" s="185">
        <f t="shared" ca="1" si="45"/>
        <v>3.6973923296951705</v>
      </c>
      <c r="AL142" s="185">
        <f t="shared" ca="1" si="45"/>
        <v>3.7932495491685554</v>
      </c>
      <c r="AM142" s="185">
        <f t="shared" ca="1" si="45"/>
        <v>4.3313156770294006</v>
      </c>
      <c r="AN142" s="185">
        <f t="shared" ca="1" si="45"/>
        <v>4.9407321081543971</v>
      </c>
      <c r="AO142" s="185">
        <f t="shared" ca="1" si="45"/>
        <v>6.0763229499295592</v>
      </c>
      <c r="AP142" s="185">
        <f t="shared" ca="1" si="45"/>
        <v>7.2238055089153841</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47"/>
        <v>#VALUE!</v>
      </c>
      <c r="L143" s="185" t="e">
        <f t="shared" ca="1" si="46"/>
        <v>#VALUE!</v>
      </c>
      <c r="M143" s="185" t="e">
        <f t="shared" ca="1" si="46"/>
        <v>#VALUE!</v>
      </c>
      <c r="N143" s="185" t="e">
        <f t="shared" ca="1" si="46"/>
        <v>#VALUE!</v>
      </c>
      <c r="O143" s="185" t="e">
        <f t="shared" ca="1" si="46"/>
        <v>#VALUE!</v>
      </c>
      <c r="P143" s="185" t="e">
        <f t="shared" ca="1" si="46"/>
        <v>#VALUE!</v>
      </c>
      <c r="Q143" s="185" t="e">
        <f t="shared" ca="1" si="46"/>
        <v>#VALUE!</v>
      </c>
      <c r="R143" s="185" t="e">
        <f t="shared" ca="1" si="46"/>
        <v>#VALUE!</v>
      </c>
      <c r="S143" s="185" t="e">
        <f t="shared" ca="1" si="46"/>
        <v>#VALUE!</v>
      </c>
      <c r="T143" s="185" t="e">
        <f t="shared" ca="1" si="46"/>
        <v>#VALUE!</v>
      </c>
      <c r="U143" s="185" t="e">
        <f t="shared" ca="1" si="46"/>
        <v>#VALUE!</v>
      </c>
      <c r="V143" s="185" t="e">
        <f t="shared" ca="1" si="46"/>
        <v>#VALUE!</v>
      </c>
      <c r="W143" s="185" t="e">
        <f t="shared" ca="1" si="46"/>
        <v>#VALUE!</v>
      </c>
      <c r="X143" s="185" t="e">
        <f t="shared" ca="1" si="46"/>
        <v>#VALUE!</v>
      </c>
      <c r="Y143" s="185" t="e">
        <f t="shared" ca="1" si="46"/>
        <v>#VALUE!</v>
      </c>
      <c r="Z143" s="185" t="e">
        <f t="shared" ca="1" si="46"/>
        <v>#VALUE!</v>
      </c>
      <c r="AA143" s="185" t="e">
        <f t="shared" ca="1" si="45"/>
        <v>#VALUE!</v>
      </c>
      <c r="AB143" s="185" t="e">
        <f t="shared" ca="1" si="45"/>
        <v>#VALUE!</v>
      </c>
      <c r="AC143" s="185" t="e">
        <f t="shared" ca="1" si="45"/>
        <v>#VALUE!</v>
      </c>
      <c r="AD143" s="185" t="e">
        <f t="shared" ca="1" si="45"/>
        <v>#VALUE!</v>
      </c>
      <c r="AE143" s="185" t="e">
        <f t="shared" ca="1" si="45"/>
        <v>#VALUE!</v>
      </c>
      <c r="AF143" s="185" t="e">
        <f t="shared" ca="1" si="45"/>
        <v>#VALUE!</v>
      </c>
      <c r="AG143" s="185" t="e">
        <f t="shared" ca="1" si="45"/>
        <v>#VALUE!</v>
      </c>
      <c r="AH143" s="185" t="e">
        <f t="shared" ca="1" si="45"/>
        <v>#VALUE!</v>
      </c>
      <c r="AI143" s="185" t="e">
        <f t="shared" ca="1" si="45"/>
        <v>#VALUE!</v>
      </c>
      <c r="AJ143" s="185" t="e">
        <f t="shared" ca="1" si="45"/>
        <v>#VALUE!</v>
      </c>
      <c r="AK143" s="185" t="e">
        <f t="shared" ca="1" si="45"/>
        <v>#VALUE!</v>
      </c>
      <c r="AL143" s="185" t="e">
        <f t="shared" ca="1" si="45"/>
        <v>#VALUE!</v>
      </c>
      <c r="AM143" s="185" t="e">
        <f t="shared" ca="1" si="45"/>
        <v>#VALUE!</v>
      </c>
      <c r="AN143" s="185" t="e">
        <f t="shared" ca="1" si="45"/>
        <v>#VALUE!</v>
      </c>
      <c r="AO143" s="185" t="e">
        <f t="shared" ca="1" si="45"/>
        <v>#VALUE!</v>
      </c>
      <c r="AP143" s="185" t="e">
        <f t="shared" ca="1" si="45"/>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47"/>
        <v>28.048879470534075</v>
      </c>
      <c r="L144" s="185">
        <f t="shared" ca="1" si="46"/>
        <v>28.533218122403252</v>
      </c>
      <c r="M144" s="192">
        <f t="shared" ref="M144" si="48">O144</f>
        <v>16.650368400000001</v>
      </c>
      <c r="N144" s="192">
        <f t="shared" ref="N144" si="49">O144</f>
        <v>16.650368400000001</v>
      </c>
      <c r="O144" s="192">
        <f>INDEX('[4]TS BYDem'!$O$10:$O$203,MATCH(D144,'[4]TS BYDem'!$D$10:$D$203,0))</f>
        <v>16.650368400000001</v>
      </c>
      <c r="P144" s="185">
        <f t="shared" ca="1" si="46"/>
        <v>16.811918178831359</v>
      </c>
      <c r="Q144" s="185">
        <f t="shared" ca="1" si="46"/>
        <v>16.806044862351506</v>
      </c>
      <c r="R144" s="185">
        <f t="shared" ca="1" si="46"/>
        <v>15.420220383571346</v>
      </c>
      <c r="S144" s="185">
        <f t="shared" ca="1" si="46"/>
        <v>15.793171817846945</v>
      </c>
      <c r="T144" s="185">
        <f t="shared" ca="1" si="46"/>
        <v>16.173295474484409</v>
      </c>
      <c r="U144" s="185">
        <f t="shared" ca="1" si="46"/>
        <v>16.572484509268943</v>
      </c>
      <c r="V144" s="185">
        <f t="shared" ca="1" si="46"/>
        <v>17.003913004680204</v>
      </c>
      <c r="W144" s="185">
        <f t="shared" ca="1" si="46"/>
        <v>17.444889945083133</v>
      </c>
      <c r="X144" s="185">
        <f t="shared" ca="1" si="46"/>
        <v>17.911397752416516</v>
      </c>
      <c r="Y144" s="185">
        <f t="shared" ca="1" si="46"/>
        <v>18.384072169955921</v>
      </c>
      <c r="Z144" s="185">
        <f t="shared" ca="1" si="46"/>
        <v>18.895047062105</v>
      </c>
      <c r="AA144" s="185">
        <f t="shared" ca="1" si="45"/>
        <v>19.416555663384273</v>
      </c>
      <c r="AB144" s="185">
        <f t="shared" ca="1" si="45"/>
        <v>19.87296054742108</v>
      </c>
      <c r="AC144" s="185">
        <f t="shared" ca="1" si="45"/>
        <v>20.402245300719464</v>
      </c>
      <c r="AD144" s="185">
        <f t="shared" ca="1" si="45"/>
        <v>20.955937276998117</v>
      </c>
      <c r="AE144" s="185">
        <f t="shared" ca="1" si="45"/>
        <v>21.508484236774642</v>
      </c>
      <c r="AF144" s="185">
        <f t="shared" ca="1" si="45"/>
        <v>22.051424366297869</v>
      </c>
      <c r="AG144" s="185">
        <f t="shared" ca="1" si="45"/>
        <v>22.64478056285872</v>
      </c>
      <c r="AH144" s="185">
        <f t="shared" ca="1" si="45"/>
        <v>23.222394345039817</v>
      </c>
      <c r="AI144" s="185">
        <f t="shared" ca="1" si="45"/>
        <v>23.823359459111156</v>
      </c>
      <c r="AJ144" s="185">
        <f t="shared" ca="1" si="45"/>
        <v>24.414616727930948</v>
      </c>
      <c r="AK144" s="185">
        <f t="shared" ca="1" si="45"/>
        <v>25.02653124831653</v>
      </c>
      <c r="AL144" s="185">
        <f t="shared" ca="1" si="45"/>
        <v>25.675359796820924</v>
      </c>
      <c r="AM144" s="185">
        <f t="shared" ca="1" si="45"/>
        <v>29.317366801168316</v>
      </c>
      <c r="AN144" s="185">
        <f t="shared" ca="1" si="45"/>
        <v>33.442322444716339</v>
      </c>
      <c r="AO144" s="185">
        <f t="shared" ca="1" si="45"/>
        <v>41.12879365274506</v>
      </c>
      <c r="AP144" s="185">
        <f t="shared" ca="1" si="45"/>
        <v>48.895756300640357</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47"/>
        <v>28.048879470534075</v>
      </c>
      <c r="L145" s="185">
        <f t="shared" ca="1" si="46"/>
        <v>28.533218122403252</v>
      </c>
      <c r="M145" s="185">
        <f t="shared" ca="1" si="46"/>
        <v>28.787490246621417</v>
      </c>
      <c r="N145" s="185">
        <f t="shared" ca="1" si="46"/>
        <v>29.012880740376978</v>
      </c>
      <c r="O145" s="185">
        <f t="shared" ca="1" si="46"/>
        <v>29.137235423045439</v>
      </c>
      <c r="P145" s="185">
        <f t="shared" ca="1" si="46"/>
        <v>29.419938713763631</v>
      </c>
      <c r="Q145" s="185">
        <f t="shared" ca="1" si="46"/>
        <v>29.409660730665824</v>
      </c>
      <c r="R145" s="185">
        <f t="shared" ca="1" si="46"/>
        <v>26.984543572703316</v>
      </c>
      <c r="S145" s="185">
        <f t="shared" ca="1" si="46"/>
        <v>27.637188215800258</v>
      </c>
      <c r="T145" s="185">
        <f t="shared" ca="1" si="46"/>
        <v>28.302383856355256</v>
      </c>
      <c r="U145" s="185">
        <f t="shared" ca="1" si="46"/>
        <v>29.000942867506939</v>
      </c>
      <c r="V145" s="185">
        <f t="shared" ca="1" si="46"/>
        <v>29.7559191741578</v>
      </c>
      <c r="W145" s="185">
        <f t="shared" ca="1" si="46"/>
        <v>30.527604738103307</v>
      </c>
      <c r="X145" s="185">
        <f t="shared" ca="1" si="46"/>
        <v>31.343967924935949</v>
      </c>
      <c r="Y145" s="185">
        <f t="shared" ca="1" si="46"/>
        <v>32.171122342870419</v>
      </c>
      <c r="Z145" s="185">
        <f t="shared" ca="1" si="46"/>
        <v>33.065300499782126</v>
      </c>
      <c r="AA145" s="185">
        <f t="shared" ca="1" si="45"/>
        <v>33.977912072425603</v>
      </c>
      <c r="AB145" s="185">
        <f t="shared" ca="1" si="45"/>
        <v>34.776595695210084</v>
      </c>
      <c r="AC145" s="185">
        <f t="shared" ca="1" si="45"/>
        <v>35.702815109231189</v>
      </c>
      <c r="AD145" s="185">
        <f t="shared" ca="1" si="45"/>
        <v>36.671745830588826</v>
      </c>
      <c r="AE145" s="185">
        <f t="shared" ca="1" si="45"/>
        <v>37.638672835597113</v>
      </c>
      <c r="AF145" s="185">
        <f t="shared" ca="1" si="45"/>
        <v>38.588788412291322</v>
      </c>
      <c r="AG145" s="185">
        <f t="shared" ca="1" si="45"/>
        <v>39.627129353078935</v>
      </c>
      <c r="AH145" s="185">
        <f t="shared" ca="1" si="45"/>
        <v>40.637921928395549</v>
      </c>
      <c r="AI145" s="185">
        <f t="shared" ca="1" si="45"/>
        <v>41.689578059303379</v>
      </c>
      <c r="AJ145" s="185">
        <f t="shared" ca="1" si="45"/>
        <v>42.724245991166626</v>
      </c>
      <c r="AK145" s="185">
        <f t="shared" ca="1" si="45"/>
        <v>43.795062985177076</v>
      </c>
      <c r="AL145" s="185">
        <f t="shared" ca="1" si="45"/>
        <v>44.93047751251963</v>
      </c>
      <c r="AM145" s="185">
        <f t="shared" ca="1" si="45"/>
        <v>51.303790880051508</v>
      </c>
      <c r="AN145" s="185">
        <f t="shared" ca="1" si="45"/>
        <v>58.522237992349559</v>
      </c>
      <c r="AO145" s="185">
        <f t="shared" ca="1" si="45"/>
        <v>71.973142848051936</v>
      </c>
      <c r="AP145" s="185">
        <f t="shared" ca="1" si="45"/>
        <v>85.564903327881666</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47"/>
        <v>28.048879470534075</v>
      </c>
      <c r="L146" s="185">
        <f t="shared" ca="1" si="46"/>
        <v>28.533218122403252</v>
      </c>
      <c r="M146" s="185">
        <f t="shared" ca="1" si="46"/>
        <v>28.787490246621417</v>
      </c>
      <c r="N146" s="185">
        <f t="shared" ca="1" si="46"/>
        <v>29.012880740376978</v>
      </c>
      <c r="O146" s="185">
        <f t="shared" ca="1" si="46"/>
        <v>29.137235423045439</v>
      </c>
      <c r="P146" s="185">
        <f t="shared" ca="1" si="46"/>
        <v>29.419938713763631</v>
      </c>
      <c r="Q146" s="185">
        <f t="shared" ca="1" si="46"/>
        <v>29.409660730665824</v>
      </c>
      <c r="R146" s="185">
        <f t="shared" ca="1" si="46"/>
        <v>26.984543572703316</v>
      </c>
      <c r="S146" s="185">
        <f t="shared" ca="1" si="46"/>
        <v>27.637188215800258</v>
      </c>
      <c r="T146" s="185">
        <f t="shared" ca="1" si="46"/>
        <v>28.302383856355256</v>
      </c>
      <c r="U146" s="185">
        <f t="shared" ca="1" si="46"/>
        <v>29.000942867506939</v>
      </c>
      <c r="V146" s="185">
        <f t="shared" ca="1" si="46"/>
        <v>29.7559191741578</v>
      </c>
      <c r="W146" s="185">
        <f t="shared" ca="1" si="46"/>
        <v>30.527604738103307</v>
      </c>
      <c r="X146" s="185">
        <f t="shared" ca="1" si="46"/>
        <v>31.343967924935949</v>
      </c>
      <c r="Y146" s="185">
        <f t="shared" ca="1" si="46"/>
        <v>32.171122342870419</v>
      </c>
      <c r="Z146" s="185">
        <f t="shared" ca="1" si="46"/>
        <v>33.065300499782126</v>
      </c>
      <c r="AA146" s="185">
        <f t="shared" ca="1" si="45"/>
        <v>33.977912072425603</v>
      </c>
      <c r="AB146" s="185">
        <f t="shared" ca="1" si="45"/>
        <v>34.776595695210084</v>
      </c>
      <c r="AC146" s="185">
        <f t="shared" ca="1" si="45"/>
        <v>35.702815109231189</v>
      </c>
      <c r="AD146" s="185">
        <f t="shared" ca="1" si="45"/>
        <v>36.671745830588826</v>
      </c>
      <c r="AE146" s="185">
        <f t="shared" ca="1" si="45"/>
        <v>37.638672835597113</v>
      </c>
      <c r="AF146" s="185">
        <f t="shared" ca="1" si="45"/>
        <v>38.588788412291322</v>
      </c>
      <c r="AG146" s="185">
        <f t="shared" ca="1" si="45"/>
        <v>39.627129353078935</v>
      </c>
      <c r="AH146" s="185">
        <f t="shared" ca="1" si="45"/>
        <v>40.637921928395549</v>
      </c>
      <c r="AI146" s="185">
        <f t="shared" ca="1" si="45"/>
        <v>41.689578059303379</v>
      </c>
      <c r="AJ146" s="185">
        <f t="shared" ca="1" si="45"/>
        <v>42.724245991166626</v>
      </c>
      <c r="AK146" s="185">
        <f t="shared" ca="1" si="45"/>
        <v>43.795062985177076</v>
      </c>
      <c r="AL146" s="185">
        <f t="shared" ca="1" si="45"/>
        <v>44.93047751251963</v>
      </c>
      <c r="AM146" s="185">
        <f t="shared" ca="1" si="45"/>
        <v>51.303790880051508</v>
      </c>
      <c r="AN146" s="185">
        <f t="shared" ca="1" si="45"/>
        <v>58.522237992349559</v>
      </c>
      <c r="AO146" s="185">
        <f t="shared" ca="1" si="45"/>
        <v>71.973142848051936</v>
      </c>
      <c r="AP146" s="185">
        <f t="shared" ca="1" si="45"/>
        <v>85.564903327881666</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47"/>
        <v>28.048879470534075</v>
      </c>
      <c r="L147" s="185">
        <f t="shared" ca="1" si="46"/>
        <v>28.533218122403252</v>
      </c>
      <c r="M147" s="185">
        <f t="shared" ca="1" si="46"/>
        <v>28.787490246621417</v>
      </c>
      <c r="N147" s="185">
        <f t="shared" ca="1" si="46"/>
        <v>29.012880740376978</v>
      </c>
      <c r="O147" s="185">
        <f t="shared" ca="1" si="46"/>
        <v>29.137235423045439</v>
      </c>
      <c r="P147" s="185">
        <f t="shared" ca="1" si="46"/>
        <v>29.419938713763631</v>
      </c>
      <c r="Q147" s="185">
        <f t="shared" ca="1" si="46"/>
        <v>29.409660730665824</v>
      </c>
      <c r="R147" s="185">
        <f t="shared" ca="1" si="46"/>
        <v>26.984543572703316</v>
      </c>
      <c r="S147" s="185">
        <f t="shared" ca="1" si="46"/>
        <v>27.637188215800258</v>
      </c>
      <c r="T147" s="185">
        <f t="shared" ca="1" si="46"/>
        <v>28.302383856355256</v>
      </c>
      <c r="U147" s="185">
        <f t="shared" ca="1" si="46"/>
        <v>29.000942867506939</v>
      </c>
      <c r="V147" s="185">
        <f t="shared" ca="1" si="46"/>
        <v>29.7559191741578</v>
      </c>
      <c r="W147" s="185">
        <f t="shared" ca="1" si="46"/>
        <v>30.527604738103307</v>
      </c>
      <c r="X147" s="185">
        <f t="shared" ca="1" si="46"/>
        <v>31.343967924935949</v>
      </c>
      <c r="Y147" s="185">
        <f t="shared" ca="1" si="46"/>
        <v>32.171122342870419</v>
      </c>
      <c r="Z147" s="185">
        <f t="shared" ca="1" si="46"/>
        <v>33.065300499782126</v>
      </c>
      <c r="AA147" s="185">
        <f t="shared" ca="1" si="45"/>
        <v>33.977912072425603</v>
      </c>
      <c r="AB147" s="185">
        <f t="shared" ca="1" si="45"/>
        <v>34.776595695210084</v>
      </c>
      <c r="AC147" s="185">
        <f t="shared" ca="1" si="45"/>
        <v>35.702815109231189</v>
      </c>
      <c r="AD147" s="185">
        <f t="shared" ca="1" si="45"/>
        <v>36.671745830588826</v>
      </c>
      <c r="AE147" s="185">
        <f t="shared" ca="1" si="45"/>
        <v>37.638672835597113</v>
      </c>
      <c r="AF147" s="185">
        <f t="shared" ca="1" si="45"/>
        <v>38.588788412291322</v>
      </c>
      <c r="AG147" s="185">
        <f t="shared" ca="1" si="45"/>
        <v>39.627129353078935</v>
      </c>
      <c r="AH147" s="185">
        <f t="shared" ca="1" si="45"/>
        <v>40.637921928395549</v>
      </c>
      <c r="AI147" s="185">
        <f t="shared" ca="1" si="45"/>
        <v>41.689578059303379</v>
      </c>
      <c r="AJ147" s="185">
        <f t="shared" ca="1" si="45"/>
        <v>42.724245991166626</v>
      </c>
      <c r="AK147" s="185">
        <f t="shared" ca="1" si="45"/>
        <v>43.795062985177076</v>
      </c>
      <c r="AL147" s="185">
        <f t="shared" ca="1" si="45"/>
        <v>44.93047751251963</v>
      </c>
      <c r="AM147" s="185">
        <f t="shared" ca="1" si="45"/>
        <v>51.303790880051508</v>
      </c>
      <c r="AN147" s="185">
        <f t="shared" ca="1" si="45"/>
        <v>58.522237992349559</v>
      </c>
      <c r="AO147" s="185">
        <f t="shared" ca="1" si="45"/>
        <v>71.973142848051936</v>
      </c>
      <c r="AP147" s="185">
        <f t="shared" ca="1" si="45"/>
        <v>85.564903327881666</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47"/>
        <v>28.048879470534075</v>
      </c>
      <c r="L148" s="185">
        <f t="shared" ca="1" si="46"/>
        <v>28.533218122403252</v>
      </c>
      <c r="M148" s="185">
        <f t="shared" ca="1" si="46"/>
        <v>28.787490246621417</v>
      </c>
      <c r="N148" s="185">
        <f t="shared" ca="1" si="46"/>
        <v>29.012880740376978</v>
      </c>
      <c r="O148" s="185">
        <f t="shared" ca="1" si="46"/>
        <v>29.137235423045439</v>
      </c>
      <c r="P148" s="185">
        <f t="shared" ca="1" si="46"/>
        <v>29.419938713763631</v>
      </c>
      <c r="Q148" s="185">
        <f t="shared" ca="1" si="46"/>
        <v>29.409660730665824</v>
      </c>
      <c r="R148" s="185">
        <f t="shared" ca="1" si="46"/>
        <v>26.984543572703316</v>
      </c>
      <c r="S148" s="185">
        <f t="shared" ca="1" si="46"/>
        <v>27.637188215800258</v>
      </c>
      <c r="T148" s="185">
        <f t="shared" ca="1" si="46"/>
        <v>28.302383856355256</v>
      </c>
      <c r="U148" s="185">
        <f t="shared" ca="1" si="46"/>
        <v>29.000942867506939</v>
      </c>
      <c r="V148" s="185">
        <f t="shared" ca="1" si="46"/>
        <v>29.7559191741578</v>
      </c>
      <c r="W148" s="185">
        <f t="shared" ca="1" si="46"/>
        <v>30.527604738103307</v>
      </c>
      <c r="X148" s="185">
        <f t="shared" ca="1" si="46"/>
        <v>31.343967924935949</v>
      </c>
      <c r="Y148" s="185">
        <f t="shared" ca="1" si="46"/>
        <v>32.171122342870419</v>
      </c>
      <c r="Z148" s="185">
        <f t="shared" ca="1" si="46"/>
        <v>33.065300499782126</v>
      </c>
      <c r="AA148" s="185">
        <f t="shared" ca="1" si="45"/>
        <v>33.977912072425603</v>
      </c>
      <c r="AB148" s="185">
        <f t="shared" ca="1" si="45"/>
        <v>34.776595695210084</v>
      </c>
      <c r="AC148" s="185">
        <f t="shared" ca="1" si="45"/>
        <v>35.702815109231189</v>
      </c>
      <c r="AD148" s="185">
        <f t="shared" ca="1" si="45"/>
        <v>36.671745830588826</v>
      </c>
      <c r="AE148" s="185">
        <f t="shared" ca="1" si="45"/>
        <v>37.638672835597113</v>
      </c>
      <c r="AF148" s="185">
        <f t="shared" ca="1" si="45"/>
        <v>38.588788412291322</v>
      </c>
      <c r="AG148" s="185">
        <f t="shared" ca="1" si="45"/>
        <v>39.627129353078935</v>
      </c>
      <c r="AH148" s="185">
        <f t="shared" ca="1" si="45"/>
        <v>40.637921928395549</v>
      </c>
      <c r="AI148" s="185">
        <f t="shared" ca="1" si="45"/>
        <v>41.689578059303379</v>
      </c>
      <c r="AJ148" s="185">
        <f t="shared" ca="1" si="45"/>
        <v>42.724245991166626</v>
      </c>
      <c r="AK148" s="185">
        <f t="shared" ca="1" si="45"/>
        <v>43.795062985177076</v>
      </c>
      <c r="AL148" s="185">
        <f t="shared" ca="1" si="45"/>
        <v>44.93047751251963</v>
      </c>
      <c r="AM148" s="185">
        <f t="shared" ca="1" si="45"/>
        <v>51.303790880051508</v>
      </c>
      <c r="AN148" s="185">
        <f t="shared" ca="1" si="45"/>
        <v>58.522237992349559</v>
      </c>
      <c r="AO148" s="185">
        <f t="shared" ca="1" si="45"/>
        <v>71.973142848051936</v>
      </c>
      <c r="AP148" s="185">
        <f t="shared" ca="1" si="45"/>
        <v>85.564903327881666</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47"/>
        <v>28.048879470534075</v>
      </c>
      <c r="L149" s="185">
        <f t="shared" ca="1" si="46"/>
        <v>28.533218122403252</v>
      </c>
      <c r="M149" s="185">
        <f t="shared" ca="1" si="46"/>
        <v>28.787490246621417</v>
      </c>
      <c r="N149" s="185">
        <f t="shared" ca="1" si="46"/>
        <v>29.012880740376978</v>
      </c>
      <c r="O149" s="185">
        <f t="shared" ca="1" si="46"/>
        <v>29.137235423045439</v>
      </c>
      <c r="P149" s="185">
        <f t="shared" ca="1" si="46"/>
        <v>29.419938713763631</v>
      </c>
      <c r="Q149" s="185">
        <f t="shared" ca="1" si="46"/>
        <v>29.409660730665824</v>
      </c>
      <c r="R149" s="185">
        <f t="shared" ca="1" si="46"/>
        <v>26.984543572703316</v>
      </c>
      <c r="S149" s="185">
        <f t="shared" ca="1" si="46"/>
        <v>27.637188215800258</v>
      </c>
      <c r="T149" s="185">
        <f t="shared" ca="1" si="46"/>
        <v>28.302383856355256</v>
      </c>
      <c r="U149" s="185">
        <f t="shared" ca="1" si="46"/>
        <v>29.000942867506939</v>
      </c>
      <c r="V149" s="185">
        <f t="shared" ca="1" si="46"/>
        <v>29.7559191741578</v>
      </c>
      <c r="W149" s="185">
        <f t="shared" ca="1" si="46"/>
        <v>30.527604738103307</v>
      </c>
      <c r="X149" s="185">
        <f t="shared" ca="1" si="46"/>
        <v>31.343967924935949</v>
      </c>
      <c r="Y149" s="185">
        <f t="shared" ca="1" si="46"/>
        <v>32.171122342870419</v>
      </c>
      <c r="Z149" s="185">
        <f t="shared" ca="1" si="46"/>
        <v>33.065300499782126</v>
      </c>
      <c r="AA149" s="185">
        <f t="shared" ca="1" si="45"/>
        <v>33.977912072425603</v>
      </c>
      <c r="AB149" s="185">
        <f t="shared" ca="1" si="45"/>
        <v>34.776595695210084</v>
      </c>
      <c r="AC149" s="185">
        <f t="shared" ca="1" si="45"/>
        <v>35.702815109231189</v>
      </c>
      <c r="AD149" s="185">
        <f t="shared" ca="1" si="45"/>
        <v>36.671745830588826</v>
      </c>
      <c r="AE149" s="185">
        <f t="shared" ca="1" si="45"/>
        <v>37.638672835597113</v>
      </c>
      <c r="AF149" s="185">
        <f t="shared" ca="1" si="45"/>
        <v>38.588788412291322</v>
      </c>
      <c r="AG149" s="185">
        <f t="shared" ca="1" si="45"/>
        <v>39.627129353078935</v>
      </c>
      <c r="AH149" s="185">
        <f t="shared" ca="1" si="45"/>
        <v>40.637921928395549</v>
      </c>
      <c r="AI149" s="185">
        <f t="shared" ca="1" si="45"/>
        <v>41.689578059303379</v>
      </c>
      <c r="AJ149" s="185">
        <f t="shared" ca="1" si="45"/>
        <v>42.724245991166626</v>
      </c>
      <c r="AK149" s="185">
        <f t="shared" ca="1" si="45"/>
        <v>43.795062985177076</v>
      </c>
      <c r="AL149" s="185">
        <f t="shared" ca="1" si="45"/>
        <v>44.93047751251963</v>
      </c>
      <c r="AM149" s="185">
        <f t="shared" ca="1" si="45"/>
        <v>51.303790880051508</v>
      </c>
      <c r="AN149" s="185">
        <f t="shared" ca="1" si="45"/>
        <v>58.522237992349559</v>
      </c>
      <c r="AO149" s="185">
        <f t="shared" ca="1" si="45"/>
        <v>71.973142848051936</v>
      </c>
      <c r="AP149" s="185">
        <f t="shared" ca="1" si="45"/>
        <v>85.564903327881666</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47"/>
        <v>#VALUE!</v>
      </c>
      <c r="L150" s="185" t="e">
        <f t="shared" ca="1" si="46"/>
        <v>#VALUE!</v>
      </c>
      <c r="M150" s="185" t="e">
        <f t="shared" ca="1" si="46"/>
        <v>#VALUE!</v>
      </c>
      <c r="N150" s="185" t="e">
        <f t="shared" ca="1" si="46"/>
        <v>#VALUE!</v>
      </c>
      <c r="O150" s="185" t="e">
        <f t="shared" ca="1" si="46"/>
        <v>#VALUE!</v>
      </c>
      <c r="P150" s="185" t="e">
        <f t="shared" ca="1" si="46"/>
        <v>#VALUE!</v>
      </c>
      <c r="Q150" s="185" t="e">
        <f t="shared" ca="1" si="46"/>
        <v>#VALUE!</v>
      </c>
      <c r="R150" s="185" t="e">
        <f t="shared" ca="1" si="46"/>
        <v>#VALUE!</v>
      </c>
      <c r="S150" s="185" t="e">
        <f t="shared" ca="1" si="46"/>
        <v>#VALUE!</v>
      </c>
      <c r="T150" s="185" t="e">
        <f t="shared" ca="1" si="46"/>
        <v>#VALUE!</v>
      </c>
      <c r="U150" s="185" t="e">
        <f t="shared" ca="1" si="46"/>
        <v>#VALUE!</v>
      </c>
      <c r="V150" s="185" t="e">
        <f t="shared" ca="1" si="46"/>
        <v>#VALUE!</v>
      </c>
      <c r="W150" s="185" t="e">
        <f t="shared" ca="1" si="46"/>
        <v>#VALUE!</v>
      </c>
      <c r="X150" s="185" t="e">
        <f t="shared" ca="1" si="46"/>
        <v>#VALUE!</v>
      </c>
      <c r="Y150" s="185" t="e">
        <f t="shared" ca="1" si="46"/>
        <v>#VALUE!</v>
      </c>
      <c r="Z150" s="185" t="e">
        <f t="shared" ca="1" si="46"/>
        <v>#VALUE!</v>
      </c>
      <c r="AA150" s="185" t="e">
        <f t="shared" ref="AA150:AP153" ca="1" si="50">AA$133/Z$133*Z150</f>
        <v>#VALUE!</v>
      </c>
      <c r="AB150" s="185" t="e">
        <f t="shared" ca="1" si="50"/>
        <v>#VALUE!</v>
      </c>
      <c r="AC150" s="185" t="e">
        <f t="shared" ca="1" si="50"/>
        <v>#VALUE!</v>
      </c>
      <c r="AD150" s="185" t="e">
        <f t="shared" ca="1" si="50"/>
        <v>#VALUE!</v>
      </c>
      <c r="AE150" s="185" t="e">
        <f t="shared" ca="1" si="50"/>
        <v>#VALUE!</v>
      </c>
      <c r="AF150" s="185" t="e">
        <f t="shared" ca="1" si="50"/>
        <v>#VALUE!</v>
      </c>
      <c r="AG150" s="185" t="e">
        <f t="shared" ca="1" si="50"/>
        <v>#VALUE!</v>
      </c>
      <c r="AH150" s="185" t="e">
        <f t="shared" ca="1" si="50"/>
        <v>#VALUE!</v>
      </c>
      <c r="AI150" s="185" t="e">
        <f t="shared" ca="1" si="50"/>
        <v>#VALUE!</v>
      </c>
      <c r="AJ150" s="185" t="e">
        <f t="shared" ca="1" si="50"/>
        <v>#VALUE!</v>
      </c>
      <c r="AK150" s="185" t="e">
        <f t="shared" ca="1" si="50"/>
        <v>#VALUE!</v>
      </c>
      <c r="AL150" s="185" t="e">
        <f t="shared" ca="1" si="50"/>
        <v>#VALUE!</v>
      </c>
      <c r="AM150" s="185" t="e">
        <f t="shared" ca="1" si="50"/>
        <v>#VALUE!</v>
      </c>
      <c r="AN150" s="185" t="e">
        <f t="shared" ca="1" si="50"/>
        <v>#VALUE!</v>
      </c>
      <c r="AO150" s="185" t="e">
        <f t="shared" ca="1" si="50"/>
        <v>#VALUE!</v>
      </c>
      <c r="AP150" s="185" t="e">
        <f t="shared" ca="1" si="50"/>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47"/>
        <v>40.091270629133007</v>
      </c>
      <c r="L151" s="185">
        <f t="shared" ca="1" si="47"/>
        <v>40.783553256274509</v>
      </c>
      <c r="M151" s="192">
        <f t="shared" ref="M151" si="51">O151</f>
        <v>28.64</v>
      </c>
      <c r="N151" s="192">
        <f t="shared" ref="N151" si="52">O151</f>
        <v>28.64</v>
      </c>
      <c r="O151" s="192">
        <f>INDEX('[4]TS BYDem'!$O$10:$O$203,MATCH(D151,'[4]TS BYDem'!$D$10:$D$203,0))</f>
        <v>28.64</v>
      </c>
      <c r="P151" s="185">
        <f t="shared" ref="P151:Z153" ca="1" si="53">P$133/O$133*O151</f>
        <v>28.917878876585704</v>
      </c>
      <c r="Q151" s="185">
        <f t="shared" ca="1" si="53"/>
        <v>28.907776290267975</v>
      </c>
      <c r="R151" s="185">
        <f t="shared" ca="1" si="53"/>
        <v>26.524044464114279</v>
      </c>
      <c r="S151" s="185">
        <f t="shared" ca="1" si="53"/>
        <v>27.165551535973012</v>
      </c>
      <c r="T151" s="185">
        <f t="shared" ca="1" si="53"/>
        <v>27.819395418856526</v>
      </c>
      <c r="U151" s="185">
        <f t="shared" ca="1" si="53"/>
        <v>28.506033316684004</v>
      </c>
      <c r="V151" s="185">
        <f t="shared" ca="1" si="53"/>
        <v>29.248125732403679</v>
      </c>
      <c r="W151" s="185">
        <f t="shared" ca="1" si="53"/>
        <v>30.006642257067476</v>
      </c>
      <c r="X151" s="185">
        <f t="shared" ca="1" si="53"/>
        <v>30.809073967949509</v>
      </c>
      <c r="Y151" s="185">
        <f t="shared" ca="1" si="53"/>
        <v>31.622112754426364</v>
      </c>
      <c r="Z151" s="185">
        <f t="shared" ca="1" si="53"/>
        <v>32.501031500221181</v>
      </c>
      <c r="AA151" s="185">
        <f t="shared" ca="1" si="50"/>
        <v>33.398069090130505</v>
      </c>
      <c r="AB151" s="185">
        <f t="shared" ca="1" si="50"/>
        <v>34.183122943882729</v>
      </c>
      <c r="AC151" s="185">
        <f t="shared" ca="1" si="50"/>
        <v>35.093536153386594</v>
      </c>
      <c r="AD151" s="185">
        <f t="shared" ca="1" si="50"/>
        <v>36.045931789306621</v>
      </c>
      <c r="AE151" s="185">
        <f t="shared" ca="1" si="50"/>
        <v>36.996357902881364</v>
      </c>
      <c r="AF151" s="185">
        <f t="shared" ca="1" si="50"/>
        <v>37.930259480070802</v>
      </c>
      <c r="AG151" s="185">
        <f t="shared" ca="1" si="50"/>
        <v>38.950880829776366</v>
      </c>
      <c r="AH151" s="185">
        <f t="shared" ca="1" si="50"/>
        <v>39.944423934904698</v>
      </c>
      <c r="AI151" s="185">
        <f t="shared" ca="1" si="50"/>
        <v>40.978133247126472</v>
      </c>
      <c r="AJ151" s="185">
        <f t="shared" ca="1" si="50"/>
        <v>41.995144268876523</v>
      </c>
      <c r="AK151" s="185">
        <f t="shared" ca="1" si="50"/>
        <v>43.047687458482045</v>
      </c>
      <c r="AL151" s="185">
        <f t="shared" ca="1" si="50"/>
        <v>44.163725805667553</v>
      </c>
      <c r="AM151" s="185">
        <f t="shared" ca="1" si="50"/>
        <v>50.428276721220229</v>
      </c>
      <c r="AN151" s="185">
        <f t="shared" ca="1" si="50"/>
        <v>57.523538927623747</v>
      </c>
      <c r="AO151" s="185">
        <f t="shared" ca="1" si="50"/>
        <v>70.744900167771604</v>
      </c>
      <c r="AP151" s="185">
        <f t="shared" ca="1" si="50"/>
        <v>84.104713289727599</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47"/>
        <v>#VALUE!</v>
      </c>
      <c r="L152" s="185" t="e">
        <f t="shared" ca="1" si="47"/>
        <v>#VALUE!</v>
      </c>
      <c r="M152" s="185" t="e">
        <f t="shared" ca="1" si="47"/>
        <v>#VALUE!</v>
      </c>
      <c r="N152" s="185" t="e">
        <f t="shared" ca="1" si="47"/>
        <v>#VALUE!</v>
      </c>
      <c r="O152" s="185" t="e">
        <f t="shared" ca="1" si="47"/>
        <v>#VALUE!</v>
      </c>
      <c r="P152" s="185" t="e">
        <f t="shared" ca="1" si="53"/>
        <v>#VALUE!</v>
      </c>
      <c r="Q152" s="185" t="e">
        <f t="shared" ca="1" si="53"/>
        <v>#VALUE!</v>
      </c>
      <c r="R152" s="185" t="e">
        <f t="shared" ca="1" si="53"/>
        <v>#VALUE!</v>
      </c>
      <c r="S152" s="185" t="e">
        <f t="shared" ca="1" si="53"/>
        <v>#VALUE!</v>
      </c>
      <c r="T152" s="185" t="e">
        <f t="shared" ca="1" si="53"/>
        <v>#VALUE!</v>
      </c>
      <c r="U152" s="185" t="e">
        <f t="shared" ca="1" si="53"/>
        <v>#VALUE!</v>
      </c>
      <c r="V152" s="185" t="e">
        <f t="shared" ca="1" si="53"/>
        <v>#VALUE!</v>
      </c>
      <c r="W152" s="185" t="e">
        <f t="shared" ca="1" si="53"/>
        <v>#VALUE!</v>
      </c>
      <c r="X152" s="185" t="e">
        <f t="shared" ca="1" si="53"/>
        <v>#VALUE!</v>
      </c>
      <c r="Y152" s="185" t="e">
        <f t="shared" ca="1" si="53"/>
        <v>#VALUE!</v>
      </c>
      <c r="Z152" s="185" t="e">
        <f t="shared" ca="1" si="53"/>
        <v>#VALUE!</v>
      </c>
      <c r="AA152" s="185" t="e">
        <f t="shared" ca="1" si="50"/>
        <v>#VALUE!</v>
      </c>
      <c r="AB152" s="185" t="e">
        <f t="shared" ca="1" si="50"/>
        <v>#VALUE!</v>
      </c>
      <c r="AC152" s="185" t="e">
        <f t="shared" ca="1" si="50"/>
        <v>#VALUE!</v>
      </c>
      <c r="AD152" s="185" t="e">
        <f t="shared" ca="1" si="50"/>
        <v>#VALUE!</v>
      </c>
      <c r="AE152" s="185" t="e">
        <f t="shared" ca="1" si="50"/>
        <v>#VALUE!</v>
      </c>
      <c r="AF152" s="185" t="e">
        <f t="shared" ca="1" si="50"/>
        <v>#VALUE!</v>
      </c>
      <c r="AG152" s="185" t="e">
        <f t="shared" ca="1" si="50"/>
        <v>#VALUE!</v>
      </c>
      <c r="AH152" s="185" t="e">
        <f t="shared" ca="1" si="50"/>
        <v>#VALUE!</v>
      </c>
      <c r="AI152" s="185" t="e">
        <f t="shared" ca="1" si="50"/>
        <v>#VALUE!</v>
      </c>
      <c r="AJ152" s="185" t="e">
        <f t="shared" ca="1" si="50"/>
        <v>#VALUE!</v>
      </c>
      <c r="AK152" s="185" t="e">
        <f t="shared" ca="1" si="50"/>
        <v>#VALUE!</v>
      </c>
      <c r="AL152" s="185" t="e">
        <f t="shared" ca="1" si="50"/>
        <v>#VALUE!</v>
      </c>
      <c r="AM152" s="185" t="e">
        <f t="shared" ca="1" si="50"/>
        <v>#VALUE!</v>
      </c>
      <c r="AN152" s="185" t="e">
        <f t="shared" ca="1" si="50"/>
        <v>#VALUE!</v>
      </c>
      <c r="AO152" s="185" t="e">
        <f t="shared" ca="1" si="50"/>
        <v>#VALUE!</v>
      </c>
      <c r="AP152" s="185" t="e">
        <f t="shared" ca="1" si="50"/>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47"/>
        <v>#VALUE!</v>
      </c>
      <c r="L153" s="185" t="e">
        <f t="shared" ca="1" si="47"/>
        <v>#VALUE!</v>
      </c>
      <c r="M153" s="185" t="e">
        <f t="shared" ca="1" si="47"/>
        <v>#VALUE!</v>
      </c>
      <c r="N153" s="185" t="e">
        <f t="shared" ca="1" si="47"/>
        <v>#VALUE!</v>
      </c>
      <c r="O153" s="185" t="e">
        <f t="shared" ca="1" si="47"/>
        <v>#VALUE!</v>
      </c>
      <c r="P153" s="185" t="e">
        <f t="shared" ca="1" si="53"/>
        <v>#VALUE!</v>
      </c>
      <c r="Q153" s="185" t="e">
        <f t="shared" ca="1" si="53"/>
        <v>#VALUE!</v>
      </c>
      <c r="R153" s="185" t="e">
        <f t="shared" ca="1" si="53"/>
        <v>#VALUE!</v>
      </c>
      <c r="S153" s="185" t="e">
        <f t="shared" ca="1" si="53"/>
        <v>#VALUE!</v>
      </c>
      <c r="T153" s="185" t="e">
        <f t="shared" ca="1" si="53"/>
        <v>#VALUE!</v>
      </c>
      <c r="U153" s="185" t="e">
        <f t="shared" ca="1" si="53"/>
        <v>#VALUE!</v>
      </c>
      <c r="V153" s="185" t="e">
        <f t="shared" ca="1" si="53"/>
        <v>#VALUE!</v>
      </c>
      <c r="W153" s="185" t="e">
        <f t="shared" ca="1" si="53"/>
        <v>#VALUE!</v>
      </c>
      <c r="X153" s="185" t="e">
        <f t="shared" ca="1" si="53"/>
        <v>#VALUE!</v>
      </c>
      <c r="Y153" s="185" t="e">
        <f t="shared" ca="1" si="53"/>
        <v>#VALUE!</v>
      </c>
      <c r="Z153" s="185" t="e">
        <f t="shared" ca="1" si="53"/>
        <v>#VALUE!</v>
      </c>
      <c r="AA153" s="185" t="e">
        <f t="shared" ca="1" si="50"/>
        <v>#VALUE!</v>
      </c>
      <c r="AB153" s="185" t="e">
        <f t="shared" ca="1" si="50"/>
        <v>#VALUE!</v>
      </c>
      <c r="AC153" s="185" t="e">
        <f t="shared" ca="1" si="50"/>
        <v>#VALUE!</v>
      </c>
      <c r="AD153" s="185" t="e">
        <f t="shared" ca="1" si="50"/>
        <v>#VALUE!</v>
      </c>
      <c r="AE153" s="185" t="e">
        <f t="shared" ca="1" si="50"/>
        <v>#VALUE!</v>
      </c>
      <c r="AF153" s="185" t="e">
        <f t="shared" ca="1" si="50"/>
        <v>#VALUE!</v>
      </c>
      <c r="AG153" s="185" t="e">
        <f t="shared" ca="1" si="50"/>
        <v>#VALUE!</v>
      </c>
      <c r="AH153" s="185" t="e">
        <f t="shared" ca="1" si="50"/>
        <v>#VALUE!</v>
      </c>
      <c r="AI153" s="185" t="e">
        <f t="shared" ca="1" si="50"/>
        <v>#VALUE!</v>
      </c>
      <c r="AJ153" s="185" t="e">
        <f t="shared" ca="1" si="50"/>
        <v>#VALUE!</v>
      </c>
      <c r="AK153" s="185" t="e">
        <f t="shared" ca="1" si="50"/>
        <v>#VALUE!</v>
      </c>
      <c r="AL153" s="185" t="e">
        <f t="shared" ca="1" si="50"/>
        <v>#VALUE!</v>
      </c>
      <c r="AM153" s="185" t="e">
        <f t="shared" ca="1" si="50"/>
        <v>#VALUE!</v>
      </c>
      <c r="AN153" s="185" t="e">
        <f t="shared" ca="1" si="50"/>
        <v>#VALUE!</v>
      </c>
      <c r="AO153" s="185" t="e">
        <f t="shared" ca="1" si="50"/>
        <v>#VALUE!</v>
      </c>
      <c r="AP153" s="185" t="e">
        <f t="shared" ca="1" si="50"/>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54">SUMIF($B$10:$B$22,$D154,K$10:K$22)*SUMIF($B$10:$B$22,$D154,K$41:K$53)</f>
        <v>8.5007203734218884</v>
      </c>
      <c r="L154" s="5">
        <f t="shared" ca="1" si="54"/>
        <v>7.7653014266725382</v>
      </c>
      <c r="M154" s="5">
        <f t="shared" ca="1" si="54"/>
        <v>7.8585582183696561</v>
      </c>
      <c r="N154" s="5">
        <f t="shared" ca="1" si="54"/>
        <v>7.6166575811777113</v>
      </c>
      <c r="O154" s="5">
        <f t="shared" ca="1" si="54"/>
        <v>7.2676899905857173</v>
      </c>
      <c r="P154" s="5">
        <f t="shared" ca="1" si="54"/>
        <v>7.0928076077901956</v>
      </c>
      <c r="Q154" s="5">
        <f t="shared" ca="1" si="54"/>
        <v>6.7895805384473107</v>
      </c>
      <c r="R154" s="5">
        <f t="shared" ca="1" si="54"/>
        <v>5.5395441341179819</v>
      </c>
      <c r="S154" s="5">
        <f t="shared" ca="1" si="54"/>
        <v>5.6650824418180408</v>
      </c>
      <c r="T154" s="5">
        <f t="shared" ca="1" si="54"/>
        <v>5.7151179539530679</v>
      </c>
      <c r="U154" s="5">
        <f t="shared" ca="1" si="54"/>
        <v>5.7834214959080672</v>
      </c>
      <c r="V154" s="5">
        <f t="shared" ca="1" si="54"/>
        <v>5.891744250290798</v>
      </c>
      <c r="W154" s="5">
        <f t="shared" ca="1" si="54"/>
        <v>6.0386177502028104</v>
      </c>
      <c r="X154" s="5">
        <f t="shared" ca="1" si="54"/>
        <v>6.1810468439326582</v>
      </c>
      <c r="Y154" s="5">
        <f t="shared" ca="1" si="54"/>
        <v>6.3307968903523228</v>
      </c>
      <c r="Z154" s="5">
        <f t="shared" ca="1" si="54"/>
        <v>6.5005469605789363</v>
      </c>
      <c r="AA154" s="5">
        <f t="shared" ca="1" si="54"/>
        <v>6.7469701193181173</v>
      </c>
      <c r="AB154" s="5">
        <f t="shared" ca="1" si="54"/>
        <v>6.9645438930507204</v>
      </c>
      <c r="AC154" s="5">
        <f t="shared" ca="1" si="54"/>
        <v>7.2642905837274876</v>
      </c>
      <c r="AD154" s="5">
        <f t="shared" ca="1" si="54"/>
        <v>7.6165217660109006</v>
      </c>
      <c r="AE154" s="5">
        <f t="shared" ca="1" si="54"/>
        <v>7.9708467351610119</v>
      </c>
      <c r="AF154" s="5">
        <f t="shared" ca="1" si="54"/>
        <v>8.3506559498367015</v>
      </c>
      <c r="AG154" s="5">
        <f t="shared" ca="1" si="54"/>
        <v>8.8308793056775485</v>
      </c>
      <c r="AH154" s="5">
        <f t="shared" ca="1" si="54"/>
        <v>9.2631119812253129</v>
      </c>
      <c r="AI154" s="5">
        <f t="shared" ca="1" si="54"/>
        <v>9.7001657965888324</v>
      </c>
      <c r="AJ154" s="5">
        <f t="shared" ca="1" si="54"/>
        <v>10.122199009055521</v>
      </c>
      <c r="AK154" s="5">
        <f t="shared" ca="1" si="54"/>
        <v>10.548860068139749</v>
      </c>
      <c r="AL154" s="5">
        <f t="shared" ca="1" si="54"/>
        <v>10.988663855455595</v>
      </c>
      <c r="AM154" s="5">
        <f t="shared" ca="1" si="54"/>
        <v>13.093477295435996</v>
      </c>
      <c r="AN154" s="5">
        <f t="shared" ca="1" si="54"/>
        <v>14.97305467762345</v>
      </c>
      <c r="AO154" s="5">
        <f t="shared" ca="1" si="54"/>
        <v>18.994984842756708</v>
      </c>
      <c r="AP154" s="5">
        <f t="shared" ca="1" si="54"/>
        <v>22.979375664924646</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0.56145099654853126</v>
      </c>
      <c r="L155" s="185">
        <f t="shared" ref="L155:AP164" ca="1" si="55">L$154/K$154*K155</f>
        <v>0.51287844241252412</v>
      </c>
      <c r="M155" s="192">
        <f t="shared" ref="M155:M163" si="56">O155</f>
        <v>0.16707000000000002</v>
      </c>
      <c r="N155" s="192">
        <f t="shared" ref="N155:N163" si="57">O155</f>
        <v>0.16707000000000002</v>
      </c>
      <c r="O155" s="192">
        <f>INDEX('[4]TS BYDem'!$O$10:$O$203,MATCH(D155,'[4]TS BYDem'!$D$10:$D$203,0))</f>
        <v>0.16707000000000002</v>
      </c>
      <c r="P155" s="185">
        <f t="shared" ca="1" si="55"/>
        <v>0.1630497955428073</v>
      </c>
      <c r="Q155" s="185">
        <f t="shared" ca="1" si="55"/>
        <v>0.15607919738290518</v>
      </c>
      <c r="R155" s="185">
        <f t="shared" ca="1" si="55"/>
        <v>0.12734330161109475</v>
      </c>
      <c r="S155" s="185">
        <f t="shared" ca="1" si="55"/>
        <v>0.13022918214460916</v>
      </c>
      <c r="T155" s="185">
        <f t="shared" ca="1" si="55"/>
        <v>0.13137940085553759</v>
      </c>
      <c r="U155" s="185">
        <f t="shared" ca="1" si="55"/>
        <v>0.13294956589686485</v>
      </c>
      <c r="V155" s="185">
        <f t="shared" ca="1" si="55"/>
        <v>0.13543969447942214</v>
      </c>
      <c r="W155" s="185">
        <f t="shared" ca="1" si="55"/>
        <v>0.13881602941694504</v>
      </c>
      <c r="X155" s="185">
        <f t="shared" ca="1" si="55"/>
        <v>0.1420901961357057</v>
      </c>
      <c r="Y155" s="185">
        <f t="shared" ca="1" si="55"/>
        <v>0.14553265725990633</v>
      </c>
      <c r="Z155" s="185">
        <f t="shared" ca="1" si="55"/>
        <v>0.14943487987390019</v>
      </c>
      <c r="AA155" s="185">
        <f t="shared" ca="1" si="55"/>
        <v>0.15509966705990907</v>
      </c>
      <c r="AB155" s="185">
        <f t="shared" ca="1" si="55"/>
        <v>0.16010126322383356</v>
      </c>
      <c r="AC155" s="185">
        <f t="shared" ca="1" si="55"/>
        <v>0.16699185427494298</v>
      </c>
      <c r="AD155" s="185">
        <f t="shared" ca="1" si="55"/>
        <v>0.17508896129248477</v>
      </c>
      <c r="AE155" s="185">
        <f t="shared" ca="1" si="55"/>
        <v>0.18323420038118982</v>
      </c>
      <c r="AF155" s="185">
        <f t="shared" ca="1" si="55"/>
        <v>0.19196527250700476</v>
      </c>
      <c r="AG155" s="185">
        <f t="shared" ca="1" si="55"/>
        <v>0.20300466964203093</v>
      </c>
      <c r="AH155" s="185">
        <f t="shared" ca="1" si="55"/>
        <v>0.21294085475687585</v>
      </c>
      <c r="AI155" s="185">
        <f t="shared" ca="1" si="55"/>
        <v>0.22298786846100585</v>
      </c>
      <c r="AJ155" s="185">
        <f t="shared" ca="1" si="55"/>
        <v>0.2326895878378841</v>
      </c>
      <c r="AK155" s="185">
        <f t="shared" ca="1" si="55"/>
        <v>0.24249769237089783</v>
      </c>
      <c r="AL155" s="185">
        <f t="shared" ca="1" si="55"/>
        <v>0.25260792255986281</v>
      </c>
      <c r="AM155" s="185">
        <f t="shared" ca="1" si="55"/>
        <v>0.30099347310935526</v>
      </c>
      <c r="AN155" s="185">
        <f t="shared" ca="1" si="55"/>
        <v>0.34420128654785204</v>
      </c>
      <c r="AO155" s="185">
        <f t="shared" ca="1" si="55"/>
        <v>0.43665760672100523</v>
      </c>
      <c r="AP155" s="185">
        <f t="shared" ca="1" si="55"/>
        <v>0.5282509707089964</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58">K$154/J$154*J156</f>
        <v>0</v>
      </c>
      <c r="L156" s="185">
        <f t="shared" ca="1" si="55"/>
        <v>0</v>
      </c>
      <c r="M156" s="192">
        <f t="shared" si="56"/>
        <v>0</v>
      </c>
      <c r="N156" s="192">
        <f t="shared" si="57"/>
        <v>0</v>
      </c>
      <c r="O156" s="192">
        <f>INDEX('[4]TS BYDem'!$O$10:$O$203,MATCH(D156,'[4]TS BYDem'!$D$10:$D$203,0))</f>
        <v>0</v>
      </c>
      <c r="P156" s="185">
        <f t="shared" ca="1" si="55"/>
        <v>0</v>
      </c>
      <c r="Q156" s="185">
        <f t="shared" ca="1" si="55"/>
        <v>0</v>
      </c>
      <c r="R156" s="185">
        <f t="shared" ca="1" si="55"/>
        <v>0</v>
      </c>
      <c r="S156" s="185">
        <f t="shared" ca="1" si="55"/>
        <v>0</v>
      </c>
      <c r="T156" s="185">
        <f t="shared" ca="1" si="55"/>
        <v>0</v>
      </c>
      <c r="U156" s="185">
        <f t="shared" ca="1" si="55"/>
        <v>0</v>
      </c>
      <c r="V156" s="185">
        <f t="shared" ca="1" si="55"/>
        <v>0</v>
      </c>
      <c r="W156" s="185">
        <f t="shared" ca="1" si="55"/>
        <v>0</v>
      </c>
      <c r="X156" s="185">
        <f t="shared" ca="1" si="55"/>
        <v>0</v>
      </c>
      <c r="Y156" s="185">
        <f t="shared" ca="1" si="55"/>
        <v>0</v>
      </c>
      <c r="Z156" s="185">
        <f t="shared" ca="1" si="55"/>
        <v>0</v>
      </c>
      <c r="AA156" s="185">
        <f t="shared" ca="1" si="55"/>
        <v>0</v>
      </c>
      <c r="AB156" s="185">
        <f t="shared" ca="1" si="55"/>
        <v>0</v>
      </c>
      <c r="AC156" s="185">
        <f t="shared" ca="1" si="55"/>
        <v>0</v>
      </c>
      <c r="AD156" s="185">
        <f t="shared" ca="1" si="55"/>
        <v>0</v>
      </c>
      <c r="AE156" s="185">
        <f t="shared" ca="1" si="55"/>
        <v>0</v>
      </c>
      <c r="AF156" s="185">
        <f t="shared" ca="1" si="55"/>
        <v>0</v>
      </c>
      <c r="AG156" s="185">
        <f t="shared" ca="1" si="55"/>
        <v>0</v>
      </c>
      <c r="AH156" s="185">
        <f t="shared" ca="1" si="55"/>
        <v>0</v>
      </c>
      <c r="AI156" s="185">
        <f t="shared" ca="1" si="55"/>
        <v>0</v>
      </c>
      <c r="AJ156" s="185">
        <f t="shared" ca="1" si="55"/>
        <v>0</v>
      </c>
      <c r="AK156" s="185">
        <f t="shared" ca="1" si="55"/>
        <v>0</v>
      </c>
      <c r="AL156" s="185">
        <f t="shared" ca="1" si="55"/>
        <v>0</v>
      </c>
      <c r="AM156" s="185">
        <f t="shared" ca="1" si="55"/>
        <v>0</v>
      </c>
      <c r="AN156" s="185">
        <f t="shared" ca="1" si="55"/>
        <v>0</v>
      </c>
      <c r="AO156" s="185">
        <f t="shared" ca="1" si="55"/>
        <v>0</v>
      </c>
      <c r="AP156" s="185">
        <f t="shared" ca="1" si="55"/>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58"/>
        <v>0.16843529896455936</v>
      </c>
      <c r="L157" s="185">
        <f t="shared" ca="1" si="55"/>
        <v>0.15386353272375722</v>
      </c>
      <c r="M157" s="192">
        <f t="shared" si="56"/>
        <v>5.0121000000000006E-2</v>
      </c>
      <c r="N157" s="192">
        <f t="shared" si="57"/>
        <v>5.0121000000000006E-2</v>
      </c>
      <c r="O157" s="192">
        <f>INDEX('[4]TS BYDem'!$O$10:$O$203,MATCH(D157,'[4]TS BYDem'!$D$10:$D$203,0))</f>
        <v>5.0121000000000006E-2</v>
      </c>
      <c r="P157" s="185">
        <f t="shared" ca="1" si="55"/>
        <v>4.8914938662842182E-2</v>
      </c>
      <c r="Q157" s="185">
        <f t="shared" ca="1" si="55"/>
        <v>4.6823759214871551E-2</v>
      </c>
      <c r="R157" s="185">
        <f t="shared" ca="1" si="55"/>
        <v>3.8202990483328425E-2</v>
      </c>
      <c r="S157" s="185">
        <f t="shared" ca="1" si="55"/>
        <v>3.9068754643382747E-2</v>
      </c>
      <c r="T157" s="185">
        <f t="shared" ca="1" si="55"/>
        <v>3.9413820256661278E-2</v>
      </c>
      <c r="U157" s="185">
        <f t="shared" ca="1" si="55"/>
        <v>3.9884869769059458E-2</v>
      </c>
      <c r="V157" s="185">
        <f t="shared" ca="1" si="55"/>
        <v>4.0631908343826642E-2</v>
      </c>
      <c r="W157" s="185">
        <f t="shared" ca="1" si="55"/>
        <v>4.1644808825083514E-2</v>
      </c>
      <c r="X157" s="185">
        <f t="shared" ca="1" si="55"/>
        <v>4.2627058840711711E-2</v>
      </c>
      <c r="Y157" s="185">
        <f t="shared" ca="1" si="55"/>
        <v>4.3659797177971894E-2</v>
      </c>
      <c r="Z157" s="185">
        <f t="shared" ca="1" si="55"/>
        <v>4.4830463962170053E-2</v>
      </c>
      <c r="AA157" s="185">
        <f t="shared" ca="1" si="55"/>
        <v>4.6529900117972714E-2</v>
      </c>
      <c r="AB157" s="185">
        <f t="shared" ca="1" si="55"/>
        <v>4.803037896715006E-2</v>
      </c>
      <c r="AC157" s="185">
        <f t="shared" ca="1" si="55"/>
        <v>5.0097556282482893E-2</v>
      </c>
      <c r="AD157" s="185">
        <f t="shared" ca="1" si="55"/>
        <v>5.2526688387745435E-2</v>
      </c>
      <c r="AE157" s="185">
        <f t="shared" ca="1" si="55"/>
        <v>5.4970260114356947E-2</v>
      </c>
      <c r="AF157" s="185">
        <f t="shared" ca="1" si="55"/>
        <v>5.7589581752101437E-2</v>
      </c>
      <c r="AG157" s="185">
        <f t="shared" ca="1" si="55"/>
        <v>6.0901400892609286E-2</v>
      </c>
      <c r="AH157" s="185">
        <f t="shared" ca="1" si="55"/>
        <v>6.3882256427062759E-2</v>
      </c>
      <c r="AI157" s="185">
        <f t="shared" ca="1" si="55"/>
        <v>6.6896360538301752E-2</v>
      </c>
      <c r="AJ157" s="185">
        <f t="shared" ca="1" si="55"/>
        <v>6.9806876351365232E-2</v>
      </c>
      <c r="AK157" s="185">
        <f t="shared" ca="1" si="55"/>
        <v>7.2749307711269348E-2</v>
      </c>
      <c r="AL157" s="185">
        <f t="shared" ca="1" si="55"/>
        <v>7.5782376767958848E-2</v>
      </c>
      <c r="AM157" s="185">
        <f t="shared" ca="1" si="55"/>
        <v>9.0298041932806578E-2</v>
      </c>
      <c r="AN157" s="185">
        <f t="shared" ca="1" si="55"/>
        <v>0.10326038596435561</v>
      </c>
      <c r="AO157" s="185">
        <f t="shared" ca="1" si="55"/>
        <v>0.13099728201630156</v>
      </c>
      <c r="AP157" s="185">
        <f t="shared" ca="1" si="55"/>
        <v>0.1584752912126989</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58"/>
        <v>0</v>
      </c>
      <c r="L158" s="185">
        <f t="shared" ca="1" si="55"/>
        <v>0</v>
      </c>
      <c r="M158" s="192">
        <f t="shared" si="56"/>
        <v>0</v>
      </c>
      <c r="N158" s="192">
        <f t="shared" si="57"/>
        <v>0</v>
      </c>
      <c r="O158" s="192">
        <f>INDEX('[4]TS BYDem'!$O$10:$O$203,MATCH(D158,'[4]TS BYDem'!$D$10:$D$203,0))</f>
        <v>0</v>
      </c>
      <c r="P158" s="185">
        <f t="shared" ca="1" si="55"/>
        <v>0</v>
      </c>
      <c r="Q158" s="185">
        <f t="shared" ca="1" si="55"/>
        <v>0</v>
      </c>
      <c r="R158" s="185">
        <f t="shared" ca="1" si="55"/>
        <v>0</v>
      </c>
      <c r="S158" s="185">
        <f t="shared" ca="1" si="55"/>
        <v>0</v>
      </c>
      <c r="T158" s="185">
        <f t="shared" ca="1" si="55"/>
        <v>0</v>
      </c>
      <c r="U158" s="185">
        <f t="shared" ca="1" si="55"/>
        <v>0</v>
      </c>
      <c r="V158" s="185">
        <f t="shared" ca="1" si="55"/>
        <v>0</v>
      </c>
      <c r="W158" s="185">
        <f t="shared" ca="1" si="55"/>
        <v>0</v>
      </c>
      <c r="X158" s="185">
        <f t="shared" ca="1" si="55"/>
        <v>0</v>
      </c>
      <c r="Y158" s="185">
        <f t="shared" ca="1" si="55"/>
        <v>0</v>
      </c>
      <c r="Z158" s="185">
        <f t="shared" ca="1" si="55"/>
        <v>0</v>
      </c>
      <c r="AA158" s="185">
        <f t="shared" ca="1" si="55"/>
        <v>0</v>
      </c>
      <c r="AB158" s="185">
        <f t="shared" ca="1" si="55"/>
        <v>0</v>
      </c>
      <c r="AC158" s="185">
        <f t="shared" ca="1" si="55"/>
        <v>0</v>
      </c>
      <c r="AD158" s="185">
        <f t="shared" ca="1" si="55"/>
        <v>0</v>
      </c>
      <c r="AE158" s="185">
        <f t="shared" ca="1" si="55"/>
        <v>0</v>
      </c>
      <c r="AF158" s="185">
        <f t="shared" ca="1" si="55"/>
        <v>0</v>
      </c>
      <c r="AG158" s="185">
        <f t="shared" ca="1" si="55"/>
        <v>0</v>
      </c>
      <c r="AH158" s="185">
        <f t="shared" ca="1" si="55"/>
        <v>0</v>
      </c>
      <c r="AI158" s="185">
        <f t="shared" ca="1" si="55"/>
        <v>0</v>
      </c>
      <c r="AJ158" s="185">
        <f t="shared" ca="1" si="55"/>
        <v>0</v>
      </c>
      <c r="AK158" s="185">
        <f t="shared" ca="1" si="55"/>
        <v>0</v>
      </c>
      <c r="AL158" s="185">
        <f t="shared" ca="1" si="55"/>
        <v>0</v>
      </c>
      <c r="AM158" s="185">
        <f t="shared" ca="1" si="55"/>
        <v>0</v>
      </c>
      <c r="AN158" s="185">
        <f t="shared" ca="1" si="55"/>
        <v>0</v>
      </c>
      <c r="AO158" s="185">
        <f t="shared" ca="1" si="55"/>
        <v>0</v>
      </c>
      <c r="AP158" s="185">
        <f t="shared" ca="1" si="55"/>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58"/>
        <v>0.50530589689367811</v>
      </c>
      <c r="L159" s="185">
        <f t="shared" ca="1" si="55"/>
        <v>0.46159059817127168</v>
      </c>
      <c r="M159" s="192">
        <f t="shared" si="56"/>
        <v>0.15036300000000002</v>
      </c>
      <c r="N159" s="192">
        <f t="shared" si="57"/>
        <v>0.15036300000000002</v>
      </c>
      <c r="O159" s="192">
        <f>INDEX('[4]TS BYDem'!$O$10:$O$203,MATCH(D159,'[4]TS BYDem'!$D$10:$D$203,0))</f>
        <v>0.15036300000000002</v>
      </c>
      <c r="P159" s="185">
        <f t="shared" ca="1" si="55"/>
        <v>0.14674481598852657</v>
      </c>
      <c r="Q159" s="185">
        <f t="shared" ca="1" si="55"/>
        <v>0.14047127764461467</v>
      </c>
      <c r="R159" s="185">
        <f t="shared" ca="1" si="55"/>
        <v>0.11460897144998529</v>
      </c>
      <c r="S159" s="185">
        <f t="shared" ca="1" si="55"/>
        <v>0.11720626393014826</v>
      </c>
      <c r="T159" s="185">
        <f t="shared" ca="1" si="55"/>
        <v>0.11824146076998385</v>
      </c>
      <c r="U159" s="185">
        <f t="shared" ca="1" si="55"/>
        <v>0.11965460930717839</v>
      </c>
      <c r="V159" s="185">
        <f t="shared" ca="1" si="55"/>
        <v>0.12189572503147994</v>
      </c>
      <c r="W159" s="185">
        <f t="shared" ca="1" si="55"/>
        <v>0.12493442647525055</v>
      </c>
      <c r="X159" s="185">
        <f t="shared" ca="1" si="55"/>
        <v>0.12788117652213513</v>
      </c>
      <c r="Y159" s="185">
        <f t="shared" ca="1" si="55"/>
        <v>0.13097939153391569</v>
      </c>
      <c r="Z159" s="185">
        <f t="shared" ca="1" si="55"/>
        <v>0.13449139188651016</v>
      </c>
      <c r="AA159" s="185">
        <f t="shared" ca="1" si="55"/>
        <v>0.13958970035391816</v>
      </c>
      <c r="AB159" s="185">
        <f t="shared" ca="1" si="55"/>
        <v>0.1440911369014502</v>
      </c>
      <c r="AC159" s="185">
        <f t="shared" ca="1" si="55"/>
        <v>0.15029266884744868</v>
      </c>
      <c r="AD159" s="185">
        <f t="shared" ca="1" si="55"/>
        <v>0.1575800651632363</v>
      </c>
      <c r="AE159" s="185">
        <f t="shared" ca="1" si="55"/>
        <v>0.16491078034307086</v>
      </c>
      <c r="AF159" s="185">
        <f t="shared" ca="1" si="55"/>
        <v>0.17276874525630431</v>
      </c>
      <c r="AG159" s="185">
        <f t="shared" ca="1" si="55"/>
        <v>0.18270420267782786</v>
      </c>
      <c r="AH159" s="185">
        <f t="shared" ca="1" si="55"/>
        <v>0.19164676928118829</v>
      </c>
      <c r="AI159" s="185">
        <f t="shared" ca="1" si="55"/>
        <v>0.20068908161490528</v>
      </c>
      <c r="AJ159" s="185">
        <f t="shared" ca="1" si="55"/>
        <v>0.20942062905409572</v>
      </c>
      <c r="AK159" s="185">
        <f t="shared" ca="1" si="55"/>
        <v>0.21824792313380806</v>
      </c>
      <c r="AL159" s="185">
        <f t="shared" ca="1" si="55"/>
        <v>0.22734713030387654</v>
      </c>
      <c r="AM159" s="185">
        <f t="shared" ca="1" si="55"/>
        <v>0.27089412579841976</v>
      </c>
      <c r="AN159" s="185">
        <f t="shared" ca="1" si="55"/>
        <v>0.30978115789306687</v>
      </c>
      <c r="AO159" s="185">
        <f t="shared" ca="1" si="55"/>
        <v>0.39299184604890475</v>
      </c>
      <c r="AP159" s="185">
        <f t="shared" ca="1" si="55"/>
        <v>0.4754258736380968</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58"/>
        <v>0</v>
      </c>
      <c r="L160" s="185">
        <f t="shared" ca="1" si="55"/>
        <v>0</v>
      </c>
      <c r="M160" s="192">
        <f t="shared" si="56"/>
        <v>0</v>
      </c>
      <c r="N160" s="192">
        <f t="shared" si="57"/>
        <v>0</v>
      </c>
      <c r="O160" s="192">
        <f>INDEX('[4]TS BYDem'!$O$10:$O$203,MATCH(D160,'[4]TS BYDem'!$D$10:$D$203,0))</f>
        <v>0</v>
      </c>
      <c r="P160" s="185">
        <f t="shared" ca="1" si="55"/>
        <v>0</v>
      </c>
      <c r="Q160" s="185">
        <f t="shared" ca="1" si="55"/>
        <v>0</v>
      </c>
      <c r="R160" s="185">
        <f t="shared" ca="1" si="55"/>
        <v>0</v>
      </c>
      <c r="S160" s="185">
        <f t="shared" ca="1" si="55"/>
        <v>0</v>
      </c>
      <c r="T160" s="185">
        <f t="shared" ca="1" si="55"/>
        <v>0</v>
      </c>
      <c r="U160" s="185">
        <f t="shared" ca="1" si="55"/>
        <v>0</v>
      </c>
      <c r="V160" s="185">
        <f t="shared" ca="1" si="55"/>
        <v>0</v>
      </c>
      <c r="W160" s="185">
        <f t="shared" ca="1" si="55"/>
        <v>0</v>
      </c>
      <c r="X160" s="185">
        <f t="shared" ca="1" si="55"/>
        <v>0</v>
      </c>
      <c r="Y160" s="185">
        <f t="shared" ca="1" si="55"/>
        <v>0</v>
      </c>
      <c r="Z160" s="185">
        <f t="shared" ca="1" si="55"/>
        <v>0</v>
      </c>
      <c r="AA160" s="185">
        <f t="shared" ca="1" si="55"/>
        <v>0</v>
      </c>
      <c r="AB160" s="185">
        <f t="shared" ca="1" si="55"/>
        <v>0</v>
      </c>
      <c r="AC160" s="185">
        <f t="shared" ca="1" si="55"/>
        <v>0</v>
      </c>
      <c r="AD160" s="185">
        <f t="shared" ca="1" si="55"/>
        <v>0</v>
      </c>
      <c r="AE160" s="185">
        <f t="shared" ca="1" si="55"/>
        <v>0</v>
      </c>
      <c r="AF160" s="185">
        <f t="shared" ca="1" si="55"/>
        <v>0</v>
      </c>
      <c r="AG160" s="185">
        <f t="shared" ca="1" si="55"/>
        <v>0</v>
      </c>
      <c r="AH160" s="185">
        <f t="shared" ca="1" si="55"/>
        <v>0</v>
      </c>
      <c r="AI160" s="185">
        <f t="shared" ca="1" si="55"/>
        <v>0</v>
      </c>
      <c r="AJ160" s="185">
        <f t="shared" ca="1" si="55"/>
        <v>0</v>
      </c>
      <c r="AK160" s="185">
        <f t="shared" ca="1" si="55"/>
        <v>0</v>
      </c>
      <c r="AL160" s="185">
        <f t="shared" ca="1" si="55"/>
        <v>0</v>
      </c>
      <c r="AM160" s="185">
        <f t="shared" ca="1" si="55"/>
        <v>0</v>
      </c>
      <c r="AN160" s="185">
        <f t="shared" ca="1" si="55"/>
        <v>0</v>
      </c>
      <c r="AO160" s="185">
        <f t="shared" ca="1" si="55"/>
        <v>0</v>
      </c>
      <c r="AP160" s="185">
        <f t="shared" ca="1" si="55"/>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58"/>
        <v>0</v>
      </c>
      <c r="L161" s="185">
        <f t="shared" ca="1" si="55"/>
        <v>0</v>
      </c>
      <c r="M161" s="192">
        <f t="shared" si="56"/>
        <v>0</v>
      </c>
      <c r="N161" s="192">
        <f t="shared" si="57"/>
        <v>0</v>
      </c>
      <c r="O161" s="192">
        <f>INDEX('[4]TS BYDem'!$O$10:$O$203,MATCH(D161,'[4]TS BYDem'!$D$10:$D$203,0))</f>
        <v>0</v>
      </c>
      <c r="P161" s="185">
        <f t="shared" ca="1" si="55"/>
        <v>0</v>
      </c>
      <c r="Q161" s="185">
        <f t="shared" ca="1" si="55"/>
        <v>0</v>
      </c>
      <c r="R161" s="185">
        <f t="shared" ca="1" si="55"/>
        <v>0</v>
      </c>
      <c r="S161" s="185">
        <f t="shared" ca="1" si="55"/>
        <v>0</v>
      </c>
      <c r="T161" s="185">
        <f t="shared" ca="1" si="55"/>
        <v>0</v>
      </c>
      <c r="U161" s="185">
        <f t="shared" ca="1" si="55"/>
        <v>0</v>
      </c>
      <c r="V161" s="185">
        <f t="shared" ca="1" si="55"/>
        <v>0</v>
      </c>
      <c r="W161" s="185">
        <f t="shared" ca="1" si="55"/>
        <v>0</v>
      </c>
      <c r="X161" s="185">
        <f t="shared" ca="1" si="55"/>
        <v>0</v>
      </c>
      <c r="Y161" s="185">
        <f t="shared" ca="1" si="55"/>
        <v>0</v>
      </c>
      <c r="Z161" s="185">
        <f t="shared" ca="1" si="55"/>
        <v>0</v>
      </c>
      <c r="AA161" s="185">
        <f t="shared" ca="1" si="55"/>
        <v>0</v>
      </c>
      <c r="AB161" s="185">
        <f t="shared" ca="1" si="55"/>
        <v>0</v>
      </c>
      <c r="AC161" s="185">
        <f t="shared" ca="1" si="55"/>
        <v>0</v>
      </c>
      <c r="AD161" s="185">
        <f t="shared" ca="1" si="55"/>
        <v>0</v>
      </c>
      <c r="AE161" s="185">
        <f t="shared" ca="1" si="55"/>
        <v>0</v>
      </c>
      <c r="AF161" s="185">
        <f t="shared" ca="1" si="55"/>
        <v>0</v>
      </c>
      <c r="AG161" s="185">
        <f t="shared" ca="1" si="55"/>
        <v>0</v>
      </c>
      <c r="AH161" s="185">
        <f t="shared" ca="1" si="55"/>
        <v>0</v>
      </c>
      <c r="AI161" s="185">
        <f t="shared" ca="1" si="55"/>
        <v>0</v>
      </c>
      <c r="AJ161" s="185">
        <f t="shared" ca="1" si="55"/>
        <v>0</v>
      </c>
      <c r="AK161" s="185">
        <f t="shared" ca="1" si="55"/>
        <v>0</v>
      </c>
      <c r="AL161" s="185">
        <f t="shared" ca="1" si="55"/>
        <v>0</v>
      </c>
      <c r="AM161" s="185">
        <f t="shared" ca="1" si="55"/>
        <v>0</v>
      </c>
      <c r="AN161" s="185">
        <f t="shared" ca="1" si="55"/>
        <v>0</v>
      </c>
      <c r="AO161" s="185">
        <f t="shared" ca="1" si="55"/>
        <v>0</v>
      </c>
      <c r="AP161" s="185">
        <f t="shared" ca="1" si="55"/>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58"/>
        <v>3.1441255806717758</v>
      </c>
      <c r="L162" s="185">
        <f t="shared" ca="1" si="55"/>
        <v>2.8721192775101358</v>
      </c>
      <c r="M162" s="192">
        <f t="shared" si="56"/>
        <v>0.9355920000000002</v>
      </c>
      <c r="N162" s="192">
        <f t="shared" si="57"/>
        <v>0.9355920000000002</v>
      </c>
      <c r="O162" s="192">
        <f>INDEX('[4]TS BYDem'!$O$10:$O$203,MATCH(D162,'[4]TS BYDem'!$D$10:$D$203,0))</f>
        <v>0.9355920000000002</v>
      </c>
      <c r="P162" s="185">
        <f t="shared" ca="1" si="55"/>
        <v>0.91307885503972086</v>
      </c>
      <c r="Q162" s="185">
        <f t="shared" ca="1" si="55"/>
        <v>0.874043505344269</v>
      </c>
      <c r="R162" s="185">
        <f t="shared" ca="1" si="55"/>
        <v>0.7131224890221306</v>
      </c>
      <c r="S162" s="185">
        <f t="shared" ca="1" si="55"/>
        <v>0.72928342000981128</v>
      </c>
      <c r="T162" s="185">
        <f t="shared" ca="1" si="55"/>
        <v>0.73572464479101052</v>
      </c>
      <c r="U162" s="185">
        <f t="shared" ca="1" si="55"/>
        <v>0.74451756902244326</v>
      </c>
      <c r="V162" s="185">
        <f t="shared" ca="1" si="55"/>
        <v>0.75846228908476399</v>
      </c>
      <c r="W162" s="185">
        <f t="shared" ca="1" si="55"/>
        <v>0.77736976473489217</v>
      </c>
      <c r="X162" s="185">
        <f t="shared" ca="1" si="55"/>
        <v>0.79570509835995185</v>
      </c>
      <c r="Y162" s="185">
        <f t="shared" ca="1" si="55"/>
        <v>0.81498288065547531</v>
      </c>
      <c r="Z162" s="185">
        <f t="shared" ca="1" si="55"/>
        <v>0.83683532729384091</v>
      </c>
      <c r="AA162" s="185">
        <f t="shared" ca="1" si="55"/>
        <v>0.86855813553549066</v>
      </c>
      <c r="AB162" s="185">
        <f t="shared" ca="1" si="55"/>
        <v>0.89656707405346781</v>
      </c>
      <c r="AC162" s="185">
        <f t="shared" ca="1" si="55"/>
        <v>0.93515438393968064</v>
      </c>
      <c r="AD162" s="185">
        <f t="shared" ca="1" si="55"/>
        <v>0.98049818323791471</v>
      </c>
      <c r="AE162" s="185">
        <f t="shared" ca="1" si="55"/>
        <v>1.0261115221346631</v>
      </c>
      <c r="AF162" s="185">
        <f t="shared" ca="1" si="55"/>
        <v>1.0750055260392268</v>
      </c>
      <c r="AG162" s="185">
        <f t="shared" ca="1" si="55"/>
        <v>1.1368261499953733</v>
      </c>
      <c r="AH162" s="185">
        <f t="shared" ca="1" si="55"/>
        <v>1.1924687866385049</v>
      </c>
      <c r="AI162" s="185">
        <f t="shared" ca="1" si="55"/>
        <v>1.2487320633816328</v>
      </c>
      <c r="AJ162" s="185">
        <f t="shared" ca="1" si="55"/>
        <v>1.3030616918921509</v>
      </c>
      <c r="AK162" s="185">
        <f t="shared" ca="1" si="55"/>
        <v>1.3579870772770277</v>
      </c>
      <c r="AL162" s="185">
        <f t="shared" ca="1" si="55"/>
        <v>1.4146043663352317</v>
      </c>
      <c r="AM162" s="185">
        <f t="shared" ca="1" si="55"/>
        <v>1.6855634494123894</v>
      </c>
      <c r="AN162" s="185">
        <f t="shared" ca="1" si="55"/>
        <v>1.9275272046679712</v>
      </c>
      <c r="AO162" s="185">
        <f t="shared" ca="1" si="55"/>
        <v>2.4452825976376289</v>
      </c>
      <c r="AP162" s="185">
        <f t="shared" ca="1" si="55"/>
        <v>2.9582054359703793</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58"/>
        <v>38.403248163919542</v>
      </c>
      <c r="L163" s="185">
        <f t="shared" ca="1" si="55"/>
        <v>35.080885461016649</v>
      </c>
      <c r="M163" s="192">
        <f t="shared" si="56"/>
        <v>11.427588</v>
      </c>
      <c r="N163" s="192">
        <f t="shared" si="57"/>
        <v>11.427588</v>
      </c>
      <c r="O163" s="192">
        <f>INDEX('[4]TS BYDem'!$O$10:$O$203,MATCH(D163,'[4]TS BYDem'!$D$10:$D$203,0))</f>
        <v>11.427588</v>
      </c>
      <c r="P163" s="185">
        <f t="shared" ca="1" si="55"/>
        <v>11.152606015128017</v>
      </c>
      <c r="Q163" s="185">
        <f t="shared" ca="1" si="55"/>
        <v>10.675817100990713</v>
      </c>
      <c r="R163" s="185">
        <f t="shared" ca="1" si="55"/>
        <v>8.7102818301988805</v>
      </c>
      <c r="S163" s="185">
        <f t="shared" ca="1" si="55"/>
        <v>8.9076760586912656</v>
      </c>
      <c r="T163" s="185">
        <f t="shared" ca="1" si="55"/>
        <v>8.9863510185187696</v>
      </c>
      <c r="U163" s="185">
        <f t="shared" ca="1" si="55"/>
        <v>9.0937503073455552</v>
      </c>
      <c r="V163" s="185">
        <f t="shared" ca="1" si="55"/>
        <v>9.2640751023924732</v>
      </c>
      <c r="W163" s="185">
        <f t="shared" ca="1" si="55"/>
        <v>9.495016412119039</v>
      </c>
      <c r="X163" s="185">
        <f t="shared" ca="1" si="55"/>
        <v>9.7189694156822686</v>
      </c>
      <c r="Y163" s="185">
        <f t="shared" ca="1" si="55"/>
        <v>9.9544337565775916</v>
      </c>
      <c r="Z163" s="185">
        <f t="shared" ca="1" si="55"/>
        <v>10.221345783374771</v>
      </c>
      <c r="AA163" s="185">
        <f t="shared" ca="1" si="55"/>
        <v>10.608817226897777</v>
      </c>
      <c r="AB163" s="185">
        <f t="shared" ca="1" si="55"/>
        <v>10.950926404510213</v>
      </c>
      <c r="AC163" s="185">
        <f t="shared" ca="1" si="55"/>
        <v>11.422242832406099</v>
      </c>
      <c r="AD163" s="185">
        <f t="shared" ca="1" si="55"/>
        <v>11.976084952405957</v>
      </c>
      <c r="AE163" s="185">
        <f t="shared" ca="1" si="55"/>
        <v>12.533219306073383</v>
      </c>
      <c r="AF163" s="185">
        <f t="shared" ca="1" si="55"/>
        <v>13.130424639479125</v>
      </c>
      <c r="AG163" s="185">
        <f t="shared" ca="1" si="55"/>
        <v>13.885519403514914</v>
      </c>
      <c r="AH163" s="185">
        <f t="shared" ca="1" si="55"/>
        <v>14.565154465370306</v>
      </c>
      <c r="AI163" s="185">
        <f t="shared" ca="1" si="55"/>
        <v>15.252370202732797</v>
      </c>
      <c r="AJ163" s="185">
        <f t="shared" ca="1" si="55"/>
        <v>15.915967808111269</v>
      </c>
      <c r="AK163" s="185">
        <f t="shared" ca="1" si="55"/>
        <v>16.586842158169407</v>
      </c>
      <c r="AL163" s="185">
        <f t="shared" ca="1" si="55"/>
        <v>17.278381903094612</v>
      </c>
      <c r="AM163" s="185">
        <f t="shared" ca="1" si="55"/>
        <v>20.587953560679896</v>
      </c>
      <c r="AN163" s="185">
        <f t="shared" ca="1" si="55"/>
        <v>23.543367999873073</v>
      </c>
      <c r="AO163" s="185">
        <f t="shared" ca="1" si="55"/>
        <v>29.86738029971675</v>
      </c>
      <c r="AP163" s="185">
        <f t="shared" ca="1" si="55"/>
        <v>36.132366396495343</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58"/>
        <v>#VALUE!</v>
      </c>
      <c r="L164" s="185" t="e">
        <f t="shared" ca="1" si="55"/>
        <v>#VALUE!</v>
      </c>
      <c r="M164" s="185" t="e">
        <f t="shared" ca="1" si="55"/>
        <v>#VALUE!</v>
      </c>
      <c r="N164" s="185" t="e">
        <f t="shared" ca="1" si="55"/>
        <v>#VALUE!</v>
      </c>
      <c r="O164" s="185" t="e">
        <f t="shared" ref="O164:AD172" ca="1" si="59">O$154/N$154*N164</f>
        <v>#VALUE!</v>
      </c>
      <c r="P164" s="185" t="e">
        <f t="shared" ca="1" si="59"/>
        <v>#VALUE!</v>
      </c>
      <c r="Q164" s="185" t="e">
        <f t="shared" ca="1" si="59"/>
        <v>#VALUE!</v>
      </c>
      <c r="R164" s="185" t="e">
        <f t="shared" ca="1" si="59"/>
        <v>#VALUE!</v>
      </c>
      <c r="S164" s="185" t="e">
        <f t="shared" ca="1" si="59"/>
        <v>#VALUE!</v>
      </c>
      <c r="T164" s="185" t="e">
        <f t="shared" ca="1" si="59"/>
        <v>#VALUE!</v>
      </c>
      <c r="U164" s="185" t="e">
        <f t="shared" ca="1" si="59"/>
        <v>#VALUE!</v>
      </c>
      <c r="V164" s="185" t="e">
        <f t="shared" ca="1" si="59"/>
        <v>#VALUE!</v>
      </c>
      <c r="W164" s="185" t="e">
        <f t="shared" ca="1" si="59"/>
        <v>#VALUE!</v>
      </c>
      <c r="X164" s="185" t="e">
        <f t="shared" ca="1" si="59"/>
        <v>#VALUE!</v>
      </c>
      <c r="Y164" s="185" t="e">
        <f t="shared" ca="1" si="59"/>
        <v>#VALUE!</v>
      </c>
      <c r="Z164" s="185" t="e">
        <f t="shared" ca="1" si="59"/>
        <v>#VALUE!</v>
      </c>
      <c r="AA164" s="185" t="e">
        <f t="shared" ca="1" si="59"/>
        <v>#VALUE!</v>
      </c>
      <c r="AB164" s="185" t="e">
        <f t="shared" ca="1" si="59"/>
        <v>#VALUE!</v>
      </c>
      <c r="AC164" s="185" t="e">
        <f t="shared" ca="1" si="59"/>
        <v>#VALUE!</v>
      </c>
      <c r="AD164" s="185" t="e">
        <f t="shared" ca="1" si="59"/>
        <v>#VALUE!</v>
      </c>
      <c r="AE164" s="185" t="e">
        <f t="shared" ref="AE164:AP172" ca="1" si="60">AE$154/AD$154*AD164</f>
        <v>#VALUE!</v>
      </c>
      <c r="AF164" s="185" t="e">
        <f t="shared" ca="1" si="60"/>
        <v>#VALUE!</v>
      </c>
      <c r="AG164" s="185" t="e">
        <f t="shared" ca="1" si="60"/>
        <v>#VALUE!</v>
      </c>
      <c r="AH164" s="185" t="e">
        <f t="shared" ca="1" si="60"/>
        <v>#VALUE!</v>
      </c>
      <c r="AI164" s="185" t="e">
        <f t="shared" ca="1" si="60"/>
        <v>#VALUE!</v>
      </c>
      <c r="AJ164" s="185" t="e">
        <f t="shared" ca="1" si="60"/>
        <v>#VALUE!</v>
      </c>
      <c r="AK164" s="185" t="e">
        <f t="shared" ca="1" si="60"/>
        <v>#VALUE!</v>
      </c>
      <c r="AL164" s="185" t="e">
        <f t="shared" ca="1" si="60"/>
        <v>#VALUE!</v>
      </c>
      <c r="AM164" s="185" t="e">
        <f t="shared" ca="1" si="60"/>
        <v>#VALUE!</v>
      </c>
      <c r="AN164" s="185" t="e">
        <f t="shared" ca="1" si="60"/>
        <v>#VALUE!</v>
      </c>
      <c r="AO164" s="185" t="e">
        <f t="shared" ca="1" si="60"/>
        <v>#VALUE!</v>
      </c>
      <c r="AP164" s="185" t="e">
        <f t="shared" ca="1" si="60"/>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58"/>
        <v>2.0913582629560201</v>
      </c>
      <c r="L165" s="185">
        <f t="shared" ca="1" si="58"/>
        <v>1.9104295388648938</v>
      </c>
      <c r="M165" s="192">
        <f t="shared" ref="M165" si="61">O165</f>
        <v>0.65368000000000004</v>
      </c>
      <c r="N165" s="192">
        <f t="shared" ref="N165" si="62">O165</f>
        <v>0.65368000000000004</v>
      </c>
      <c r="O165" s="192">
        <f>INDEX('[4]TS BYDem'!$O$10:$O$203,MATCH(D165,'[4]TS BYDem'!$D$10:$D$203,0))</f>
        <v>0.65368000000000004</v>
      </c>
      <c r="P165" s="185">
        <f t="shared" ca="1" si="59"/>
        <v>0.63795050188796465</v>
      </c>
      <c r="Q165" s="185">
        <f t="shared" ca="1" si="59"/>
        <v>0.61067725950354612</v>
      </c>
      <c r="R165" s="185">
        <f t="shared" ca="1" si="59"/>
        <v>0.49824486381241645</v>
      </c>
      <c r="S165" s="185">
        <f t="shared" ca="1" si="59"/>
        <v>0.50953619311838216</v>
      </c>
      <c r="T165" s="185">
        <f t="shared" ca="1" si="59"/>
        <v>0.5140365520515221</v>
      </c>
      <c r="U165" s="185">
        <f t="shared" ca="1" si="59"/>
        <v>0.52017999781805591</v>
      </c>
      <c r="V165" s="185">
        <f t="shared" ca="1" si="59"/>
        <v>0.52992290349738813</v>
      </c>
      <c r="W165" s="185">
        <f t="shared" ca="1" si="59"/>
        <v>0.54313319033500096</v>
      </c>
      <c r="X165" s="185">
        <f t="shared" ca="1" si="59"/>
        <v>0.55594373262697117</v>
      </c>
      <c r="Y165" s="185">
        <f t="shared" ca="1" si="59"/>
        <v>0.56941274554172228</v>
      </c>
      <c r="Z165" s="185">
        <f t="shared" ca="1" si="59"/>
        <v>0.5846806265396004</v>
      </c>
      <c r="AA165" s="185">
        <f t="shared" ca="1" si="59"/>
        <v>0.60684473791656979</v>
      </c>
      <c r="AB165" s="185">
        <f t="shared" ca="1" si="59"/>
        <v>0.62641404048695448</v>
      </c>
      <c r="AC165" s="185">
        <f t="shared" ca="1" si="59"/>
        <v>0.65337424613901185</v>
      </c>
      <c r="AD165" s="185">
        <f t="shared" ca="1" si="59"/>
        <v>0.68505508001239857</v>
      </c>
      <c r="AE165" s="185">
        <f t="shared" ca="1" si="60"/>
        <v>0.71692423597998534</v>
      </c>
      <c r="AF165" s="185">
        <f t="shared" ca="1" si="60"/>
        <v>0.75108552901405923</v>
      </c>
      <c r="AG165" s="185">
        <f t="shared" ca="1" si="60"/>
        <v>0.79427840097924685</v>
      </c>
      <c r="AH165" s="185">
        <f t="shared" ca="1" si="60"/>
        <v>0.83315483292915904</v>
      </c>
      <c r="AI165" s="185">
        <f t="shared" ca="1" si="60"/>
        <v>0.8724648940898444</v>
      </c>
      <c r="AJ165" s="185">
        <f t="shared" ca="1" si="60"/>
        <v>0.91042395270167042</v>
      </c>
      <c r="AK165" s="185">
        <f t="shared" ca="1" si="60"/>
        <v>0.94879925509671681</v>
      </c>
      <c r="AL165" s="185">
        <f t="shared" ca="1" si="60"/>
        <v>0.98835665780170656</v>
      </c>
      <c r="AM165" s="185">
        <f t="shared" ca="1" si="60"/>
        <v>1.1776705183583129</v>
      </c>
      <c r="AN165" s="185">
        <f t="shared" ca="1" si="60"/>
        <v>1.3467259052528875</v>
      </c>
      <c r="AO165" s="185">
        <f t="shared" ca="1" si="60"/>
        <v>1.7084715649810658</v>
      </c>
      <c r="AP165" s="185">
        <f t="shared" ca="1" si="60"/>
        <v>2.0668408124322544</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58"/>
        <v>2.0913582629560201</v>
      </c>
      <c r="L166" s="185">
        <f t="shared" ca="1" si="58"/>
        <v>1.9104295388648938</v>
      </c>
      <c r="M166" s="185">
        <f t="shared" ca="1" si="58"/>
        <v>1.933372695835722</v>
      </c>
      <c r="N166" s="185">
        <f t="shared" ca="1" si="58"/>
        <v>1.8738599870084283</v>
      </c>
      <c r="O166" s="185">
        <f t="shared" ca="1" si="59"/>
        <v>1.788006527298091</v>
      </c>
      <c r="P166" s="185">
        <f t="shared" ca="1" si="59"/>
        <v>1.7449817364287936</v>
      </c>
      <c r="Q166" s="185">
        <f t="shared" ca="1" si="59"/>
        <v>1.6703814191421651</v>
      </c>
      <c r="R166" s="185">
        <f t="shared" ca="1" si="59"/>
        <v>1.3628458399971681</v>
      </c>
      <c r="S166" s="185">
        <f t="shared" ca="1" si="59"/>
        <v>1.3937309374468974</v>
      </c>
      <c r="T166" s="185">
        <f t="shared" ca="1" si="59"/>
        <v>1.4060407391046481</v>
      </c>
      <c r="U166" s="185">
        <f t="shared" ca="1" si="59"/>
        <v>1.4228448651765246</v>
      </c>
      <c r="V166" s="185">
        <f t="shared" ca="1" si="59"/>
        <v>1.4494945698477639</v>
      </c>
      <c r="W166" s="185">
        <f t="shared" ca="1" si="59"/>
        <v>1.485628578985464</v>
      </c>
      <c r="X166" s="185">
        <f t="shared" ca="1" si="59"/>
        <v>1.5206691695439498</v>
      </c>
      <c r="Y166" s="185">
        <f t="shared" ca="1" si="59"/>
        <v>1.5575108703881506</v>
      </c>
      <c r="Z166" s="185">
        <f t="shared" ca="1" si="59"/>
        <v>1.5992730030558422</v>
      </c>
      <c r="AA166" s="185">
        <f t="shared" ca="1" si="59"/>
        <v>1.6598983485058838</v>
      </c>
      <c r="AB166" s="185">
        <f t="shared" ca="1" si="59"/>
        <v>1.7134261308007668</v>
      </c>
      <c r="AC166" s="185">
        <f t="shared" ca="1" si="59"/>
        <v>1.7871702008092991</v>
      </c>
      <c r="AD166" s="185">
        <f t="shared" ca="1" si="59"/>
        <v>1.8738265735847579</v>
      </c>
      <c r="AE166" s="185">
        <f t="shared" ca="1" si="60"/>
        <v>1.960998062523575</v>
      </c>
      <c r="AF166" s="185">
        <f t="shared" ca="1" si="60"/>
        <v>2.0544392186333944</v>
      </c>
      <c r="AG166" s="185">
        <f t="shared" ca="1" si="60"/>
        <v>2.1725843921227259</v>
      </c>
      <c r="AH166" s="185">
        <f t="shared" ca="1" si="60"/>
        <v>2.2789228361389156</v>
      </c>
      <c r="AI166" s="185">
        <f t="shared" ca="1" si="60"/>
        <v>2.3864473832319772</v>
      </c>
      <c r="AJ166" s="185">
        <f t="shared" ca="1" si="60"/>
        <v>2.4902765420987558</v>
      </c>
      <c r="AK166" s="185">
        <f t="shared" ca="1" si="60"/>
        <v>2.5952442497988248</v>
      </c>
      <c r="AL166" s="185">
        <f t="shared" ca="1" si="60"/>
        <v>2.7034453485619516</v>
      </c>
      <c r="AM166" s="185">
        <f t="shared" ca="1" si="60"/>
        <v>3.2212742837951125</v>
      </c>
      <c r="AN166" s="185">
        <f t="shared" ca="1" si="60"/>
        <v>3.68369035166074</v>
      </c>
      <c r="AO166" s="185">
        <f t="shared" ca="1" si="60"/>
        <v>4.6731708326540957</v>
      </c>
      <c r="AP166" s="185">
        <f t="shared" ca="1" si="60"/>
        <v>5.653415835752905</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58"/>
        <v>2.0913582629560201</v>
      </c>
      <c r="L167" s="185">
        <f t="shared" ca="1" si="58"/>
        <v>1.9104295388648938</v>
      </c>
      <c r="M167" s="185">
        <f t="shared" ca="1" si="58"/>
        <v>1.933372695835722</v>
      </c>
      <c r="N167" s="185">
        <f t="shared" ca="1" si="58"/>
        <v>1.8738599870084283</v>
      </c>
      <c r="O167" s="185">
        <f t="shared" ca="1" si="59"/>
        <v>1.788006527298091</v>
      </c>
      <c r="P167" s="185">
        <f t="shared" ca="1" si="59"/>
        <v>1.7449817364287936</v>
      </c>
      <c r="Q167" s="185">
        <f t="shared" ca="1" si="59"/>
        <v>1.6703814191421651</v>
      </c>
      <c r="R167" s="185">
        <f t="shared" ca="1" si="59"/>
        <v>1.3628458399971681</v>
      </c>
      <c r="S167" s="185">
        <f t="shared" ca="1" si="59"/>
        <v>1.3937309374468974</v>
      </c>
      <c r="T167" s="185">
        <f t="shared" ca="1" si="59"/>
        <v>1.4060407391046481</v>
      </c>
      <c r="U167" s="185">
        <f t="shared" ca="1" si="59"/>
        <v>1.4228448651765246</v>
      </c>
      <c r="V167" s="185">
        <f t="shared" ca="1" si="59"/>
        <v>1.4494945698477639</v>
      </c>
      <c r="W167" s="185">
        <f t="shared" ca="1" si="59"/>
        <v>1.485628578985464</v>
      </c>
      <c r="X167" s="185">
        <f t="shared" ca="1" si="59"/>
        <v>1.5206691695439498</v>
      </c>
      <c r="Y167" s="185">
        <f t="shared" ca="1" si="59"/>
        <v>1.5575108703881506</v>
      </c>
      <c r="Z167" s="185">
        <f t="shared" ca="1" si="59"/>
        <v>1.5992730030558422</v>
      </c>
      <c r="AA167" s="185">
        <f t="shared" ca="1" si="59"/>
        <v>1.6598983485058838</v>
      </c>
      <c r="AB167" s="185">
        <f t="shared" ca="1" si="59"/>
        <v>1.7134261308007668</v>
      </c>
      <c r="AC167" s="185">
        <f t="shared" ca="1" si="59"/>
        <v>1.7871702008092991</v>
      </c>
      <c r="AD167" s="185">
        <f t="shared" ca="1" si="59"/>
        <v>1.8738265735847579</v>
      </c>
      <c r="AE167" s="185">
        <f t="shared" ca="1" si="60"/>
        <v>1.960998062523575</v>
      </c>
      <c r="AF167" s="185">
        <f t="shared" ca="1" si="60"/>
        <v>2.0544392186333944</v>
      </c>
      <c r="AG167" s="185">
        <f t="shared" ca="1" si="60"/>
        <v>2.1725843921227259</v>
      </c>
      <c r="AH167" s="185">
        <f t="shared" ca="1" si="60"/>
        <v>2.2789228361389156</v>
      </c>
      <c r="AI167" s="185">
        <f t="shared" ca="1" si="60"/>
        <v>2.3864473832319772</v>
      </c>
      <c r="AJ167" s="185">
        <f t="shared" ca="1" si="60"/>
        <v>2.4902765420987558</v>
      </c>
      <c r="AK167" s="185">
        <f t="shared" ca="1" si="60"/>
        <v>2.5952442497988248</v>
      </c>
      <c r="AL167" s="185">
        <f t="shared" ca="1" si="60"/>
        <v>2.7034453485619516</v>
      </c>
      <c r="AM167" s="185">
        <f t="shared" ca="1" si="60"/>
        <v>3.2212742837951125</v>
      </c>
      <c r="AN167" s="185">
        <f t="shared" ca="1" si="60"/>
        <v>3.68369035166074</v>
      </c>
      <c r="AO167" s="185">
        <f t="shared" ca="1" si="60"/>
        <v>4.6731708326540957</v>
      </c>
      <c r="AP167" s="185">
        <f t="shared" ca="1" si="60"/>
        <v>5.653415835752905</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58"/>
        <v>2.0913582629560201</v>
      </c>
      <c r="L168" s="185">
        <f t="shared" ca="1" si="58"/>
        <v>1.9104295388648938</v>
      </c>
      <c r="M168" s="185">
        <f t="shared" ca="1" si="58"/>
        <v>1.933372695835722</v>
      </c>
      <c r="N168" s="185">
        <f t="shared" ca="1" si="58"/>
        <v>1.8738599870084283</v>
      </c>
      <c r="O168" s="185">
        <f t="shared" ca="1" si="59"/>
        <v>1.788006527298091</v>
      </c>
      <c r="P168" s="185">
        <f t="shared" ca="1" si="59"/>
        <v>1.7449817364287936</v>
      </c>
      <c r="Q168" s="185">
        <f t="shared" ca="1" si="59"/>
        <v>1.6703814191421651</v>
      </c>
      <c r="R168" s="185">
        <f t="shared" ca="1" si="59"/>
        <v>1.3628458399971681</v>
      </c>
      <c r="S168" s="185">
        <f t="shared" ca="1" si="59"/>
        <v>1.3937309374468974</v>
      </c>
      <c r="T168" s="185">
        <f t="shared" ca="1" si="59"/>
        <v>1.4060407391046481</v>
      </c>
      <c r="U168" s="185">
        <f t="shared" ca="1" si="59"/>
        <v>1.4228448651765246</v>
      </c>
      <c r="V168" s="185">
        <f t="shared" ca="1" si="59"/>
        <v>1.4494945698477639</v>
      </c>
      <c r="W168" s="185">
        <f t="shared" ca="1" si="59"/>
        <v>1.485628578985464</v>
      </c>
      <c r="X168" s="185">
        <f t="shared" ca="1" si="59"/>
        <v>1.5206691695439498</v>
      </c>
      <c r="Y168" s="185">
        <f t="shared" ca="1" si="59"/>
        <v>1.5575108703881506</v>
      </c>
      <c r="Z168" s="185">
        <f t="shared" ca="1" si="59"/>
        <v>1.5992730030558422</v>
      </c>
      <c r="AA168" s="185">
        <f t="shared" ca="1" si="59"/>
        <v>1.6598983485058838</v>
      </c>
      <c r="AB168" s="185">
        <f t="shared" ca="1" si="59"/>
        <v>1.7134261308007668</v>
      </c>
      <c r="AC168" s="185">
        <f t="shared" ca="1" si="59"/>
        <v>1.7871702008092991</v>
      </c>
      <c r="AD168" s="185">
        <f t="shared" ca="1" si="59"/>
        <v>1.8738265735847579</v>
      </c>
      <c r="AE168" s="185">
        <f t="shared" ca="1" si="60"/>
        <v>1.960998062523575</v>
      </c>
      <c r="AF168" s="185">
        <f t="shared" ca="1" si="60"/>
        <v>2.0544392186333944</v>
      </c>
      <c r="AG168" s="185">
        <f t="shared" ca="1" si="60"/>
        <v>2.1725843921227259</v>
      </c>
      <c r="AH168" s="185">
        <f t="shared" ca="1" si="60"/>
        <v>2.2789228361389156</v>
      </c>
      <c r="AI168" s="185">
        <f t="shared" ca="1" si="60"/>
        <v>2.3864473832319772</v>
      </c>
      <c r="AJ168" s="185">
        <f t="shared" ca="1" si="60"/>
        <v>2.4902765420987558</v>
      </c>
      <c r="AK168" s="185">
        <f t="shared" ca="1" si="60"/>
        <v>2.5952442497988248</v>
      </c>
      <c r="AL168" s="185">
        <f t="shared" ca="1" si="60"/>
        <v>2.7034453485619516</v>
      </c>
      <c r="AM168" s="185">
        <f t="shared" ca="1" si="60"/>
        <v>3.2212742837951125</v>
      </c>
      <c r="AN168" s="185">
        <f t="shared" ca="1" si="60"/>
        <v>3.68369035166074</v>
      </c>
      <c r="AO168" s="185">
        <f t="shared" ca="1" si="60"/>
        <v>4.6731708326540957</v>
      </c>
      <c r="AP168" s="185">
        <f t="shared" ca="1" si="60"/>
        <v>5.653415835752905</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58"/>
        <v>2.0913582629560201</v>
      </c>
      <c r="L169" s="185">
        <f t="shared" ca="1" si="58"/>
        <v>1.9104295388648938</v>
      </c>
      <c r="M169" s="185">
        <f t="shared" ca="1" si="58"/>
        <v>1.933372695835722</v>
      </c>
      <c r="N169" s="185">
        <f t="shared" ca="1" si="58"/>
        <v>1.8738599870084283</v>
      </c>
      <c r="O169" s="185">
        <f t="shared" ca="1" si="59"/>
        <v>1.788006527298091</v>
      </c>
      <c r="P169" s="185">
        <f t="shared" ca="1" si="59"/>
        <v>1.7449817364287936</v>
      </c>
      <c r="Q169" s="185">
        <f t="shared" ca="1" si="59"/>
        <v>1.6703814191421651</v>
      </c>
      <c r="R169" s="185">
        <f t="shared" ca="1" si="59"/>
        <v>1.3628458399971681</v>
      </c>
      <c r="S169" s="185">
        <f t="shared" ca="1" si="59"/>
        <v>1.3937309374468974</v>
      </c>
      <c r="T169" s="185">
        <f t="shared" ca="1" si="59"/>
        <v>1.4060407391046481</v>
      </c>
      <c r="U169" s="185">
        <f t="shared" ca="1" si="59"/>
        <v>1.4228448651765246</v>
      </c>
      <c r="V169" s="185">
        <f t="shared" ca="1" si="59"/>
        <v>1.4494945698477639</v>
      </c>
      <c r="W169" s="185">
        <f t="shared" ca="1" si="59"/>
        <v>1.485628578985464</v>
      </c>
      <c r="X169" s="185">
        <f t="shared" ca="1" si="59"/>
        <v>1.5206691695439498</v>
      </c>
      <c r="Y169" s="185">
        <f t="shared" ca="1" si="59"/>
        <v>1.5575108703881506</v>
      </c>
      <c r="Z169" s="185">
        <f t="shared" ca="1" si="59"/>
        <v>1.5992730030558422</v>
      </c>
      <c r="AA169" s="185">
        <f t="shared" ca="1" si="59"/>
        <v>1.6598983485058838</v>
      </c>
      <c r="AB169" s="185">
        <f t="shared" ca="1" si="59"/>
        <v>1.7134261308007668</v>
      </c>
      <c r="AC169" s="185">
        <f t="shared" ca="1" si="59"/>
        <v>1.7871702008092991</v>
      </c>
      <c r="AD169" s="185">
        <f t="shared" ca="1" si="59"/>
        <v>1.8738265735847579</v>
      </c>
      <c r="AE169" s="185">
        <f t="shared" ca="1" si="60"/>
        <v>1.960998062523575</v>
      </c>
      <c r="AF169" s="185">
        <f t="shared" ca="1" si="60"/>
        <v>2.0544392186333944</v>
      </c>
      <c r="AG169" s="185">
        <f t="shared" ca="1" si="60"/>
        <v>2.1725843921227259</v>
      </c>
      <c r="AH169" s="185">
        <f t="shared" ca="1" si="60"/>
        <v>2.2789228361389156</v>
      </c>
      <c r="AI169" s="185">
        <f t="shared" ca="1" si="60"/>
        <v>2.3864473832319772</v>
      </c>
      <c r="AJ169" s="185">
        <f t="shared" ca="1" si="60"/>
        <v>2.4902765420987558</v>
      </c>
      <c r="AK169" s="185">
        <f t="shared" ca="1" si="60"/>
        <v>2.5952442497988248</v>
      </c>
      <c r="AL169" s="185">
        <f t="shared" ca="1" si="60"/>
        <v>2.7034453485619516</v>
      </c>
      <c r="AM169" s="185">
        <f t="shared" ca="1" si="60"/>
        <v>3.2212742837951125</v>
      </c>
      <c r="AN169" s="185">
        <f t="shared" ca="1" si="60"/>
        <v>3.68369035166074</v>
      </c>
      <c r="AO169" s="185">
        <f t="shared" ca="1" si="60"/>
        <v>4.6731708326540957</v>
      </c>
      <c r="AP169" s="185">
        <f t="shared" ca="1" si="60"/>
        <v>5.653415835752905</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58"/>
        <v>2.0913582629560201</v>
      </c>
      <c r="L170" s="185">
        <f t="shared" ca="1" si="58"/>
        <v>1.9104295388648938</v>
      </c>
      <c r="M170" s="185">
        <f t="shared" ca="1" si="58"/>
        <v>1.933372695835722</v>
      </c>
      <c r="N170" s="185">
        <f t="shared" ca="1" si="58"/>
        <v>1.8738599870084283</v>
      </c>
      <c r="O170" s="185">
        <f t="shared" ca="1" si="59"/>
        <v>1.788006527298091</v>
      </c>
      <c r="P170" s="185">
        <f t="shared" ca="1" si="59"/>
        <v>1.7449817364287936</v>
      </c>
      <c r="Q170" s="185">
        <f t="shared" ca="1" si="59"/>
        <v>1.6703814191421651</v>
      </c>
      <c r="R170" s="185">
        <f t="shared" ca="1" si="59"/>
        <v>1.3628458399971681</v>
      </c>
      <c r="S170" s="185">
        <f t="shared" ca="1" si="59"/>
        <v>1.3937309374468974</v>
      </c>
      <c r="T170" s="185">
        <f t="shared" ca="1" si="59"/>
        <v>1.4060407391046481</v>
      </c>
      <c r="U170" s="185">
        <f t="shared" ca="1" si="59"/>
        <v>1.4228448651765246</v>
      </c>
      <c r="V170" s="185">
        <f t="shared" ca="1" si="59"/>
        <v>1.4494945698477639</v>
      </c>
      <c r="W170" s="185">
        <f t="shared" ca="1" si="59"/>
        <v>1.485628578985464</v>
      </c>
      <c r="X170" s="185">
        <f t="shared" ca="1" si="59"/>
        <v>1.5206691695439498</v>
      </c>
      <c r="Y170" s="185">
        <f t="shared" ca="1" si="59"/>
        <v>1.5575108703881506</v>
      </c>
      <c r="Z170" s="185">
        <f t="shared" ca="1" si="59"/>
        <v>1.5992730030558422</v>
      </c>
      <c r="AA170" s="185">
        <f t="shared" ca="1" si="59"/>
        <v>1.6598983485058838</v>
      </c>
      <c r="AB170" s="185">
        <f t="shared" ca="1" si="59"/>
        <v>1.7134261308007668</v>
      </c>
      <c r="AC170" s="185">
        <f t="shared" ca="1" si="59"/>
        <v>1.7871702008092991</v>
      </c>
      <c r="AD170" s="185">
        <f t="shared" ca="1" si="59"/>
        <v>1.8738265735847579</v>
      </c>
      <c r="AE170" s="185">
        <f t="shared" ca="1" si="60"/>
        <v>1.960998062523575</v>
      </c>
      <c r="AF170" s="185">
        <f t="shared" ca="1" si="60"/>
        <v>2.0544392186333944</v>
      </c>
      <c r="AG170" s="185">
        <f t="shared" ca="1" si="60"/>
        <v>2.1725843921227259</v>
      </c>
      <c r="AH170" s="185">
        <f t="shared" ca="1" si="60"/>
        <v>2.2789228361389156</v>
      </c>
      <c r="AI170" s="185">
        <f t="shared" ca="1" si="60"/>
        <v>2.3864473832319772</v>
      </c>
      <c r="AJ170" s="185">
        <f t="shared" ca="1" si="60"/>
        <v>2.4902765420987558</v>
      </c>
      <c r="AK170" s="185">
        <f t="shared" ca="1" si="60"/>
        <v>2.5952442497988248</v>
      </c>
      <c r="AL170" s="185">
        <f t="shared" ca="1" si="60"/>
        <v>2.7034453485619516</v>
      </c>
      <c r="AM170" s="185">
        <f t="shared" ca="1" si="60"/>
        <v>3.2212742837951125</v>
      </c>
      <c r="AN170" s="185">
        <f t="shared" ca="1" si="60"/>
        <v>3.68369035166074</v>
      </c>
      <c r="AO170" s="185">
        <f t="shared" ca="1" si="60"/>
        <v>4.6731708326540957</v>
      </c>
      <c r="AP170" s="185">
        <f t="shared" ca="1" si="60"/>
        <v>5.653415835752905</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58"/>
        <v>#VALUE!</v>
      </c>
      <c r="L171" s="185" t="e">
        <f t="shared" ca="1" si="58"/>
        <v>#VALUE!</v>
      </c>
      <c r="M171" s="185" t="e">
        <f t="shared" ca="1" si="58"/>
        <v>#VALUE!</v>
      </c>
      <c r="N171" s="185" t="e">
        <f t="shared" ca="1" si="58"/>
        <v>#VALUE!</v>
      </c>
      <c r="O171" s="185" t="e">
        <f t="shared" ca="1" si="59"/>
        <v>#VALUE!</v>
      </c>
      <c r="P171" s="185" t="e">
        <f t="shared" ca="1" si="59"/>
        <v>#VALUE!</v>
      </c>
      <c r="Q171" s="185" t="e">
        <f t="shared" ca="1" si="59"/>
        <v>#VALUE!</v>
      </c>
      <c r="R171" s="185" t="e">
        <f t="shared" ca="1" si="59"/>
        <v>#VALUE!</v>
      </c>
      <c r="S171" s="185" t="e">
        <f t="shared" ca="1" si="59"/>
        <v>#VALUE!</v>
      </c>
      <c r="T171" s="185" t="e">
        <f t="shared" ca="1" si="59"/>
        <v>#VALUE!</v>
      </c>
      <c r="U171" s="185" t="e">
        <f t="shared" ca="1" si="59"/>
        <v>#VALUE!</v>
      </c>
      <c r="V171" s="185" t="e">
        <f t="shared" ca="1" si="59"/>
        <v>#VALUE!</v>
      </c>
      <c r="W171" s="185" t="e">
        <f t="shared" ca="1" si="59"/>
        <v>#VALUE!</v>
      </c>
      <c r="X171" s="185" t="e">
        <f t="shared" ca="1" si="59"/>
        <v>#VALUE!</v>
      </c>
      <c r="Y171" s="185" t="e">
        <f t="shared" ca="1" si="59"/>
        <v>#VALUE!</v>
      </c>
      <c r="Z171" s="185" t="e">
        <f t="shared" ca="1" si="59"/>
        <v>#VALUE!</v>
      </c>
      <c r="AA171" s="185" t="e">
        <f t="shared" ca="1" si="59"/>
        <v>#VALUE!</v>
      </c>
      <c r="AB171" s="185" t="e">
        <f t="shared" ca="1" si="59"/>
        <v>#VALUE!</v>
      </c>
      <c r="AC171" s="185" t="e">
        <f t="shared" ca="1" si="59"/>
        <v>#VALUE!</v>
      </c>
      <c r="AD171" s="185" t="e">
        <f t="shared" ca="1" si="59"/>
        <v>#VALUE!</v>
      </c>
      <c r="AE171" s="185" t="e">
        <f t="shared" ca="1" si="60"/>
        <v>#VALUE!</v>
      </c>
      <c r="AF171" s="185" t="e">
        <f t="shared" ca="1" si="60"/>
        <v>#VALUE!</v>
      </c>
      <c r="AG171" s="185" t="e">
        <f t="shared" ca="1" si="60"/>
        <v>#VALUE!</v>
      </c>
      <c r="AH171" s="185" t="e">
        <f t="shared" ca="1" si="60"/>
        <v>#VALUE!</v>
      </c>
      <c r="AI171" s="185" t="e">
        <f t="shared" ca="1" si="60"/>
        <v>#VALUE!</v>
      </c>
      <c r="AJ171" s="185" t="e">
        <f t="shared" ca="1" si="60"/>
        <v>#VALUE!</v>
      </c>
      <c r="AK171" s="185" t="e">
        <f t="shared" ca="1" si="60"/>
        <v>#VALUE!</v>
      </c>
      <c r="AL171" s="185" t="e">
        <f t="shared" ca="1" si="60"/>
        <v>#VALUE!</v>
      </c>
      <c r="AM171" s="185" t="e">
        <f t="shared" ca="1" si="60"/>
        <v>#VALUE!</v>
      </c>
      <c r="AN171" s="185" t="e">
        <f t="shared" ca="1" si="60"/>
        <v>#VALUE!</v>
      </c>
      <c r="AO171" s="185" t="e">
        <f t="shared" ca="1" si="60"/>
        <v>#VALUE!</v>
      </c>
      <c r="AP171" s="185" t="e">
        <f t="shared" ca="1" si="60"/>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58"/>
        <v>#VALUE!</v>
      </c>
      <c r="L172" s="185" t="e">
        <f t="shared" ca="1" si="58"/>
        <v>#VALUE!</v>
      </c>
      <c r="M172" s="185" t="e">
        <f t="shared" ca="1" si="58"/>
        <v>#VALUE!</v>
      </c>
      <c r="N172" s="185" t="e">
        <f t="shared" ca="1" si="58"/>
        <v>#VALUE!</v>
      </c>
      <c r="O172" s="185" t="e">
        <f t="shared" ca="1" si="59"/>
        <v>#VALUE!</v>
      </c>
      <c r="P172" s="185" t="e">
        <f t="shared" ca="1" si="59"/>
        <v>#VALUE!</v>
      </c>
      <c r="Q172" s="185" t="e">
        <f t="shared" ca="1" si="59"/>
        <v>#VALUE!</v>
      </c>
      <c r="R172" s="185" t="e">
        <f t="shared" ca="1" si="59"/>
        <v>#VALUE!</v>
      </c>
      <c r="S172" s="185" t="e">
        <f t="shared" ca="1" si="59"/>
        <v>#VALUE!</v>
      </c>
      <c r="T172" s="185" t="e">
        <f t="shared" ca="1" si="59"/>
        <v>#VALUE!</v>
      </c>
      <c r="U172" s="185" t="e">
        <f t="shared" ca="1" si="59"/>
        <v>#VALUE!</v>
      </c>
      <c r="V172" s="185" t="e">
        <f t="shared" ca="1" si="59"/>
        <v>#VALUE!</v>
      </c>
      <c r="W172" s="185" t="e">
        <f t="shared" ca="1" si="59"/>
        <v>#VALUE!</v>
      </c>
      <c r="X172" s="185" t="e">
        <f t="shared" ca="1" si="59"/>
        <v>#VALUE!</v>
      </c>
      <c r="Y172" s="185" t="e">
        <f t="shared" ca="1" si="59"/>
        <v>#VALUE!</v>
      </c>
      <c r="Z172" s="185" t="e">
        <f t="shared" ca="1" si="59"/>
        <v>#VALUE!</v>
      </c>
      <c r="AA172" s="185" t="e">
        <f t="shared" ca="1" si="59"/>
        <v>#VALUE!</v>
      </c>
      <c r="AB172" s="185" t="e">
        <f t="shared" ca="1" si="59"/>
        <v>#VALUE!</v>
      </c>
      <c r="AC172" s="185" t="e">
        <f t="shared" ca="1" si="59"/>
        <v>#VALUE!</v>
      </c>
      <c r="AD172" s="185" t="e">
        <f t="shared" ca="1" si="59"/>
        <v>#VALUE!</v>
      </c>
      <c r="AE172" s="185" t="e">
        <f t="shared" ca="1" si="60"/>
        <v>#VALUE!</v>
      </c>
      <c r="AF172" s="185" t="e">
        <f t="shared" ca="1" si="60"/>
        <v>#VALUE!</v>
      </c>
      <c r="AG172" s="185" t="e">
        <f t="shared" ca="1" si="60"/>
        <v>#VALUE!</v>
      </c>
      <c r="AH172" s="185" t="e">
        <f t="shared" ca="1" si="60"/>
        <v>#VALUE!</v>
      </c>
      <c r="AI172" s="185" t="e">
        <f t="shared" ca="1" si="60"/>
        <v>#VALUE!</v>
      </c>
      <c r="AJ172" s="185" t="e">
        <f t="shared" ca="1" si="60"/>
        <v>#VALUE!</v>
      </c>
      <c r="AK172" s="185" t="e">
        <f t="shared" ca="1" si="60"/>
        <v>#VALUE!</v>
      </c>
      <c r="AL172" s="185" t="e">
        <f t="shared" ca="1" si="60"/>
        <v>#VALUE!</v>
      </c>
      <c r="AM172" s="185" t="e">
        <f t="shared" ca="1" si="60"/>
        <v>#VALUE!</v>
      </c>
      <c r="AN172" s="185" t="e">
        <f t="shared" ca="1" si="60"/>
        <v>#VALUE!</v>
      </c>
      <c r="AO172" s="185" t="e">
        <f t="shared" ca="1" si="60"/>
        <v>#VALUE!</v>
      </c>
      <c r="AP172" s="185" t="e">
        <f t="shared" ca="1" si="60"/>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63">SUMIF($B$10:$B$22,$D173,K$10:K$22)*SUMIF($B$10:$B$22,$D173,K$41:K$53)</f>
        <v>232.77954862591946</v>
      </c>
      <c r="L173" s="5">
        <f t="shared" ca="1" si="63"/>
        <v>237.04669916128324</v>
      </c>
      <c r="M173" s="5">
        <f t="shared" ca="1" si="63"/>
        <v>240.98196324511525</v>
      </c>
      <c r="N173" s="5">
        <f t="shared" ca="1" si="63"/>
        <v>243.77397589054939</v>
      </c>
      <c r="O173" s="5">
        <f t="shared" ca="1" si="63"/>
        <v>245.94199203327719</v>
      </c>
      <c r="P173" s="5">
        <f t="shared" ca="1" si="63"/>
        <v>248.83813624717331</v>
      </c>
      <c r="Q173" s="5">
        <f t="shared" ca="1" si="63"/>
        <v>249.74645596114129</v>
      </c>
      <c r="R173" s="5">
        <f t="shared" ca="1" si="63"/>
        <v>228.41159443850114</v>
      </c>
      <c r="S173" s="5">
        <f t="shared" ca="1" si="63"/>
        <v>234.12148381026262</v>
      </c>
      <c r="T173" s="5">
        <f t="shared" ca="1" si="63"/>
        <v>239.98127274040877</v>
      </c>
      <c r="U173" s="5">
        <f t="shared" ca="1" si="63"/>
        <v>246.34872836949572</v>
      </c>
      <c r="V173" s="5">
        <f t="shared" ca="1" si="63"/>
        <v>253.18112976241298</v>
      </c>
      <c r="W173" s="5">
        <f t="shared" ca="1" si="63"/>
        <v>260.05172107933981</v>
      </c>
      <c r="X173" s="5">
        <f t="shared" ca="1" si="63"/>
        <v>267.6117596690064</v>
      </c>
      <c r="Y173" s="5">
        <f t="shared" ca="1" si="63"/>
        <v>275.22797426283421</v>
      </c>
      <c r="Z173" s="5">
        <f t="shared" ca="1" si="63"/>
        <v>283.34232311093058</v>
      </c>
      <c r="AA173" s="5">
        <f t="shared" ca="1" si="63"/>
        <v>291.84387409685445</v>
      </c>
      <c r="AB173" s="5">
        <f t="shared" ca="1" si="63"/>
        <v>298.7755646150062</v>
      </c>
      <c r="AC173" s="5">
        <f t="shared" ca="1" si="63"/>
        <v>307.35833650698959</v>
      </c>
      <c r="AD173" s="5">
        <f t="shared" ca="1" si="63"/>
        <v>316.14574953436204</v>
      </c>
      <c r="AE173" s="5">
        <f t="shared" ca="1" si="63"/>
        <v>325.05478644813093</v>
      </c>
      <c r="AF173" s="5">
        <f t="shared" ca="1" si="63"/>
        <v>333.68746581802225</v>
      </c>
      <c r="AG173" s="5">
        <f t="shared" ca="1" si="63"/>
        <v>342.90909930315831</v>
      </c>
      <c r="AH173" s="5">
        <f t="shared" ca="1" si="63"/>
        <v>352.39265848479954</v>
      </c>
      <c r="AI173" s="5">
        <f t="shared" ca="1" si="63"/>
        <v>362.18603305563181</v>
      </c>
      <c r="AJ173" s="5">
        <f t="shared" ca="1" si="63"/>
        <v>371.81138342588201</v>
      </c>
      <c r="AK173" s="5">
        <f t="shared" ca="1" si="63"/>
        <v>381.77497838656683</v>
      </c>
      <c r="AL173" s="5">
        <f t="shared" ca="1" si="63"/>
        <v>392.33659359305807</v>
      </c>
      <c r="AM173" s="5">
        <f t="shared" ca="1" si="63"/>
        <v>452.90005621051586</v>
      </c>
      <c r="AN173" s="5">
        <f t="shared" ca="1" si="63"/>
        <v>521.32038938626101</v>
      </c>
      <c r="AO173" s="5">
        <f t="shared" ca="1" si="63"/>
        <v>648.99470675308476</v>
      </c>
      <c r="AP173" s="5">
        <f t="shared" ca="1" si="63"/>
        <v>777.97850254628429</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64">K$173/J$173*J174</f>
        <v>#VALUE!</v>
      </c>
      <c r="L174" s="185" t="e">
        <f t="shared" ca="1" si="64"/>
        <v>#VALUE!</v>
      </c>
      <c r="M174" s="185" t="e">
        <f t="shared" ca="1" si="64"/>
        <v>#VALUE!</v>
      </c>
      <c r="N174" s="185" t="e">
        <f t="shared" ca="1" si="64"/>
        <v>#VALUE!</v>
      </c>
      <c r="O174" s="185" t="e">
        <f t="shared" ca="1" si="64"/>
        <v>#VALUE!</v>
      </c>
      <c r="P174" s="185" t="e">
        <f t="shared" ca="1" si="64"/>
        <v>#VALUE!</v>
      </c>
      <c r="Q174" s="185" t="e">
        <f t="shared" ca="1" si="64"/>
        <v>#VALUE!</v>
      </c>
      <c r="R174" s="185" t="e">
        <f t="shared" ca="1" si="64"/>
        <v>#VALUE!</v>
      </c>
      <c r="S174" s="185" t="e">
        <f t="shared" ca="1" si="64"/>
        <v>#VALUE!</v>
      </c>
      <c r="T174" s="185" t="e">
        <f t="shared" ca="1" si="64"/>
        <v>#VALUE!</v>
      </c>
      <c r="U174" s="185" t="e">
        <f t="shared" ca="1" si="64"/>
        <v>#VALUE!</v>
      </c>
      <c r="V174" s="185" t="e">
        <f t="shared" ca="1" si="64"/>
        <v>#VALUE!</v>
      </c>
      <c r="W174" s="185" t="e">
        <f t="shared" ca="1" si="64"/>
        <v>#VALUE!</v>
      </c>
      <c r="X174" s="185" t="e">
        <f t="shared" ca="1" si="64"/>
        <v>#VALUE!</v>
      </c>
      <c r="Y174" s="185" t="e">
        <f t="shared" ca="1" si="64"/>
        <v>#VALUE!</v>
      </c>
      <c r="Z174" s="185" t="e">
        <f t="shared" ca="1" si="64"/>
        <v>#VALUE!</v>
      </c>
      <c r="AA174" s="185" t="e">
        <f t="shared" ref="AA174:AP189" ca="1" si="65">AA$173/Z$173*Z174</f>
        <v>#VALUE!</v>
      </c>
      <c r="AB174" s="185" t="e">
        <f t="shared" ca="1" si="65"/>
        <v>#VALUE!</v>
      </c>
      <c r="AC174" s="185" t="e">
        <f t="shared" ca="1" si="65"/>
        <v>#VALUE!</v>
      </c>
      <c r="AD174" s="185" t="e">
        <f t="shared" ca="1" si="65"/>
        <v>#VALUE!</v>
      </c>
      <c r="AE174" s="185" t="e">
        <f t="shared" ca="1" si="65"/>
        <v>#VALUE!</v>
      </c>
      <c r="AF174" s="185" t="e">
        <f t="shared" ca="1" si="65"/>
        <v>#VALUE!</v>
      </c>
      <c r="AG174" s="185" t="e">
        <f t="shared" ca="1" si="65"/>
        <v>#VALUE!</v>
      </c>
      <c r="AH174" s="185" t="e">
        <f t="shared" ca="1" si="65"/>
        <v>#VALUE!</v>
      </c>
      <c r="AI174" s="185" t="e">
        <f t="shared" ca="1" si="65"/>
        <v>#VALUE!</v>
      </c>
      <c r="AJ174" s="185" t="e">
        <f t="shared" ca="1" si="65"/>
        <v>#VALUE!</v>
      </c>
      <c r="AK174" s="185" t="e">
        <f t="shared" ca="1" si="65"/>
        <v>#VALUE!</v>
      </c>
      <c r="AL174" s="185" t="e">
        <f t="shared" ca="1" si="65"/>
        <v>#VALUE!</v>
      </c>
      <c r="AM174" s="185" t="e">
        <f t="shared" ca="1" si="65"/>
        <v>#VALUE!</v>
      </c>
      <c r="AN174" s="185" t="e">
        <f t="shared" ca="1" si="65"/>
        <v>#VALUE!</v>
      </c>
      <c r="AO174" s="185" t="e">
        <f t="shared" ca="1" si="65"/>
        <v>#VALUE!</v>
      </c>
      <c r="AP174" s="185" t="e">
        <f t="shared" ca="1" si="65"/>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64"/>
        <v>#VALUE!</v>
      </c>
      <c r="L175" s="185" t="e">
        <f t="shared" ca="1" si="64"/>
        <v>#VALUE!</v>
      </c>
      <c r="M175" s="185" t="e">
        <f t="shared" ca="1" si="64"/>
        <v>#VALUE!</v>
      </c>
      <c r="N175" s="185" t="e">
        <f t="shared" ca="1" si="64"/>
        <v>#VALUE!</v>
      </c>
      <c r="O175" s="185" t="e">
        <f t="shared" ca="1" si="64"/>
        <v>#VALUE!</v>
      </c>
      <c r="P175" s="185" t="e">
        <f t="shared" ca="1" si="64"/>
        <v>#VALUE!</v>
      </c>
      <c r="Q175" s="185" t="e">
        <f t="shared" ca="1" si="64"/>
        <v>#VALUE!</v>
      </c>
      <c r="R175" s="185" t="e">
        <f t="shared" ca="1" si="64"/>
        <v>#VALUE!</v>
      </c>
      <c r="S175" s="185" t="e">
        <f t="shared" ca="1" si="64"/>
        <v>#VALUE!</v>
      </c>
      <c r="T175" s="185" t="e">
        <f t="shared" ca="1" si="64"/>
        <v>#VALUE!</v>
      </c>
      <c r="U175" s="185" t="e">
        <f t="shared" ca="1" si="64"/>
        <v>#VALUE!</v>
      </c>
      <c r="V175" s="185" t="e">
        <f t="shared" ca="1" si="64"/>
        <v>#VALUE!</v>
      </c>
      <c r="W175" s="185" t="e">
        <f t="shared" ca="1" si="64"/>
        <v>#VALUE!</v>
      </c>
      <c r="X175" s="185" t="e">
        <f t="shared" ca="1" si="64"/>
        <v>#VALUE!</v>
      </c>
      <c r="Y175" s="185" t="e">
        <f t="shared" ca="1" si="64"/>
        <v>#VALUE!</v>
      </c>
      <c r="Z175" s="185" t="e">
        <f t="shared" ca="1" si="64"/>
        <v>#VALUE!</v>
      </c>
      <c r="AA175" s="185" t="e">
        <f t="shared" ca="1" si="65"/>
        <v>#VALUE!</v>
      </c>
      <c r="AB175" s="185" t="e">
        <f t="shared" ca="1" si="65"/>
        <v>#VALUE!</v>
      </c>
      <c r="AC175" s="185" t="e">
        <f t="shared" ca="1" si="65"/>
        <v>#VALUE!</v>
      </c>
      <c r="AD175" s="185" t="e">
        <f t="shared" ca="1" si="65"/>
        <v>#VALUE!</v>
      </c>
      <c r="AE175" s="185" t="e">
        <f t="shared" ca="1" si="65"/>
        <v>#VALUE!</v>
      </c>
      <c r="AF175" s="185" t="e">
        <f t="shared" ca="1" si="65"/>
        <v>#VALUE!</v>
      </c>
      <c r="AG175" s="185" t="e">
        <f t="shared" ca="1" si="65"/>
        <v>#VALUE!</v>
      </c>
      <c r="AH175" s="185" t="e">
        <f t="shared" ca="1" si="65"/>
        <v>#VALUE!</v>
      </c>
      <c r="AI175" s="185" t="e">
        <f t="shared" ca="1" si="65"/>
        <v>#VALUE!</v>
      </c>
      <c r="AJ175" s="185" t="e">
        <f t="shared" ca="1" si="65"/>
        <v>#VALUE!</v>
      </c>
      <c r="AK175" s="185" t="e">
        <f t="shared" ca="1" si="65"/>
        <v>#VALUE!</v>
      </c>
      <c r="AL175" s="185" t="e">
        <f t="shared" ca="1" si="65"/>
        <v>#VALUE!</v>
      </c>
      <c r="AM175" s="185" t="e">
        <f t="shared" ca="1" si="65"/>
        <v>#VALUE!</v>
      </c>
      <c r="AN175" s="185" t="e">
        <f t="shared" ca="1" si="65"/>
        <v>#VALUE!</v>
      </c>
      <c r="AO175" s="185" t="e">
        <f t="shared" ca="1" si="65"/>
        <v>#VALUE!</v>
      </c>
      <c r="AP175" s="185" t="e">
        <f t="shared" ca="1" si="65"/>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64"/>
        <v>#VALUE!</v>
      </c>
      <c r="L176" s="185" t="e">
        <f t="shared" ca="1" si="64"/>
        <v>#VALUE!</v>
      </c>
      <c r="M176" s="185" t="e">
        <f t="shared" ca="1" si="64"/>
        <v>#VALUE!</v>
      </c>
      <c r="N176" s="185" t="e">
        <f t="shared" ca="1" si="64"/>
        <v>#VALUE!</v>
      </c>
      <c r="O176" s="185" t="e">
        <f t="shared" ca="1" si="64"/>
        <v>#VALUE!</v>
      </c>
      <c r="P176" s="185" t="e">
        <f t="shared" ca="1" si="64"/>
        <v>#VALUE!</v>
      </c>
      <c r="Q176" s="185" t="e">
        <f t="shared" ca="1" si="64"/>
        <v>#VALUE!</v>
      </c>
      <c r="R176" s="185" t="e">
        <f t="shared" ca="1" si="64"/>
        <v>#VALUE!</v>
      </c>
      <c r="S176" s="185" t="e">
        <f t="shared" ca="1" si="64"/>
        <v>#VALUE!</v>
      </c>
      <c r="T176" s="185" t="e">
        <f t="shared" ca="1" si="64"/>
        <v>#VALUE!</v>
      </c>
      <c r="U176" s="185" t="e">
        <f t="shared" ca="1" si="64"/>
        <v>#VALUE!</v>
      </c>
      <c r="V176" s="185" t="e">
        <f t="shared" ca="1" si="64"/>
        <v>#VALUE!</v>
      </c>
      <c r="W176" s="185" t="e">
        <f t="shared" ca="1" si="64"/>
        <v>#VALUE!</v>
      </c>
      <c r="X176" s="185" t="e">
        <f t="shared" ca="1" si="64"/>
        <v>#VALUE!</v>
      </c>
      <c r="Y176" s="185" t="e">
        <f t="shared" ca="1" si="64"/>
        <v>#VALUE!</v>
      </c>
      <c r="Z176" s="185" t="e">
        <f t="shared" ca="1" si="64"/>
        <v>#VALUE!</v>
      </c>
      <c r="AA176" s="185" t="e">
        <f t="shared" ca="1" si="65"/>
        <v>#VALUE!</v>
      </c>
      <c r="AB176" s="185" t="e">
        <f t="shared" ca="1" si="65"/>
        <v>#VALUE!</v>
      </c>
      <c r="AC176" s="185" t="e">
        <f t="shared" ca="1" si="65"/>
        <v>#VALUE!</v>
      </c>
      <c r="AD176" s="185" t="e">
        <f t="shared" ca="1" si="65"/>
        <v>#VALUE!</v>
      </c>
      <c r="AE176" s="185" t="e">
        <f t="shared" ca="1" si="65"/>
        <v>#VALUE!</v>
      </c>
      <c r="AF176" s="185" t="e">
        <f t="shared" ca="1" si="65"/>
        <v>#VALUE!</v>
      </c>
      <c r="AG176" s="185" t="e">
        <f t="shared" ca="1" si="65"/>
        <v>#VALUE!</v>
      </c>
      <c r="AH176" s="185" t="e">
        <f t="shared" ca="1" si="65"/>
        <v>#VALUE!</v>
      </c>
      <c r="AI176" s="185" t="e">
        <f t="shared" ca="1" si="65"/>
        <v>#VALUE!</v>
      </c>
      <c r="AJ176" s="185" t="e">
        <f t="shared" ca="1" si="65"/>
        <v>#VALUE!</v>
      </c>
      <c r="AK176" s="185" t="e">
        <f t="shared" ca="1" si="65"/>
        <v>#VALUE!</v>
      </c>
      <c r="AL176" s="185" t="e">
        <f t="shared" ca="1" si="65"/>
        <v>#VALUE!</v>
      </c>
      <c r="AM176" s="185" t="e">
        <f t="shared" ca="1" si="65"/>
        <v>#VALUE!</v>
      </c>
      <c r="AN176" s="185" t="e">
        <f t="shared" ca="1" si="65"/>
        <v>#VALUE!</v>
      </c>
      <c r="AO176" s="185" t="e">
        <f t="shared" ca="1" si="65"/>
        <v>#VALUE!</v>
      </c>
      <c r="AP176" s="185" t="e">
        <f t="shared" ca="1" si="65"/>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64"/>
        <v>#VALUE!</v>
      </c>
      <c r="L177" s="185" t="e">
        <f t="shared" ca="1" si="64"/>
        <v>#VALUE!</v>
      </c>
      <c r="M177" s="185" t="e">
        <f t="shared" ca="1" si="64"/>
        <v>#VALUE!</v>
      </c>
      <c r="N177" s="185" t="e">
        <f t="shared" ca="1" si="64"/>
        <v>#VALUE!</v>
      </c>
      <c r="O177" s="185" t="e">
        <f t="shared" ca="1" si="64"/>
        <v>#VALUE!</v>
      </c>
      <c r="P177" s="185" t="e">
        <f t="shared" ca="1" si="64"/>
        <v>#VALUE!</v>
      </c>
      <c r="Q177" s="185" t="e">
        <f t="shared" ca="1" si="64"/>
        <v>#VALUE!</v>
      </c>
      <c r="R177" s="185" t="e">
        <f t="shared" ca="1" si="64"/>
        <v>#VALUE!</v>
      </c>
      <c r="S177" s="185" t="e">
        <f t="shared" ca="1" si="64"/>
        <v>#VALUE!</v>
      </c>
      <c r="T177" s="185" t="e">
        <f t="shared" ca="1" si="64"/>
        <v>#VALUE!</v>
      </c>
      <c r="U177" s="185" t="e">
        <f t="shared" ca="1" si="64"/>
        <v>#VALUE!</v>
      </c>
      <c r="V177" s="185" t="e">
        <f t="shared" ca="1" si="64"/>
        <v>#VALUE!</v>
      </c>
      <c r="W177" s="185" t="e">
        <f t="shared" ca="1" si="64"/>
        <v>#VALUE!</v>
      </c>
      <c r="X177" s="185" t="e">
        <f t="shared" ca="1" si="64"/>
        <v>#VALUE!</v>
      </c>
      <c r="Y177" s="185" t="e">
        <f t="shared" ca="1" si="64"/>
        <v>#VALUE!</v>
      </c>
      <c r="Z177" s="185" t="e">
        <f t="shared" ca="1" si="64"/>
        <v>#VALUE!</v>
      </c>
      <c r="AA177" s="185" t="e">
        <f t="shared" ca="1" si="65"/>
        <v>#VALUE!</v>
      </c>
      <c r="AB177" s="185" t="e">
        <f t="shared" ca="1" si="65"/>
        <v>#VALUE!</v>
      </c>
      <c r="AC177" s="185" t="e">
        <f t="shared" ca="1" si="65"/>
        <v>#VALUE!</v>
      </c>
      <c r="AD177" s="185" t="e">
        <f t="shared" ca="1" si="65"/>
        <v>#VALUE!</v>
      </c>
      <c r="AE177" s="185" t="e">
        <f t="shared" ca="1" si="65"/>
        <v>#VALUE!</v>
      </c>
      <c r="AF177" s="185" t="e">
        <f t="shared" ca="1" si="65"/>
        <v>#VALUE!</v>
      </c>
      <c r="AG177" s="185" t="e">
        <f t="shared" ca="1" si="65"/>
        <v>#VALUE!</v>
      </c>
      <c r="AH177" s="185" t="e">
        <f t="shared" ca="1" si="65"/>
        <v>#VALUE!</v>
      </c>
      <c r="AI177" s="185" t="e">
        <f t="shared" ca="1" si="65"/>
        <v>#VALUE!</v>
      </c>
      <c r="AJ177" s="185" t="e">
        <f t="shared" ca="1" si="65"/>
        <v>#VALUE!</v>
      </c>
      <c r="AK177" s="185" t="e">
        <f t="shared" ca="1" si="65"/>
        <v>#VALUE!</v>
      </c>
      <c r="AL177" s="185" t="e">
        <f t="shared" ca="1" si="65"/>
        <v>#VALUE!</v>
      </c>
      <c r="AM177" s="185" t="e">
        <f t="shared" ca="1" si="65"/>
        <v>#VALUE!</v>
      </c>
      <c r="AN177" s="185" t="e">
        <f t="shared" ca="1" si="65"/>
        <v>#VALUE!</v>
      </c>
      <c r="AO177" s="185" t="e">
        <f t="shared" ca="1" si="65"/>
        <v>#VALUE!</v>
      </c>
      <c r="AP177" s="185" t="e">
        <f t="shared" ca="1" si="65"/>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64"/>
        <v>#VALUE!</v>
      </c>
      <c r="L178" s="185" t="e">
        <f t="shared" ca="1" si="64"/>
        <v>#VALUE!</v>
      </c>
      <c r="M178" s="185" t="e">
        <f t="shared" ca="1" si="64"/>
        <v>#VALUE!</v>
      </c>
      <c r="N178" s="185" t="e">
        <f t="shared" ca="1" si="64"/>
        <v>#VALUE!</v>
      </c>
      <c r="O178" s="185" t="e">
        <f t="shared" ca="1" si="64"/>
        <v>#VALUE!</v>
      </c>
      <c r="P178" s="185" t="e">
        <f t="shared" ca="1" si="64"/>
        <v>#VALUE!</v>
      </c>
      <c r="Q178" s="185" t="e">
        <f t="shared" ca="1" si="64"/>
        <v>#VALUE!</v>
      </c>
      <c r="R178" s="185" t="e">
        <f t="shared" ca="1" si="64"/>
        <v>#VALUE!</v>
      </c>
      <c r="S178" s="185" t="e">
        <f t="shared" ca="1" si="64"/>
        <v>#VALUE!</v>
      </c>
      <c r="T178" s="185" t="e">
        <f t="shared" ca="1" si="64"/>
        <v>#VALUE!</v>
      </c>
      <c r="U178" s="185" t="e">
        <f t="shared" ca="1" si="64"/>
        <v>#VALUE!</v>
      </c>
      <c r="V178" s="185" t="e">
        <f t="shared" ca="1" si="64"/>
        <v>#VALUE!</v>
      </c>
      <c r="W178" s="185" t="e">
        <f t="shared" ca="1" si="64"/>
        <v>#VALUE!</v>
      </c>
      <c r="X178" s="185" t="e">
        <f t="shared" ca="1" si="64"/>
        <v>#VALUE!</v>
      </c>
      <c r="Y178" s="185" t="e">
        <f t="shared" ca="1" si="64"/>
        <v>#VALUE!</v>
      </c>
      <c r="Z178" s="185" t="e">
        <f t="shared" ca="1" si="64"/>
        <v>#VALUE!</v>
      </c>
      <c r="AA178" s="185" t="e">
        <f t="shared" ca="1" si="65"/>
        <v>#VALUE!</v>
      </c>
      <c r="AB178" s="185" t="e">
        <f t="shared" ca="1" si="65"/>
        <v>#VALUE!</v>
      </c>
      <c r="AC178" s="185" t="e">
        <f t="shared" ca="1" si="65"/>
        <v>#VALUE!</v>
      </c>
      <c r="AD178" s="185" t="e">
        <f t="shared" ca="1" si="65"/>
        <v>#VALUE!</v>
      </c>
      <c r="AE178" s="185" t="e">
        <f t="shared" ca="1" si="65"/>
        <v>#VALUE!</v>
      </c>
      <c r="AF178" s="185" t="e">
        <f t="shared" ca="1" si="65"/>
        <v>#VALUE!</v>
      </c>
      <c r="AG178" s="185" t="e">
        <f t="shared" ca="1" si="65"/>
        <v>#VALUE!</v>
      </c>
      <c r="AH178" s="185" t="e">
        <f t="shared" ca="1" si="65"/>
        <v>#VALUE!</v>
      </c>
      <c r="AI178" s="185" t="e">
        <f t="shared" ca="1" si="65"/>
        <v>#VALUE!</v>
      </c>
      <c r="AJ178" s="185" t="e">
        <f t="shared" ca="1" si="65"/>
        <v>#VALUE!</v>
      </c>
      <c r="AK178" s="185" t="e">
        <f t="shared" ca="1" si="65"/>
        <v>#VALUE!</v>
      </c>
      <c r="AL178" s="185" t="e">
        <f t="shared" ca="1" si="65"/>
        <v>#VALUE!</v>
      </c>
      <c r="AM178" s="185" t="e">
        <f t="shared" ca="1" si="65"/>
        <v>#VALUE!</v>
      </c>
      <c r="AN178" s="185" t="e">
        <f t="shared" ca="1" si="65"/>
        <v>#VALUE!</v>
      </c>
      <c r="AO178" s="185" t="e">
        <f t="shared" ca="1" si="65"/>
        <v>#VALUE!</v>
      </c>
      <c r="AP178" s="185" t="e">
        <f t="shared" ca="1" si="65"/>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64"/>
        <v>#VALUE!</v>
      </c>
      <c r="L179" s="185" t="e">
        <f t="shared" ca="1" si="64"/>
        <v>#VALUE!</v>
      </c>
      <c r="M179" s="185" t="e">
        <f t="shared" ca="1" si="64"/>
        <v>#VALUE!</v>
      </c>
      <c r="N179" s="185" t="e">
        <f t="shared" ca="1" si="64"/>
        <v>#VALUE!</v>
      </c>
      <c r="O179" s="185" t="e">
        <f t="shared" ca="1" si="64"/>
        <v>#VALUE!</v>
      </c>
      <c r="P179" s="185" t="e">
        <f t="shared" ca="1" si="64"/>
        <v>#VALUE!</v>
      </c>
      <c r="Q179" s="185" t="e">
        <f t="shared" ca="1" si="64"/>
        <v>#VALUE!</v>
      </c>
      <c r="R179" s="185" t="e">
        <f t="shared" ca="1" si="64"/>
        <v>#VALUE!</v>
      </c>
      <c r="S179" s="185" t="e">
        <f t="shared" ca="1" si="64"/>
        <v>#VALUE!</v>
      </c>
      <c r="T179" s="185" t="e">
        <f t="shared" ca="1" si="64"/>
        <v>#VALUE!</v>
      </c>
      <c r="U179" s="185" t="e">
        <f t="shared" ca="1" si="64"/>
        <v>#VALUE!</v>
      </c>
      <c r="V179" s="185" t="e">
        <f t="shared" ca="1" si="64"/>
        <v>#VALUE!</v>
      </c>
      <c r="W179" s="185" t="e">
        <f t="shared" ca="1" si="64"/>
        <v>#VALUE!</v>
      </c>
      <c r="X179" s="185" t="e">
        <f t="shared" ca="1" si="64"/>
        <v>#VALUE!</v>
      </c>
      <c r="Y179" s="185" t="e">
        <f t="shared" ca="1" si="64"/>
        <v>#VALUE!</v>
      </c>
      <c r="Z179" s="185" t="e">
        <f t="shared" ca="1" si="64"/>
        <v>#VALUE!</v>
      </c>
      <c r="AA179" s="185" t="e">
        <f t="shared" ca="1" si="65"/>
        <v>#VALUE!</v>
      </c>
      <c r="AB179" s="185" t="e">
        <f t="shared" ca="1" si="65"/>
        <v>#VALUE!</v>
      </c>
      <c r="AC179" s="185" t="e">
        <f t="shared" ca="1" si="65"/>
        <v>#VALUE!</v>
      </c>
      <c r="AD179" s="185" t="e">
        <f t="shared" ca="1" si="65"/>
        <v>#VALUE!</v>
      </c>
      <c r="AE179" s="185" t="e">
        <f t="shared" ca="1" si="65"/>
        <v>#VALUE!</v>
      </c>
      <c r="AF179" s="185" t="e">
        <f t="shared" ca="1" si="65"/>
        <v>#VALUE!</v>
      </c>
      <c r="AG179" s="185" t="e">
        <f t="shared" ca="1" si="65"/>
        <v>#VALUE!</v>
      </c>
      <c r="AH179" s="185" t="e">
        <f t="shared" ca="1" si="65"/>
        <v>#VALUE!</v>
      </c>
      <c r="AI179" s="185" t="e">
        <f t="shared" ca="1" si="65"/>
        <v>#VALUE!</v>
      </c>
      <c r="AJ179" s="185" t="e">
        <f t="shared" ca="1" si="65"/>
        <v>#VALUE!</v>
      </c>
      <c r="AK179" s="185" t="e">
        <f t="shared" ca="1" si="65"/>
        <v>#VALUE!</v>
      </c>
      <c r="AL179" s="185" t="e">
        <f t="shared" ca="1" si="65"/>
        <v>#VALUE!</v>
      </c>
      <c r="AM179" s="185" t="e">
        <f t="shared" ca="1" si="65"/>
        <v>#VALUE!</v>
      </c>
      <c r="AN179" s="185" t="e">
        <f t="shared" ca="1" si="65"/>
        <v>#VALUE!</v>
      </c>
      <c r="AO179" s="185" t="e">
        <f t="shared" ca="1" si="65"/>
        <v>#VALUE!</v>
      </c>
      <c r="AP179" s="185" t="e">
        <f t="shared" ca="1" si="65"/>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64"/>
        <v>#VALUE!</v>
      </c>
      <c r="L180" s="185" t="e">
        <f t="shared" ca="1" si="64"/>
        <v>#VALUE!</v>
      </c>
      <c r="M180" s="185" t="e">
        <f t="shared" ca="1" si="64"/>
        <v>#VALUE!</v>
      </c>
      <c r="N180" s="185" t="e">
        <f t="shared" ca="1" si="64"/>
        <v>#VALUE!</v>
      </c>
      <c r="O180" s="185" t="e">
        <f t="shared" ca="1" si="64"/>
        <v>#VALUE!</v>
      </c>
      <c r="P180" s="185" t="e">
        <f t="shared" ca="1" si="64"/>
        <v>#VALUE!</v>
      </c>
      <c r="Q180" s="185" t="e">
        <f t="shared" ca="1" si="64"/>
        <v>#VALUE!</v>
      </c>
      <c r="R180" s="185" t="e">
        <f t="shared" ca="1" si="64"/>
        <v>#VALUE!</v>
      </c>
      <c r="S180" s="185" t="e">
        <f t="shared" ca="1" si="64"/>
        <v>#VALUE!</v>
      </c>
      <c r="T180" s="185" t="e">
        <f t="shared" ca="1" si="64"/>
        <v>#VALUE!</v>
      </c>
      <c r="U180" s="185" t="e">
        <f t="shared" ca="1" si="64"/>
        <v>#VALUE!</v>
      </c>
      <c r="V180" s="185" t="e">
        <f t="shared" ca="1" si="64"/>
        <v>#VALUE!</v>
      </c>
      <c r="W180" s="185" t="e">
        <f t="shared" ca="1" si="64"/>
        <v>#VALUE!</v>
      </c>
      <c r="X180" s="185" t="e">
        <f t="shared" ca="1" si="64"/>
        <v>#VALUE!</v>
      </c>
      <c r="Y180" s="185" t="e">
        <f t="shared" ca="1" si="64"/>
        <v>#VALUE!</v>
      </c>
      <c r="Z180" s="185" t="e">
        <f t="shared" ca="1" si="64"/>
        <v>#VALUE!</v>
      </c>
      <c r="AA180" s="185" t="e">
        <f t="shared" ca="1" si="65"/>
        <v>#VALUE!</v>
      </c>
      <c r="AB180" s="185" t="e">
        <f t="shared" ca="1" si="65"/>
        <v>#VALUE!</v>
      </c>
      <c r="AC180" s="185" t="e">
        <f t="shared" ca="1" si="65"/>
        <v>#VALUE!</v>
      </c>
      <c r="AD180" s="185" t="e">
        <f t="shared" ca="1" si="65"/>
        <v>#VALUE!</v>
      </c>
      <c r="AE180" s="185" t="e">
        <f t="shared" ca="1" si="65"/>
        <v>#VALUE!</v>
      </c>
      <c r="AF180" s="185" t="e">
        <f t="shared" ca="1" si="65"/>
        <v>#VALUE!</v>
      </c>
      <c r="AG180" s="185" t="e">
        <f t="shared" ca="1" si="65"/>
        <v>#VALUE!</v>
      </c>
      <c r="AH180" s="185" t="e">
        <f t="shared" ca="1" si="65"/>
        <v>#VALUE!</v>
      </c>
      <c r="AI180" s="185" t="e">
        <f t="shared" ca="1" si="65"/>
        <v>#VALUE!</v>
      </c>
      <c r="AJ180" s="185" t="e">
        <f t="shared" ca="1" si="65"/>
        <v>#VALUE!</v>
      </c>
      <c r="AK180" s="185" t="e">
        <f t="shared" ca="1" si="65"/>
        <v>#VALUE!</v>
      </c>
      <c r="AL180" s="185" t="e">
        <f t="shared" ca="1" si="65"/>
        <v>#VALUE!</v>
      </c>
      <c r="AM180" s="185" t="e">
        <f t="shared" ca="1" si="65"/>
        <v>#VALUE!</v>
      </c>
      <c r="AN180" s="185" t="e">
        <f t="shared" ca="1" si="65"/>
        <v>#VALUE!</v>
      </c>
      <c r="AO180" s="185" t="e">
        <f t="shared" ca="1" si="65"/>
        <v>#VALUE!</v>
      </c>
      <c r="AP180" s="185" t="e">
        <f t="shared" ca="1" si="65"/>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64"/>
        <v>#VALUE!</v>
      </c>
      <c r="L181" s="185" t="e">
        <f t="shared" ca="1" si="64"/>
        <v>#VALUE!</v>
      </c>
      <c r="M181" s="185" t="e">
        <f t="shared" ca="1" si="64"/>
        <v>#VALUE!</v>
      </c>
      <c r="N181" s="185" t="e">
        <f t="shared" ca="1" si="64"/>
        <v>#VALUE!</v>
      </c>
      <c r="O181" s="185" t="e">
        <f t="shared" ca="1" si="64"/>
        <v>#VALUE!</v>
      </c>
      <c r="P181" s="185" t="e">
        <f t="shared" ca="1" si="64"/>
        <v>#VALUE!</v>
      </c>
      <c r="Q181" s="185" t="e">
        <f t="shared" ca="1" si="64"/>
        <v>#VALUE!</v>
      </c>
      <c r="R181" s="185" t="e">
        <f t="shared" ca="1" si="64"/>
        <v>#VALUE!</v>
      </c>
      <c r="S181" s="185" t="e">
        <f t="shared" ca="1" si="64"/>
        <v>#VALUE!</v>
      </c>
      <c r="T181" s="185" t="e">
        <f t="shared" ca="1" si="64"/>
        <v>#VALUE!</v>
      </c>
      <c r="U181" s="185" t="e">
        <f t="shared" ca="1" si="64"/>
        <v>#VALUE!</v>
      </c>
      <c r="V181" s="185" t="e">
        <f t="shared" ca="1" si="64"/>
        <v>#VALUE!</v>
      </c>
      <c r="W181" s="185" t="e">
        <f t="shared" ca="1" si="64"/>
        <v>#VALUE!</v>
      </c>
      <c r="X181" s="185" t="e">
        <f t="shared" ca="1" si="64"/>
        <v>#VALUE!</v>
      </c>
      <c r="Y181" s="185" t="e">
        <f t="shared" ca="1" si="64"/>
        <v>#VALUE!</v>
      </c>
      <c r="Z181" s="185" t="e">
        <f t="shared" ca="1" si="64"/>
        <v>#VALUE!</v>
      </c>
      <c r="AA181" s="185" t="e">
        <f t="shared" ca="1" si="65"/>
        <v>#VALUE!</v>
      </c>
      <c r="AB181" s="185" t="e">
        <f t="shared" ca="1" si="65"/>
        <v>#VALUE!</v>
      </c>
      <c r="AC181" s="185" t="e">
        <f t="shared" ca="1" si="65"/>
        <v>#VALUE!</v>
      </c>
      <c r="AD181" s="185" t="e">
        <f t="shared" ca="1" si="65"/>
        <v>#VALUE!</v>
      </c>
      <c r="AE181" s="185" t="e">
        <f t="shared" ca="1" si="65"/>
        <v>#VALUE!</v>
      </c>
      <c r="AF181" s="185" t="e">
        <f t="shared" ca="1" si="65"/>
        <v>#VALUE!</v>
      </c>
      <c r="AG181" s="185" t="e">
        <f t="shared" ca="1" si="65"/>
        <v>#VALUE!</v>
      </c>
      <c r="AH181" s="185" t="e">
        <f t="shared" ca="1" si="65"/>
        <v>#VALUE!</v>
      </c>
      <c r="AI181" s="185" t="e">
        <f t="shared" ca="1" si="65"/>
        <v>#VALUE!</v>
      </c>
      <c r="AJ181" s="185" t="e">
        <f t="shared" ca="1" si="65"/>
        <v>#VALUE!</v>
      </c>
      <c r="AK181" s="185" t="e">
        <f t="shared" ca="1" si="65"/>
        <v>#VALUE!</v>
      </c>
      <c r="AL181" s="185" t="e">
        <f t="shared" ca="1" si="65"/>
        <v>#VALUE!</v>
      </c>
      <c r="AM181" s="185" t="e">
        <f t="shared" ca="1" si="65"/>
        <v>#VALUE!</v>
      </c>
      <c r="AN181" s="185" t="e">
        <f t="shared" ca="1" si="65"/>
        <v>#VALUE!</v>
      </c>
      <c r="AO181" s="185" t="e">
        <f t="shared" ca="1" si="65"/>
        <v>#VALUE!</v>
      </c>
      <c r="AP181" s="185" t="e">
        <f t="shared" ca="1" si="65"/>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64"/>
        <v>#VALUE!</v>
      </c>
      <c r="L182" s="185" t="e">
        <f t="shared" ca="1" si="64"/>
        <v>#VALUE!</v>
      </c>
      <c r="M182" s="185" t="e">
        <f t="shared" ca="1" si="64"/>
        <v>#VALUE!</v>
      </c>
      <c r="N182" s="185" t="e">
        <f t="shared" ca="1" si="64"/>
        <v>#VALUE!</v>
      </c>
      <c r="O182" s="185" t="e">
        <f t="shared" ca="1" si="64"/>
        <v>#VALUE!</v>
      </c>
      <c r="P182" s="185" t="e">
        <f t="shared" ca="1" si="64"/>
        <v>#VALUE!</v>
      </c>
      <c r="Q182" s="185" t="e">
        <f t="shared" ca="1" si="64"/>
        <v>#VALUE!</v>
      </c>
      <c r="R182" s="185" t="e">
        <f t="shared" ca="1" si="64"/>
        <v>#VALUE!</v>
      </c>
      <c r="S182" s="185" t="e">
        <f t="shared" ca="1" si="64"/>
        <v>#VALUE!</v>
      </c>
      <c r="T182" s="185" t="e">
        <f t="shared" ca="1" si="64"/>
        <v>#VALUE!</v>
      </c>
      <c r="U182" s="185" t="e">
        <f t="shared" ca="1" si="64"/>
        <v>#VALUE!</v>
      </c>
      <c r="V182" s="185" t="e">
        <f t="shared" ca="1" si="64"/>
        <v>#VALUE!</v>
      </c>
      <c r="W182" s="185" t="e">
        <f t="shared" ca="1" si="64"/>
        <v>#VALUE!</v>
      </c>
      <c r="X182" s="185" t="e">
        <f t="shared" ca="1" si="64"/>
        <v>#VALUE!</v>
      </c>
      <c r="Y182" s="185" t="e">
        <f t="shared" ca="1" si="64"/>
        <v>#VALUE!</v>
      </c>
      <c r="Z182" s="185" t="e">
        <f t="shared" ca="1" si="64"/>
        <v>#VALUE!</v>
      </c>
      <c r="AA182" s="185" t="e">
        <f t="shared" ca="1" si="65"/>
        <v>#VALUE!</v>
      </c>
      <c r="AB182" s="185" t="e">
        <f t="shared" ca="1" si="65"/>
        <v>#VALUE!</v>
      </c>
      <c r="AC182" s="185" t="e">
        <f t="shared" ca="1" si="65"/>
        <v>#VALUE!</v>
      </c>
      <c r="AD182" s="185" t="e">
        <f t="shared" ca="1" si="65"/>
        <v>#VALUE!</v>
      </c>
      <c r="AE182" s="185" t="e">
        <f t="shared" ca="1" si="65"/>
        <v>#VALUE!</v>
      </c>
      <c r="AF182" s="185" t="e">
        <f t="shared" ca="1" si="65"/>
        <v>#VALUE!</v>
      </c>
      <c r="AG182" s="185" t="e">
        <f t="shared" ca="1" si="65"/>
        <v>#VALUE!</v>
      </c>
      <c r="AH182" s="185" t="e">
        <f t="shared" ca="1" si="65"/>
        <v>#VALUE!</v>
      </c>
      <c r="AI182" s="185" t="e">
        <f t="shared" ca="1" si="65"/>
        <v>#VALUE!</v>
      </c>
      <c r="AJ182" s="185" t="e">
        <f t="shared" ca="1" si="65"/>
        <v>#VALUE!</v>
      </c>
      <c r="AK182" s="185" t="e">
        <f t="shared" ca="1" si="65"/>
        <v>#VALUE!</v>
      </c>
      <c r="AL182" s="185" t="e">
        <f t="shared" ca="1" si="65"/>
        <v>#VALUE!</v>
      </c>
      <c r="AM182" s="185" t="e">
        <f t="shared" ca="1" si="65"/>
        <v>#VALUE!</v>
      </c>
      <c r="AN182" s="185" t="e">
        <f t="shared" ca="1" si="65"/>
        <v>#VALUE!</v>
      </c>
      <c r="AO182" s="185" t="e">
        <f t="shared" ca="1" si="65"/>
        <v>#VALUE!</v>
      </c>
      <c r="AP182" s="185" t="e">
        <f t="shared" ca="1" si="65"/>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64"/>
        <v>#VALUE!</v>
      </c>
      <c r="L183" s="185" t="e">
        <f t="shared" ca="1" si="64"/>
        <v>#VALUE!</v>
      </c>
      <c r="M183" s="185" t="e">
        <f t="shared" ca="1" si="64"/>
        <v>#VALUE!</v>
      </c>
      <c r="N183" s="185" t="e">
        <f t="shared" ca="1" si="64"/>
        <v>#VALUE!</v>
      </c>
      <c r="O183" s="185" t="e">
        <f t="shared" ca="1" si="64"/>
        <v>#VALUE!</v>
      </c>
      <c r="P183" s="185" t="e">
        <f t="shared" ca="1" si="64"/>
        <v>#VALUE!</v>
      </c>
      <c r="Q183" s="185" t="e">
        <f t="shared" ca="1" si="64"/>
        <v>#VALUE!</v>
      </c>
      <c r="R183" s="185" t="e">
        <f t="shared" ca="1" si="64"/>
        <v>#VALUE!</v>
      </c>
      <c r="S183" s="185" t="e">
        <f t="shared" ca="1" si="64"/>
        <v>#VALUE!</v>
      </c>
      <c r="T183" s="185" t="e">
        <f t="shared" ca="1" si="64"/>
        <v>#VALUE!</v>
      </c>
      <c r="U183" s="185" t="e">
        <f t="shared" ca="1" si="64"/>
        <v>#VALUE!</v>
      </c>
      <c r="V183" s="185" t="e">
        <f t="shared" ca="1" si="64"/>
        <v>#VALUE!</v>
      </c>
      <c r="W183" s="185" t="e">
        <f t="shared" ca="1" si="64"/>
        <v>#VALUE!</v>
      </c>
      <c r="X183" s="185" t="e">
        <f t="shared" ca="1" si="64"/>
        <v>#VALUE!</v>
      </c>
      <c r="Y183" s="185" t="e">
        <f t="shared" ca="1" si="64"/>
        <v>#VALUE!</v>
      </c>
      <c r="Z183" s="185" t="e">
        <f t="shared" ca="1" si="64"/>
        <v>#VALUE!</v>
      </c>
      <c r="AA183" s="185" t="e">
        <f t="shared" ca="1" si="65"/>
        <v>#VALUE!</v>
      </c>
      <c r="AB183" s="185" t="e">
        <f t="shared" ca="1" si="65"/>
        <v>#VALUE!</v>
      </c>
      <c r="AC183" s="185" t="e">
        <f t="shared" ca="1" si="65"/>
        <v>#VALUE!</v>
      </c>
      <c r="AD183" s="185" t="e">
        <f t="shared" ca="1" si="65"/>
        <v>#VALUE!</v>
      </c>
      <c r="AE183" s="185" t="e">
        <f t="shared" ca="1" si="65"/>
        <v>#VALUE!</v>
      </c>
      <c r="AF183" s="185" t="e">
        <f t="shared" ca="1" si="65"/>
        <v>#VALUE!</v>
      </c>
      <c r="AG183" s="185" t="e">
        <f t="shared" ca="1" si="65"/>
        <v>#VALUE!</v>
      </c>
      <c r="AH183" s="185" t="e">
        <f t="shared" ca="1" si="65"/>
        <v>#VALUE!</v>
      </c>
      <c r="AI183" s="185" t="e">
        <f t="shared" ca="1" si="65"/>
        <v>#VALUE!</v>
      </c>
      <c r="AJ183" s="185" t="e">
        <f t="shared" ca="1" si="65"/>
        <v>#VALUE!</v>
      </c>
      <c r="AK183" s="185" t="e">
        <f t="shared" ca="1" si="65"/>
        <v>#VALUE!</v>
      </c>
      <c r="AL183" s="185" t="e">
        <f t="shared" ca="1" si="65"/>
        <v>#VALUE!</v>
      </c>
      <c r="AM183" s="185" t="e">
        <f t="shared" ca="1" si="65"/>
        <v>#VALUE!</v>
      </c>
      <c r="AN183" s="185" t="e">
        <f t="shared" ca="1" si="65"/>
        <v>#VALUE!</v>
      </c>
      <c r="AO183" s="185" t="e">
        <f t="shared" ca="1" si="65"/>
        <v>#VALUE!</v>
      </c>
      <c r="AP183" s="185" t="e">
        <f t="shared" ca="1" si="65"/>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64"/>
        <v>#VALUE!</v>
      </c>
      <c r="L184" s="185" t="e">
        <f t="shared" ca="1" si="64"/>
        <v>#VALUE!</v>
      </c>
      <c r="M184" s="185" t="e">
        <f t="shared" ca="1" si="64"/>
        <v>#VALUE!</v>
      </c>
      <c r="N184" s="185" t="e">
        <f t="shared" ca="1" si="64"/>
        <v>#VALUE!</v>
      </c>
      <c r="O184" s="185" t="e">
        <f t="shared" ca="1" si="64"/>
        <v>#VALUE!</v>
      </c>
      <c r="P184" s="185" t="e">
        <f t="shared" ca="1" si="64"/>
        <v>#VALUE!</v>
      </c>
      <c r="Q184" s="185" t="e">
        <f t="shared" ca="1" si="64"/>
        <v>#VALUE!</v>
      </c>
      <c r="R184" s="185" t="e">
        <f t="shared" ca="1" si="64"/>
        <v>#VALUE!</v>
      </c>
      <c r="S184" s="185" t="e">
        <f t="shared" ca="1" si="64"/>
        <v>#VALUE!</v>
      </c>
      <c r="T184" s="185" t="e">
        <f t="shared" ca="1" si="64"/>
        <v>#VALUE!</v>
      </c>
      <c r="U184" s="185" t="e">
        <f t="shared" ca="1" si="64"/>
        <v>#VALUE!</v>
      </c>
      <c r="V184" s="185" t="e">
        <f t="shared" ca="1" si="64"/>
        <v>#VALUE!</v>
      </c>
      <c r="W184" s="185" t="e">
        <f t="shared" ca="1" si="64"/>
        <v>#VALUE!</v>
      </c>
      <c r="X184" s="185" t="e">
        <f t="shared" ca="1" si="64"/>
        <v>#VALUE!</v>
      </c>
      <c r="Y184" s="185" t="e">
        <f t="shared" ca="1" si="64"/>
        <v>#VALUE!</v>
      </c>
      <c r="Z184" s="185" t="e">
        <f t="shared" ca="1" si="64"/>
        <v>#VALUE!</v>
      </c>
      <c r="AA184" s="185" t="e">
        <f t="shared" ca="1" si="65"/>
        <v>#VALUE!</v>
      </c>
      <c r="AB184" s="185" t="e">
        <f t="shared" ca="1" si="65"/>
        <v>#VALUE!</v>
      </c>
      <c r="AC184" s="185" t="e">
        <f t="shared" ca="1" si="65"/>
        <v>#VALUE!</v>
      </c>
      <c r="AD184" s="185" t="e">
        <f t="shared" ca="1" si="65"/>
        <v>#VALUE!</v>
      </c>
      <c r="AE184" s="185" t="e">
        <f t="shared" ca="1" si="65"/>
        <v>#VALUE!</v>
      </c>
      <c r="AF184" s="185" t="e">
        <f t="shared" ca="1" si="65"/>
        <v>#VALUE!</v>
      </c>
      <c r="AG184" s="185" t="e">
        <f t="shared" ca="1" si="65"/>
        <v>#VALUE!</v>
      </c>
      <c r="AH184" s="185" t="e">
        <f t="shared" ca="1" si="65"/>
        <v>#VALUE!</v>
      </c>
      <c r="AI184" s="185" t="e">
        <f t="shared" ca="1" si="65"/>
        <v>#VALUE!</v>
      </c>
      <c r="AJ184" s="185" t="e">
        <f t="shared" ca="1" si="65"/>
        <v>#VALUE!</v>
      </c>
      <c r="AK184" s="185" t="e">
        <f t="shared" ca="1" si="65"/>
        <v>#VALUE!</v>
      </c>
      <c r="AL184" s="185" t="e">
        <f t="shared" ca="1" si="65"/>
        <v>#VALUE!</v>
      </c>
      <c r="AM184" s="185" t="e">
        <f t="shared" ca="1" si="65"/>
        <v>#VALUE!</v>
      </c>
      <c r="AN184" s="185" t="e">
        <f t="shared" ca="1" si="65"/>
        <v>#VALUE!</v>
      </c>
      <c r="AO184" s="185" t="e">
        <f t="shared" ca="1" si="65"/>
        <v>#VALUE!</v>
      </c>
      <c r="AP184" s="185" t="e">
        <f t="shared" ca="1" si="65"/>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64"/>
        <v>#VALUE!</v>
      </c>
      <c r="L185" s="185" t="e">
        <f t="shared" ca="1" si="64"/>
        <v>#VALUE!</v>
      </c>
      <c r="M185" s="185" t="e">
        <f t="shared" ca="1" si="64"/>
        <v>#VALUE!</v>
      </c>
      <c r="N185" s="185" t="e">
        <f t="shared" ca="1" si="64"/>
        <v>#VALUE!</v>
      </c>
      <c r="O185" s="185" t="e">
        <f t="shared" ca="1" si="64"/>
        <v>#VALUE!</v>
      </c>
      <c r="P185" s="185" t="e">
        <f t="shared" ca="1" si="64"/>
        <v>#VALUE!</v>
      </c>
      <c r="Q185" s="185" t="e">
        <f t="shared" ca="1" si="64"/>
        <v>#VALUE!</v>
      </c>
      <c r="R185" s="185" t="e">
        <f t="shared" ca="1" si="64"/>
        <v>#VALUE!</v>
      </c>
      <c r="S185" s="185" t="e">
        <f t="shared" ca="1" si="64"/>
        <v>#VALUE!</v>
      </c>
      <c r="T185" s="185" t="e">
        <f t="shared" ca="1" si="64"/>
        <v>#VALUE!</v>
      </c>
      <c r="U185" s="185" t="e">
        <f t="shared" ca="1" si="64"/>
        <v>#VALUE!</v>
      </c>
      <c r="V185" s="185" t="e">
        <f t="shared" ca="1" si="64"/>
        <v>#VALUE!</v>
      </c>
      <c r="W185" s="185" t="e">
        <f t="shared" ca="1" si="64"/>
        <v>#VALUE!</v>
      </c>
      <c r="X185" s="185" t="e">
        <f t="shared" ca="1" si="64"/>
        <v>#VALUE!</v>
      </c>
      <c r="Y185" s="185" t="e">
        <f t="shared" ca="1" si="64"/>
        <v>#VALUE!</v>
      </c>
      <c r="Z185" s="185" t="e">
        <f t="shared" ca="1" si="64"/>
        <v>#VALUE!</v>
      </c>
      <c r="AA185" s="185" t="e">
        <f t="shared" ca="1" si="65"/>
        <v>#VALUE!</v>
      </c>
      <c r="AB185" s="185" t="e">
        <f t="shared" ca="1" si="65"/>
        <v>#VALUE!</v>
      </c>
      <c r="AC185" s="185" t="e">
        <f t="shared" ca="1" si="65"/>
        <v>#VALUE!</v>
      </c>
      <c r="AD185" s="185" t="e">
        <f t="shared" ca="1" si="65"/>
        <v>#VALUE!</v>
      </c>
      <c r="AE185" s="185" t="e">
        <f t="shared" ca="1" si="65"/>
        <v>#VALUE!</v>
      </c>
      <c r="AF185" s="185" t="e">
        <f t="shared" ca="1" si="65"/>
        <v>#VALUE!</v>
      </c>
      <c r="AG185" s="185" t="e">
        <f t="shared" ca="1" si="65"/>
        <v>#VALUE!</v>
      </c>
      <c r="AH185" s="185" t="e">
        <f t="shared" ca="1" si="65"/>
        <v>#VALUE!</v>
      </c>
      <c r="AI185" s="185" t="e">
        <f t="shared" ca="1" si="65"/>
        <v>#VALUE!</v>
      </c>
      <c r="AJ185" s="185" t="e">
        <f t="shared" ca="1" si="65"/>
        <v>#VALUE!</v>
      </c>
      <c r="AK185" s="185" t="e">
        <f t="shared" ca="1" si="65"/>
        <v>#VALUE!</v>
      </c>
      <c r="AL185" s="185" t="e">
        <f t="shared" ca="1" si="65"/>
        <v>#VALUE!</v>
      </c>
      <c r="AM185" s="185" t="e">
        <f t="shared" ca="1" si="65"/>
        <v>#VALUE!</v>
      </c>
      <c r="AN185" s="185" t="e">
        <f t="shared" ca="1" si="65"/>
        <v>#VALUE!</v>
      </c>
      <c r="AO185" s="185" t="e">
        <f t="shared" ca="1" si="65"/>
        <v>#VALUE!</v>
      </c>
      <c r="AP185" s="185" t="e">
        <f t="shared" ca="1" si="65"/>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64"/>
        <v>#VALUE!</v>
      </c>
      <c r="L186" s="185" t="e">
        <f t="shared" ca="1" si="64"/>
        <v>#VALUE!</v>
      </c>
      <c r="M186" s="185" t="e">
        <f t="shared" ca="1" si="64"/>
        <v>#VALUE!</v>
      </c>
      <c r="N186" s="185" t="e">
        <f t="shared" ca="1" si="64"/>
        <v>#VALUE!</v>
      </c>
      <c r="O186" s="185" t="e">
        <f t="shared" ca="1" si="64"/>
        <v>#VALUE!</v>
      </c>
      <c r="P186" s="185" t="e">
        <f t="shared" ca="1" si="64"/>
        <v>#VALUE!</v>
      </c>
      <c r="Q186" s="185" t="e">
        <f t="shared" ca="1" si="64"/>
        <v>#VALUE!</v>
      </c>
      <c r="R186" s="185" t="e">
        <f t="shared" ca="1" si="64"/>
        <v>#VALUE!</v>
      </c>
      <c r="S186" s="185" t="e">
        <f t="shared" ca="1" si="64"/>
        <v>#VALUE!</v>
      </c>
      <c r="T186" s="185" t="e">
        <f t="shared" ca="1" si="64"/>
        <v>#VALUE!</v>
      </c>
      <c r="U186" s="185" t="e">
        <f t="shared" ca="1" si="64"/>
        <v>#VALUE!</v>
      </c>
      <c r="V186" s="185" t="e">
        <f t="shared" ca="1" si="64"/>
        <v>#VALUE!</v>
      </c>
      <c r="W186" s="185" t="e">
        <f t="shared" ca="1" si="64"/>
        <v>#VALUE!</v>
      </c>
      <c r="X186" s="185" t="e">
        <f t="shared" ca="1" si="64"/>
        <v>#VALUE!</v>
      </c>
      <c r="Y186" s="185" t="e">
        <f t="shared" ca="1" si="64"/>
        <v>#VALUE!</v>
      </c>
      <c r="Z186" s="185" t="e">
        <f t="shared" ca="1" si="64"/>
        <v>#VALUE!</v>
      </c>
      <c r="AA186" s="185" t="e">
        <f t="shared" ca="1" si="65"/>
        <v>#VALUE!</v>
      </c>
      <c r="AB186" s="185" t="e">
        <f t="shared" ca="1" si="65"/>
        <v>#VALUE!</v>
      </c>
      <c r="AC186" s="185" t="e">
        <f t="shared" ca="1" si="65"/>
        <v>#VALUE!</v>
      </c>
      <c r="AD186" s="185" t="e">
        <f t="shared" ca="1" si="65"/>
        <v>#VALUE!</v>
      </c>
      <c r="AE186" s="185" t="e">
        <f t="shared" ca="1" si="65"/>
        <v>#VALUE!</v>
      </c>
      <c r="AF186" s="185" t="e">
        <f t="shared" ca="1" si="65"/>
        <v>#VALUE!</v>
      </c>
      <c r="AG186" s="185" t="e">
        <f t="shared" ca="1" si="65"/>
        <v>#VALUE!</v>
      </c>
      <c r="AH186" s="185" t="e">
        <f t="shared" ca="1" si="65"/>
        <v>#VALUE!</v>
      </c>
      <c r="AI186" s="185" t="e">
        <f t="shared" ca="1" si="65"/>
        <v>#VALUE!</v>
      </c>
      <c r="AJ186" s="185" t="e">
        <f t="shared" ca="1" si="65"/>
        <v>#VALUE!</v>
      </c>
      <c r="AK186" s="185" t="e">
        <f t="shared" ca="1" si="65"/>
        <v>#VALUE!</v>
      </c>
      <c r="AL186" s="185" t="e">
        <f t="shared" ca="1" si="65"/>
        <v>#VALUE!</v>
      </c>
      <c r="AM186" s="185" t="e">
        <f t="shared" ca="1" si="65"/>
        <v>#VALUE!</v>
      </c>
      <c r="AN186" s="185" t="e">
        <f t="shared" ca="1" si="65"/>
        <v>#VALUE!</v>
      </c>
      <c r="AO186" s="185" t="e">
        <f t="shared" ca="1" si="65"/>
        <v>#VALUE!</v>
      </c>
      <c r="AP186" s="185" t="e">
        <f t="shared" ca="1" si="65"/>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64"/>
        <v>#VALUE!</v>
      </c>
      <c r="L187" s="185" t="e">
        <f t="shared" ca="1" si="64"/>
        <v>#VALUE!</v>
      </c>
      <c r="M187" s="185" t="e">
        <f t="shared" ca="1" si="64"/>
        <v>#VALUE!</v>
      </c>
      <c r="N187" s="185" t="e">
        <f t="shared" ca="1" si="64"/>
        <v>#VALUE!</v>
      </c>
      <c r="O187" s="185" t="e">
        <f t="shared" ca="1" si="64"/>
        <v>#VALUE!</v>
      </c>
      <c r="P187" s="185" t="e">
        <f t="shared" ca="1" si="64"/>
        <v>#VALUE!</v>
      </c>
      <c r="Q187" s="185" t="e">
        <f t="shared" ca="1" si="64"/>
        <v>#VALUE!</v>
      </c>
      <c r="R187" s="185" t="e">
        <f t="shared" ca="1" si="64"/>
        <v>#VALUE!</v>
      </c>
      <c r="S187" s="185" t="e">
        <f t="shared" ca="1" si="64"/>
        <v>#VALUE!</v>
      </c>
      <c r="T187" s="185" t="e">
        <f t="shared" ca="1" si="64"/>
        <v>#VALUE!</v>
      </c>
      <c r="U187" s="185" t="e">
        <f t="shared" ca="1" si="64"/>
        <v>#VALUE!</v>
      </c>
      <c r="V187" s="185" t="e">
        <f t="shared" ca="1" si="64"/>
        <v>#VALUE!</v>
      </c>
      <c r="W187" s="185" t="e">
        <f t="shared" ca="1" si="64"/>
        <v>#VALUE!</v>
      </c>
      <c r="X187" s="185" t="e">
        <f t="shared" ca="1" si="64"/>
        <v>#VALUE!</v>
      </c>
      <c r="Y187" s="185" t="e">
        <f t="shared" ca="1" si="64"/>
        <v>#VALUE!</v>
      </c>
      <c r="Z187" s="185" t="e">
        <f t="shared" ca="1" si="64"/>
        <v>#VALUE!</v>
      </c>
      <c r="AA187" s="185" t="e">
        <f t="shared" ca="1" si="65"/>
        <v>#VALUE!</v>
      </c>
      <c r="AB187" s="185" t="e">
        <f t="shared" ca="1" si="65"/>
        <v>#VALUE!</v>
      </c>
      <c r="AC187" s="185" t="e">
        <f t="shared" ca="1" si="65"/>
        <v>#VALUE!</v>
      </c>
      <c r="AD187" s="185" t="e">
        <f t="shared" ca="1" si="65"/>
        <v>#VALUE!</v>
      </c>
      <c r="AE187" s="185" t="e">
        <f t="shared" ca="1" si="65"/>
        <v>#VALUE!</v>
      </c>
      <c r="AF187" s="185" t="e">
        <f t="shared" ca="1" si="65"/>
        <v>#VALUE!</v>
      </c>
      <c r="AG187" s="185" t="e">
        <f t="shared" ca="1" si="65"/>
        <v>#VALUE!</v>
      </c>
      <c r="AH187" s="185" t="e">
        <f t="shared" ca="1" si="65"/>
        <v>#VALUE!</v>
      </c>
      <c r="AI187" s="185" t="e">
        <f t="shared" ca="1" si="65"/>
        <v>#VALUE!</v>
      </c>
      <c r="AJ187" s="185" t="e">
        <f t="shared" ca="1" si="65"/>
        <v>#VALUE!</v>
      </c>
      <c r="AK187" s="185" t="e">
        <f t="shared" ca="1" si="65"/>
        <v>#VALUE!</v>
      </c>
      <c r="AL187" s="185" t="e">
        <f t="shared" ca="1" si="65"/>
        <v>#VALUE!</v>
      </c>
      <c r="AM187" s="185" t="e">
        <f t="shared" ca="1" si="65"/>
        <v>#VALUE!</v>
      </c>
      <c r="AN187" s="185" t="e">
        <f t="shared" ca="1" si="65"/>
        <v>#VALUE!</v>
      </c>
      <c r="AO187" s="185" t="e">
        <f t="shared" ca="1" si="65"/>
        <v>#VALUE!</v>
      </c>
      <c r="AP187" s="185" t="e">
        <f t="shared" ca="1" si="65"/>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64"/>
        <v>#VALUE!</v>
      </c>
      <c r="L188" s="185" t="e">
        <f t="shared" ca="1" si="64"/>
        <v>#VALUE!</v>
      </c>
      <c r="M188" s="185" t="e">
        <f t="shared" ca="1" si="64"/>
        <v>#VALUE!</v>
      </c>
      <c r="N188" s="185" t="e">
        <f t="shared" ca="1" si="64"/>
        <v>#VALUE!</v>
      </c>
      <c r="O188" s="185" t="e">
        <f t="shared" ca="1" si="64"/>
        <v>#VALUE!</v>
      </c>
      <c r="P188" s="185" t="e">
        <f t="shared" ca="1" si="64"/>
        <v>#VALUE!</v>
      </c>
      <c r="Q188" s="185" t="e">
        <f t="shared" ca="1" si="64"/>
        <v>#VALUE!</v>
      </c>
      <c r="R188" s="185" t="e">
        <f t="shared" ca="1" si="64"/>
        <v>#VALUE!</v>
      </c>
      <c r="S188" s="185" t="e">
        <f t="shared" ca="1" si="64"/>
        <v>#VALUE!</v>
      </c>
      <c r="T188" s="185" t="e">
        <f t="shared" ca="1" si="64"/>
        <v>#VALUE!</v>
      </c>
      <c r="U188" s="185" t="e">
        <f t="shared" ca="1" si="64"/>
        <v>#VALUE!</v>
      </c>
      <c r="V188" s="185" t="e">
        <f t="shared" ca="1" si="64"/>
        <v>#VALUE!</v>
      </c>
      <c r="W188" s="185" t="e">
        <f t="shared" ca="1" si="64"/>
        <v>#VALUE!</v>
      </c>
      <c r="X188" s="185" t="e">
        <f t="shared" ca="1" si="64"/>
        <v>#VALUE!</v>
      </c>
      <c r="Y188" s="185" t="e">
        <f t="shared" ca="1" si="64"/>
        <v>#VALUE!</v>
      </c>
      <c r="Z188" s="185" t="e">
        <f t="shared" ca="1" si="64"/>
        <v>#VALUE!</v>
      </c>
      <c r="AA188" s="185" t="e">
        <f t="shared" ca="1" si="65"/>
        <v>#VALUE!</v>
      </c>
      <c r="AB188" s="185" t="e">
        <f t="shared" ca="1" si="65"/>
        <v>#VALUE!</v>
      </c>
      <c r="AC188" s="185" t="e">
        <f t="shared" ca="1" si="65"/>
        <v>#VALUE!</v>
      </c>
      <c r="AD188" s="185" t="e">
        <f t="shared" ca="1" si="65"/>
        <v>#VALUE!</v>
      </c>
      <c r="AE188" s="185" t="e">
        <f t="shared" ca="1" si="65"/>
        <v>#VALUE!</v>
      </c>
      <c r="AF188" s="185" t="e">
        <f t="shared" ca="1" si="65"/>
        <v>#VALUE!</v>
      </c>
      <c r="AG188" s="185" t="e">
        <f t="shared" ca="1" si="65"/>
        <v>#VALUE!</v>
      </c>
      <c r="AH188" s="185" t="e">
        <f t="shared" ca="1" si="65"/>
        <v>#VALUE!</v>
      </c>
      <c r="AI188" s="185" t="e">
        <f t="shared" ca="1" si="65"/>
        <v>#VALUE!</v>
      </c>
      <c r="AJ188" s="185" t="e">
        <f t="shared" ca="1" si="65"/>
        <v>#VALUE!</v>
      </c>
      <c r="AK188" s="185" t="e">
        <f t="shared" ca="1" si="65"/>
        <v>#VALUE!</v>
      </c>
      <c r="AL188" s="185" t="e">
        <f t="shared" ca="1" si="65"/>
        <v>#VALUE!</v>
      </c>
      <c r="AM188" s="185" t="e">
        <f t="shared" ca="1" si="65"/>
        <v>#VALUE!</v>
      </c>
      <c r="AN188" s="185" t="e">
        <f t="shared" ca="1" si="65"/>
        <v>#VALUE!</v>
      </c>
      <c r="AO188" s="185" t="e">
        <f t="shared" ca="1" si="65"/>
        <v>#VALUE!</v>
      </c>
      <c r="AP188" s="185" t="e">
        <f t="shared" ca="1" si="65"/>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64"/>
        <v>#VALUE!</v>
      </c>
      <c r="L189" s="185" t="e">
        <f t="shared" ca="1" si="64"/>
        <v>#VALUE!</v>
      </c>
      <c r="M189" s="185" t="e">
        <f t="shared" ca="1" si="64"/>
        <v>#VALUE!</v>
      </c>
      <c r="N189" s="185" t="e">
        <f t="shared" ca="1" si="64"/>
        <v>#VALUE!</v>
      </c>
      <c r="O189" s="185" t="e">
        <f t="shared" ca="1" si="64"/>
        <v>#VALUE!</v>
      </c>
      <c r="P189" s="185" t="e">
        <f t="shared" ca="1" si="64"/>
        <v>#VALUE!</v>
      </c>
      <c r="Q189" s="185" t="e">
        <f t="shared" ca="1" si="64"/>
        <v>#VALUE!</v>
      </c>
      <c r="R189" s="185" t="e">
        <f t="shared" ca="1" si="64"/>
        <v>#VALUE!</v>
      </c>
      <c r="S189" s="185" t="e">
        <f t="shared" ca="1" si="64"/>
        <v>#VALUE!</v>
      </c>
      <c r="T189" s="185" t="e">
        <f t="shared" ca="1" si="64"/>
        <v>#VALUE!</v>
      </c>
      <c r="U189" s="185" t="e">
        <f t="shared" ca="1" si="64"/>
        <v>#VALUE!</v>
      </c>
      <c r="V189" s="185" t="e">
        <f t="shared" ca="1" si="64"/>
        <v>#VALUE!</v>
      </c>
      <c r="W189" s="185" t="e">
        <f t="shared" ca="1" si="64"/>
        <v>#VALUE!</v>
      </c>
      <c r="X189" s="185" t="e">
        <f t="shared" ca="1" si="64"/>
        <v>#VALUE!</v>
      </c>
      <c r="Y189" s="185" t="e">
        <f t="shared" ca="1" si="64"/>
        <v>#VALUE!</v>
      </c>
      <c r="Z189" s="185" t="e">
        <f t="shared" ref="Z189:AO189" ca="1" si="66">Z$173/Y$173*Y189</f>
        <v>#VALUE!</v>
      </c>
      <c r="AA189" s="185" t="e">
        <f t="shared" ca="1" si="66"/>
        <v>#VALUE!</v>
      </c>
      <c r="AB189" s="185" t="e">
        <f t="shared" ca="1" si="66"/>
        <v>#VALUE!</v>
      </c>
      <c r="AC189" s="185" t="e">
        <f t="shared" ca="1" si="66"/>
        <v>#VALUE!</v>
      </c>
      <c r="AD189" s="185" t="e">
        <f t="shared" ca="1" si="66"/>
        <v>#VALUE!</v>
      </c>
      <c r="AE189" s="185" t="e">
        <f t="shared" ca="1" si="66"/>
        <v>#VALUE!</v>
      </c>
      <c r="AF189" s="185" t="e">
        <f t="shared" ca="1" si="66"/>
        <v>#VALUE!</v>
      </c>
      <c r="AG189" s="185" t="e">
        <f t="shared" ca="1" si="66"/>
        <v>#VALUE!</v>
      </c>
      <c r="AH189" s="185" t="e">
        <f t="shared" ca="1" si="66"/>
        <v>#VALUE!</v>
      </c>
      <c r="AI189" s="185" t="e">
        <f t="shared" ca="1" si="66"/>
        <v>#VALUE!</v>
      </c>
      <c r="AJ189" s="185" t="e">
        <f t="shared" ca="1" si="66"/>
        <v>#VALUE!</v>
      </c>
      <c r="AK189" s="185" t="e">
        <f t="shared" ca="1" si="66"/>
        <v>#VALUE!</v>
      </c>
      <c r="AL189" s="185" t="e">
        <f t="shared" ca="1" si="66"/>
        <v>#VALUE!</v>
      </c>
      <c r="AM189" s="185" t="e">
        <f t="shared" ca="1" si="66"/>
        <v>#VALUE!</v>
      </c>
      <c r="AN189" s="185" t="e">
        <f t="shared" ca="1" si="66"/>
        <v>#VALUE!</v>
      </c>
      <c r="AO189" s="185" t="e">
        <f t="shared" ca="1" si="66"/>
        <v>#VALUE!</v>
      </c>
      <c r="AP189" s="185" t="e">
        <f t="shared" ca="1" si="65"/>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67">SUMIF($B$10:$B$22,$D192,K$10:K$22)*SUMIF($B$10:$B$22,$D192,K$41:K$53)</f>
        <v>95.064855171375669</v>
      </c>
      <c r="L192" s="5">
        <f t="shared" ca="1" si="67"/>
        <v>96.400077661477354</v>
      </c>
      <c r="M192" s="5">
        <f t="shared" ca="1" si="67"/>
        <v>96.617861286112102</v>
      </c>
      <c r="N192" s="5">
        <f t="shared" ca="1" si="67"/>
        <v>97.654818305582012</v>
      </c>
      <c r="O192" s="5">
        <f t="shared" ca="1" si="67"/>
        <v>97.862455274201025</v>
      </c>
      <c r="P192" s="5">
        <f t="shared" ca="1" si="67"/>
        <v>98.609954424293107</v>
      </c>
      <c r="Q192" s="5">
        <f t="shared" ca="1" si="67"/>
        <v>97.964584789862243</v>
      </c>
      <c r="R192" s="5">
        <f t="shared" ca="1" si="67"/>
        <v>92.646489203328827</v>
      </c>
      <c r="S192" s="5">
        <f t="shared" ca="1" si="67"/>
        <v>95.03041242813778</v>
      </c>
      <c r="T192" s="5">
        <f t="shared" ca="1" si="67"/>
        <v>97.485838278771098</v>
      </c>
      <c r="U192" s="5">
        <f t="shared" ca="1" si="67"/>
        <v>99.77593398947829</v>
      </c>
      <c r="V192" s="5">
        <f t="shared" ca="1" si="67"/>
        <v>102.1635426368112</v>
      </c>
      <c r="W192" s="5">
        <f t="shared" ca="1" si="67"/>
        <v>104.60035225495045</v>
      </c>
      <c r="X192" s="5">
        <f t="shared" ca="1" si="67"/>
        <v>107.07694947006603</v>
      </c>
      <c r="Y192" s="5">
        <f t="shared" ca="1" si="67"/>
        <v>109.49041679677798</v>
      </c>
      <c r="Z192" s="5">
        <f t="shared" ca="1" si="67"/>
        <v>112.02696547098452</v>
      </c>
      <c r="AA192" s="5">
        <f t="shared" ca="1" si="67"/>
        <v>114.5350089727569</v>
      </c>
      <c r="AB192" s="5">
        <f t="shared" ca="1" si="67"/>
        <v>116.72534002734352</v>
      </c>
      <c r="AC192" s="5">
        <f t="shared" ca="1" si="67"/>
        <v>119.41291133682695</v>
      </c>
      <c r="AD192" s="5">
        <f t="shared" ca="1" si="67"/>
        <v>122.13561690535352</v>
      </c>
      <c r="AE192" s="5">
        <f t="shared" ca="1" si="67"/>
        <v>124.73806971931842</v>
      </c>
      <c r="AF192" s="5">
        <f t="shared" ca="1" si="67"/>
        <v>127.26382097220295</v>
      </c>
      <c r="AG192" s="5">
        <f t="shared" ca="1" si="67"/>
        <v>130.22505419824279</v>
      </c>
      <c r="AH192" s="5">
        <f t="shared" ca="1" si="67"/>
        <v>132.95638539516673</v>
      </c>
      <c r="AI192" s="5">
        <f t="shared" ca="1" si="67"/>
        <v>135.74521610666449</v>
      </c>
      <c r="AJ192" s="5">
        <f t="shared" ca="1" si="67"/>
        <v>138.39843779341157</v>
      </c>
      <c r="AK192" s="5">
        <f t="shared" ca="1" si="67"/>
        <v>141.11496840750539</v>
      </c>
      <c r="AL192" s="5">
        <f t="shared" ca="1" si="67"/>
        <v>143.96077026055309</v>
      </c>
      <c r="AM192" s="5">
        <f t="shared" ca="1" si="67"/>
        <v>159.46543030187945</v>
      </c>
      <c r="AN192" s="5">
        <f t="shared" ca="1" si="67"/>
        <v>176.11001666062612</v>
      </c>
      <c r="AO192" s="5">
        <f t="shared" ca="1" si="67"/>
        <v>208.06927534112947</v>
      </c>
      <c r="AP192" s="5">
        <f t="shared" ca="1" si="67"/>
        <v>240.21852174120249</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68">K$192/J$192*J193</f>
        <v>1.1412319039991521</v>
      </c>
      <c r="L193" s="185">
        <f t="shared" ca="1" si="68"/>
        <v>1.1572609454561054</v>
      </c>
      <c r="M193" s="192">
        <f t="shared" ref="M193:M201" si="69">O193</f>
        <v>1.04664</v>
      </c>
      <c r="N193" s="192">
        <f t="shared" ref="N193:N201" si="70">O193</f>
        <v>1.04664</v>
      </c>
      <c r="O193" s="192">
        <f>INDEX('[4]TS BYDem'!$O$10:$O$203,MATCH(D193,'[4]TS BYDem'!$D$10:$D$203,0))</f>
        <v>1.04664</v>
      </c>
      <c r="P193" s="185">
        <f t="shared" ca="1" si="68"/>
        <v>1.0546345113604627</v>
      </c>
      <c r="Q193" s="185">
        <f t="shared" ca="1" si="68"/>
        <v>1.0477322762562227</v>
      </c>
      <c r="R193" s="185">
        <f t="shared" ca="1" si="68"/>
        <v>0.99085518739621414</v>
      </c>
      <c r="S193" s="185">
        <f t="shared" ca="1" si="68"/>
        <v>1.0163512716404015</v>
      </c>
      <c r="T193" s="185">
        <f t="shared" ca="1" si="68"/>
        <v>1.0426120772282657</v>
      </c>
      <c r="U193" s="185">
        <f t="shared" ca="1" si="68"/>
        <v>1.067104675211207</v>
      </c>
      <c r="V193" s="185">
        <f t="shared" ca="1" si="68"/>
        <v>1.0926401750884853</v>
      </c>
      <c r="W193" s="185">
        <f t="shared" ca="1" si="68"/>
        <v>1.1187018798718276</v>
      </c>
      <c r="X193" s="185">
        <f t="shared" ca="1" si="68"/>
        <v>1.1451891134280034</v>
      </c>
      <c r="Y193" s="185">
        <f t="shared" ca="1" si="68"/>
        <v>1.1710011721562674</v>
      </c>
      <c r="Z193" s="185">
        <f t="shared" ca="1" si="68"/>
        <v>1.198129587205051</v>
      </c>
      <c r="AA193" s="185">
        <f t="shared" ref="AA193:AP208" ca="1" si="71">AA$192/Z$192*Z193</f>
        <v>1.2249531391314767</v>
      </c>
      <c r="AB193" s="185">
        <f t="shared" ca="1" si="71"/>
        <v>1.2483787530561348</v>
      </c>
      <c r="AC193" s="185">
        <f t="shared" ca="1" si="71"/>
        <v>1.2771223567954464</v>
      </c>
      <c r="AD193" s="185">
        <f t="shared" ca="1" si="71"/>
        <v>1.306241721808904</v>
      </c>
      <c r="AE193" s="185">
        <f t="shared" ca="1" si="71"/>
        <v>1.3340749823333442</v>
      </c>
      <c r="AF193" s="185">
        <f t="shared" ca="1" si="71"/>
        <v>1.3610879188462499</v>
      </c>
      <c r="AG193" s="185">
        <f t="shared" ca="1" si="71"/>
        <v>1.3927583396937369</v>
      </c>
      <c r="AH193" s="185">
        <f t="shared" ca="1" si="71"/>
        <v>1.4219699558946448</v>
      </c>
      <c r="AI193" s="185">
        <f t="shared" ca="1" si="71"/>
        <v>1.4517965300154712</v>
      </c>
      <c r="AJ193" s="185">
        <f t="shared" ca="1" si="71"/>
        <v>1.480172764174283</v>
      </c>
      <c r="AK193" s="185">
        <f t="shared" ca="1" si="71"/>
        <v>1.509226087984407</v>
      </c>
      <c r="AL193" s="185">
        <f t="shared" ca="1" si="71"/>
        <v>1.5396619690700419</v>
      </c>
      <c r="AM193" s="185">
        <f t="shared" ca="1" si="71"/>
        <v>1.7054844731160024</v>
      </c>
      <c r="AN193" s="185">
        <f t="shared" ca="1" si="71"/>
        <v>1.8834985012507652</v>
      </c>
      <c r="AO193" s="185">
        <f t="shared" ca="1" si="71"/>
        <v>2.2253031127500256</v>
      </c>
      <c r="AP193" s="185">
        <f t="shared" ca="1" si="71"/>
        <v>2.5691396449307486</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68"/>
        <v>3.2606625828547196E-2</v>
      </c>
      <c r="L194" s="185">
        <f t="shared" ca="1" si="68"/>
        <v>3.3064598441603005E-2</v>
      </c>
      <c r="M194" s="192">
        <f t="shared" si="69"/>
        <v>2.9904000000000003E-2</v>
      </c>
      <c r="N194" s="192">
        <f t="shared" si="70"/>
        <v>2.9904000000000003E-2</v>
      </c>
      <c r="O194" s="192">
        <f>INDEX('[4]TS BYDem'!$O$10:$O$203,MATCH(D194,'[4]TS BYDem'!$D$10:$D$203,0))</f>
        <v>2.9904000000000003E-2</v>
      </c>
      <c r="P194" s="185">
        <f t="shared" ca="1" si="68"/>
        <v>3.013241461029894E-2</v>
      </c>
      <c r="Q194" s="185">
        <f t="shared" ca="1" si="68"/>
        <v>2.9935207893034936E-2</v>
      </c>
      <c r="R194" s="185">
        <f t="shared" ca="1" si="68"/>
        <v>2.8310148211320406E-2</v>
      </c>
      <c r="S194" s="185">
        <f t="shared" ca="1" si="68"/>
        <v>2.9038607761154328E-2</v>
      </c>
      <c r="T194" s="185">
        <f t="shared" ca="1" si="68"/>
        <v>2.9788916492236164E-2</v>
      </c>
      <c r="U194" s="185">
        <f t="shared" ca="1" si="68"/>
        <v>3.0488705006034487E-2</v>
      </c>
      <c r="V194" s="185">
        <f t="shared" ca="1" si="68"/>
        <v>3.1218290716813868E-2</v>
      </c>
      <c r="W194" s="185">
        <f t="shared" ca="1" si="68"/>
        <v>3.196291085348079E-2</v>
      </c>
      <c r="X194" s="185">
        <f t="shared" ca="1" si="68"/>
        <v>3.2719688955085813E-2</v>
      </c>
      <c r="Y194" s="185">
        <f t="shared" ca="1" si="68"/>
        <v>3.3457176347321926E-2</v>
      </c>
      <c r="Z194" s="185">
        <f t="shared" ca="1" si="68"/>
        <v>3.4232273920144315E-2</v>
      </c>
      <c r="AA194" s="185">
        <f t="shared" ca="1" si="71"/>
        <v>3.4998661118042187E-2</v>
      </c>
      <c r="AB194" s="185">
        <f t="shared" ca="1" si="71"/>
        <v>3.5667964373032414E-2</v>
      </c>
      <c r="AC194" s="185">
        <f t="shared" ca="1" si="71"/>
        <v>3.6489210194155602E-2</v>
      </c>
      <c r="AD194" s="185">
        <f t="shared" ca="1" si="71"/>
        <v>3.7321192051682966E-2</v>
      </c>
      <c r="AE194" s="185">
        <f t="shared" ca="1" si="71"/>
        <v>3.8116428066666978E-2</v>
      </c>
      <c r="AF194" s="185">
        <f t="shared" ca="1" si="71"/>
        <v>3.8888226252749993E-2</v>
      </c>
      <c r="AG194" s="185">
        <f t="shared" ca="1" si="71"/>
        <v>3.9793095419821047E-2</v>
      </c>
      <c r="AH194" s="185">
        <f t="shared" ca="1" si="71"/>
        <v>4.0627713025561278E-2</v>
      </c>
      <c r="AI194" s="185">
        <f t="shared" ca="1" si="71"/>
        <v>4.1479900857584885E-2</v>
      </c>
      <c r="AJ194" s="185">
        <f t="shared" ca="1" si="71"/>
        <v>4.2290650404979507E-2</v>
      </c>
      <c r="AK194" s="185">
        <f t="shared" ca="1" si="71"/>
        <v>4.3120745370983052E-2</v>
      </c>
      <c r="AL194" s="185">
        <f t="shared" ca="1" si="71"/>
        <v>4.3990341973429763E-2</v>
      </c>
      <c r="AM194" s="185">
        <f t="shared" ca="1" si="71"/>
        <v>4.8728127803314349E-2</v>
      </c>
      <c r="AN194" s="185">
        <f t="shared" ca="1" si="71"/>
        <v>5.3814242892878998E-2</v>
      </c>
      <c r="AO194" s="185">
        <f t="shared" ca="1" si="71"/>
        <v>6.3580088935714998E-2</v>
      </c>
      <c r="AP194" s="185">
        <f t="shared" ca="1" si="71"/>
        <v>7.3403989855164234E-2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68"/>
        <v>0.24454969371410398</v>
      </c>
      <c r="L195" s="185">
        <f t="shared" ca="1" si="68"/>
        <v>0.24798448831202252</v>
      </c>
      <c r="M195" s="192">
        <f t="shared" si="69"/>
        <v>0.22428000000000001</v>
      </c>
      <c r="N195" s="192">
        <f t="shared" si="70"/>
        <v>0.22428000000000001</v>
      </c>
      <c r="O195" s="192">
        <f>INDEX('[4]TS BYDem'!$O$10:$O$203,MATCH(D195,'[4]TS BYDem'!$D$10:$D$203,0))</f>
        <v>0.22428000000000001</v>
      </c>
      <c r="P195" s="185">
        <f t="shared" ca="1" si="68"/>
        <v>0.22599310957724203</v>
      </c>
      <c r="Q195" s="185">
        <f t="shared" ca="1" si="68"/>
        <v>0.22451405919776202</v>
      </c>
      <c r="R195" s="185">
        <f t="shared" ca="1" si="68"/>
        <v>0.21232611158490305</v>
      </c>
      <c r="S195" s="185">
        <f t="shared" ca="1" si="68"/>
        <v>0.21778955820865747</v>
      </c>
      <c r="T195" s="185">
        <f t="shared" ca="1" si="68"/>
        <v>0.22341687369177124</v>
      </c>
      <c r="U195" s="185">
        <f t="shared" ca="1" si="68"/>
        <v>0.22866528754525867</v>
      </c>
      <c r="V195" s="185">
        <f t="shared" ca="1" si="68"/>
        <v>0.23413718037610404</v>
      </c>
      <c r="W195" s="185">
        <f t="shared" ca="1" si="68"/>
        <v>0.23972183140110595</v>
      </c>
      <c r="X195" s="185">
        <f t="shared" ca="1" si="68"/>
        <v>0.24539766716314362</v>
      </c>
      <c r="Y195" s="185">
        <f t="shared" ca="1" si="68"/>
        <v>0.2509288226049145</v>
      </c>
      <c r="Z195" s="185">
        <f t="shared" ca="1" si="68"/>
        <v>0.25674205440108244</v>
      </c>
      <c r="AA195" s="185">
        <f t="shared" ca="1" si="71"/>
        <v>0.26248995838531652</v>
      </c>
      <c r="AB195" s="185">
        <f t="shared" ca="1" si="71"/>
        <v>0.26750973279774326</v>
      </c>
      <c r="AC195" s="185">
        <f t="shared" ca="1" si="71"/>
        <v>0.27366907645616717</v>
      </c>
      <c r="AD195" s="185">
        <f t="shared" ca="1" si="71"/>
        <v>0.27990894038762237</v>
      </c>
      <c r="AE195" s="185">
        <f t="shared" ca="1" si="71"/>
        <v>0.28587321050000247</v>
      </c>
      <c r="AF195" s="185">
        <f t="shared" ca="1" si="71"/>
        <v>0.2916616968956251</v>
      </c>
      <c r="AG195" s="185">
        <f t="shared" ca="1" si="71"/>
        <v>0.29844821564865803</v>
      </c>
      <c r="AH195" s="185">
        <f t="shared" ca="1" si="71"/>
        <v>0.30470784769170978</v>
      </c>
      <c r="AI195" s="185">
        <f t="shared" ca="1" si="71"/>
        <v>0.31109925643188685</v>
      </c>
      <c r="AJ195" s="185">
        <f t="shared" ca="1" si="71"/>
        <v>0.31717987803734654</v>
      </c>
      <c r="AK195" s="185">
        <f t="shared" ca="1" si="71"/>
        <v>0.32340559028237315</v>
      </c>
      <c r="AL195" s="185">
        <f t="shared" ca="1" si="71"/>
        <v>0.32992756480072344</v>
      </c>
      <c r="AM195" s="185">
        <f t="shared" ca="1" si="71"/>
        <v>0.36546095852485783</v>
      </c>
      <c r="AN195" s="185">
        <f t="shared" ca="1" si="71"/>
        <v>0.40360682169659273</v>
      </c>
      <c r="AO195" s="185">
        <f t="shared" ca="1" si="71"/>
        <v>0.47685066701786277</v>
      </c>
      <c r="AP195" s="185">
        <f t="shared" ca="1" si="71"/>
        <v>0.55052992391373201</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68"/>
        <v>7.4995239405658563</v>
      </c>
      <c r="L196" s="185">
        <f t="shared" ca="1" si="68"/>
        <v>7.6048576415686915</v>
      </c>
      <c r="M196" s="192">
        <f t="shared" si="69"/>
        <v>6.8779200000000005</v>
      </c>
      <c r="N196" s="192">
        <f t="shared" si="70"/>
        <v>6.8779200000000005</v>
      </c>
      <c r="O196" s="192">
        <f>INDEX('[4]TS BYDem'!$O$10:$O$203,MATCH(D196,'[4]TS BYDem'!$D$10:$D$203,0))</f>
        <v>6.8779200000000005</v>
      </c>
      <c r="P196" s="185">
        <f t="shared" ca="1" si="68"/>
        <v>6.9304553603687555</v>
      </c>
      <c r="Q196" s="185">
        <f t="shared" ca="1" si="68"/>
        <v>6.8850978153980353</v>
      </c>
      <c r="R196" s="185">
        <f t="shared" ca="1" si="68"/>
        <v>6.5113340886036939</v>
      </c>
      <c r="S196" s="185">
        <f t="shared" ca="1" si="68"/>
        <v>6.6788797850654964</v>
      </c>
      <c r="T196" s="185">
        <f t="shared" ca="1" si="68"/>
        <v>6.8514507932143189</v>
      </c>
      <c r="U196" s="185">
        <f t="shared" ca="1" si="68"/>
        <v>7.0124021513879331</v>
      </c>
      <c r="V196" s="185">
        <f t="shared" ca="1" si="68"/>
        <v>7.1802068648671913</v>
      </c>
      <c r="W196" s="185">
        <f t="shared" ca="1" si="68"/>
        <v>7.3514694963005827</v>
      </c>
      <c r="X196" s="185">
        <f t="shared" ca="1" si="68"/>
        <v>7.5255284596697383</v>
      </c>
      <c r="Y196" s="185">
        <f t="shared" ca="1" si="68"/>
        <v>7.6951505598840448</v>
      </c>
      <c r="Z196" s="185">
        <f t="shared" ca="1" si="68"/>
        <v>7.8734230016331939</v>
      </c>
      <c r="AA196" s="185">
        <f t="shared" ca="1" si="71"/>
        <v>8.0496920571497057</v>
      </c>
      <c r="AB196" s="185">
        <f t="shared" ca="1" si="71"/>
        <v>8.2036318057974587</v>
      </c>
      <c r="AC196" s="185">
        <f t="shared" ca="1" si="71"/>
        <v>8.3925183446557927</v>
      </c>
      <c r="AD196" s="185">
        <f t="shared" ca="1" si="71"/>
        <v>8.5838741718870857</v>
      </c>
      <c r="AE196" s="185">
        <f t="shared" ca="1" si="71"/>
        <v>8.7667784553334087</v>
      </c>
      <c r="AF196" s="185">
        <f t="shared" ca="1" si="71"/>
        <v>8.9442920381325024</v>
      </c>
      <c r="AG196" s="185">
        <f t="shared" ca="1" si="71"/>
        <v>9.1524119465588463</v>
      </c>
      <c r="AH196" s="185">
        <f t="shared" ca="1" si="71"/>
        <v>9.3443739958790992</v>
      </c>
      <c r="AI196" s="185">
        <f t="shared" ca="1" si="71"/>
        <v>9.5403771972445295</v>
      </c>
      <c r="AJ196" s="185">
        <f t="shared" ca="1" si="71"/>
        <v>9.7268495931452925</v>
      </c>
      <c r="AK196" s="185">
        <f t="shared" ca="1" si="71"/>
        <v>9.9177714353261077</v>
      </c>
      <c r="AL196" s="185">
        <f t="shared" ca="1" si="71"/>
        <v>10.11777865388885</v>
      </c>
      <c r="AM196" s="185">
        <f t="shared" ca="1" si="71"/>
        <v>11.207469394762304</v>
      </c>
      <c r="AN196" s="185">
        <f t="shared" ca="1" si="71"/>
        <v>12.377275865362174</v>
      </c>
      <c r="AO196" s="185">
        <f t="shared" ca="1" si="71"/>
        <v>14.623420455214456</v>
      </c>
      <c r="AP196" s="185">
        <f t="shared" ca="1" si="71"/>
        <v>16.882917666687781</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68"/>
        <v>0.88037889737077424</v>
      </c>
      <c r="L197" s="185">
        <f t="shared" ca="1" si="68"/>
        <v>0.89274415792328099</v>
      </c>
      <c r="M197" s="192">
        <f t="shared" si="69"/>
        <v>0.8074079999999999</v>
      </c>
      <c r="N197" s="192">
        <f t="shared" si="70"/>
        <v>0.8074079999999999</v>
      </c>
      <c r="O197" s="192">
        <f>INDEX('[4]TS BYDem'!$O$10:$O$203,MATCH(D197,'[4]TS BYDem'!$D$10:$D$203,0))</f>
        <v>0.8074079999999999</v>
      </c>
      <c r="P197" s="185">
        <f t="shared" ca="1" si="68"/>
        <v>0.81357519447807114</v>
      </c>
      <c r="Q197" s="185">
        <f t="shared" ca="1" si="68"/>
        <v>0.80825061311194302</v>
      </c>
      <c r="R197" s="185">
        <f t="shared" ca="1" si="68"/>
        <v>0.76437400170565073</v>
      </c>
      <c r="S197" s="185">
        <f t="shared" ca="1" si="68"/>
        <v>0.78404240955116666</v>
      </c>
      <c r="T197" s="185">
        <f t="shared" ca="1" si="68"/>
        <v>0.80430074529037621</v>
      </c>
      <c r="U197" s="185">
        <f t="shared" ca="1" si="68"/>
        <v>0.82319503516293091</v>
      </c>
      <c r="V197" s="185">
        <f t="shared" ca="1" si="68"/>
        <v>0.84289384935397427</v>
      </c>
      <c r="W197" s="185">
        <f t="shared" ca="1" si="68"/>
        <v>0.86299859304398108</v>
      </c>
      <c r="X197" s="185">
        <f t="shared" ca="1" si="68"/>
        <v>0.88343160178731672</v>
      </c>
      <c r="Y197" s="185">
        <f t="shared" ca="1" si="68"/>
        <v>0.9033437613776919</v>
      </c>
      <c r="Z197" s="185">
        <f t="shared" ca="1" si="68"/>
        <v>0.92427139584389639</v>
      </c>
      <c r="AA197" s="185">
        <f t="shared" ca="1" si="71"/>
        <v>0.94496385018713902</v>
      </c>
      <c r="AB197" s="185">
        <f t="shared" ca="1" si="71"/>
        <v>0.96303503807187518</v>
      </c>
      <c r="AC197" s="185">
        <f t="shared" ca="1" si="71"/>
        <v>0.98520867524220124</v>
      </c>
      <c r="AD197" s="185">
        <f t="shared" ca="1" si="71"/>
        <v>1.00767218539544</v>
      </c>
      <c r="AE197" s="185">
        <f t="shared" ca="1" si="71"/>
        <v>1.0291435578000083</v>
      </c>
      <c r="AF197" s="185">
        <f t="shared" ca="1" si="71"/>
        <v>1.0499821088242498</v>
      </c>
      <c r="AG197" s="185">
        <f t="shared" ca="1" si="71"/>
        <v>1.0744135763351683</v>
      </c>
      <c r="AH197" s="185">
        <f t="shared" ca="1" si="71"/>
        <v>1.0969482516901545</v>
      </c>
      <c r="AI197" s="185">
        <f t="shared" ca="1" si="71"/>
        <v>1.1199573231547919</v>
      </c>
      <c r="AJ197" s="185">
        <f t="shared" ca="1" si="71"/>
        <v>1.1418475609344467</v>
      </c>
      <c r="AK197" s="185">
        <f t="shared" ca="1" si="71"/>
        <v>1.1642601250165425</v>
      </c>
      <c r="AL197" s="185">
        <f t="shared" ca="1" si="71"/>
        <v>1.1877392332826036</v>
      </c>
      <c r="AM197" s="185">
        <f t="shared" ca="1" si="71"/>
        <v>1.3156594506894874</v>
      </c>
      <c r="AN197" s="185">
        <f t="shared" ca="1" si="71"/>
        <v>1.452984558107733</v>
      </c>
      <c r="AO197" s="185">
        <f t="shared" ca="1" si="71"/>
        <v>1.716662401264305</v>
      </c>
      <c r="AP197" s="185">
        <f t="shared" ca="1" si="71"/>
        <v>1.9819077260894342</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68"/>
        <v>3.6519420927972868</v>
      </c>
      <c r="L198" s="185">
        <f t="shared" ca="1" si="68"/>
        <v>3.703235025459537</v>
      </c>
      <c r="M198" s="192">
        <f t="shared" si="69"/>
        <v>3.3492480000000002</v>
      </c>
      <c r="N198" s="192">
        <f t="shared" si="70"/>
        <v>3.3492480000000002</v>
      </c>
      <c r="O198" s="192">
        <f>INDEX('[4]TS BYDem'!$O$10:$O$203,MATCH(D198,'[4]TS BYDem'!$D$10:$D$203,0))</f>
        <v>3.3492480000000002</v>
      </c>
      <c r="P198" s="185">
        <f t="shared" ca="1" si="68"/>
        <v>3.3748304363534811</v>
      </c>
      <c r="Q198" s="185">
        <f t="shared" ca="1" si="68"/>
        <v>3.3527432840199127</v>
      </c>
      <c r="R198" s="185">
        <f t="shared" ca="1" si="68"/>
        <v>3.1707365996678853</v>
      </c>
      <c r="S198" s="185">
        <f t="shared" ca="1" si="68"/>
        <v>3.2523240692492847</v>
      </c>
      <c r="T198" s="185">
        <f t="shared" ca="1" si="68"/>
        <v>3.3363586471304503</v>
      </c>
      <c r="U198" s="185">
        <f t="shared" ca="1" si="68"/>
        <v>3.4147349606758626</v>
      </c>
      <c r="V198" s="185">
        <f t="shared" ca="1" si="68"/>
        <v>3.4964485602831532</v>
      </c>
      <c r="W198" s="185">
        <f t="shared" ca="1" si="68"/>
        <v>3.5798460155898484</v>
      </c>
      <c r="X198" s="185">
        <f t="shared" ca="1" si="68"/>
        <v>3.664605162969611</v>
      </c>
      <c r="Y198" s="185">
        <f t="shared" ca="1" si="68"/>
        <v>3.7472037509000562</v>
      </c>
      <c r="Z198" s="185">
        <f t="shared" ca="1" si="68"/>
        <v>3.8340146790561636</v>
      </c>
      <c r="AA198" s="185">
        <f t="shared" ca="1" si="71"/>
        <v>3.9198500452207257</v>
      </c>
      <c r="AB198" s="185">
        <f t="shared" ca="1" si="71"/>
        <v>3.9948120097796314</v>
      </c>
      <c r="AC198" s="185">
        <f t="shared" ca="1" si="71"/>
        <v>4.0867915417454288</v>
      </c>
      <c r="AD198" s="185">
        <f t="shared" ca="1" si="71"/>
        <v>4.1799735097884936</v>
      </c>
      <c r="AE198" s="185">
        <f t="shared" ca="1" si="71"/>
        <v>4.2690399434667023</v>
      </c>
      <c r="AF198" s="185">
        <f t="shared" ca="1" si="71"/>
        <v>4.3554813403080006</v>
      </c>
      <c r="AG198" s="185">
        <f t="shared" ca="1" si="71"/>
        <v>4.4568266870199587</v>
      </c>
      <c r="AH198" s="185">
        <f t="shared" ca="1" si="71"/>
        <v>4.5503038588628639</v>
      </c>
      <c r="AI198" s="185">
        <f t="shared" ca="1" si="71"/>
        <v>4.6457488960495086</v>
      </c>
      <c r="AJ198" s="185">
        <f t="shared" ca="1" si="71"/>
        <v>4.7365528453577062</v>
      </c>
      <c r="AK198" s="185">
        <f t="shared" ca="1" si="71"/>
        <v>4.8295234815501029</v>
      </c>
      <c r="AL198" s="185">
        <f t="shared" ca="1" si="71"/>
        <v>4.9269183010241342</v>
      </c>
      <c r="AM198" s="185">
        <f t="shared" ca="1" si="71"/>
        <v>5.4575503139712076</v>
      </c>
      <c r="AN198" s="185">
        <f t="shared" ca="1" si="71"/>
        <v>6.0271952040024486</v>
      </c>
      <c r="AO198" s="185">
        <f t="shared" ca="1" si="71"/>
        <v>7.1209699608000809</v>
      </c>
      <c r="AP198" s="185">
        <f t="shared" ca="1" si="71"/>
        <v>8.2212468637783953</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68"/>
        <v>0.52170601325675514</v>
      </c>
      <c r="L199" s="185">
        <f t="shared" ca="1" si="68"/>
        <v>0.52903357506564808</v>
      </c>
      <c r="M199" s="192">
        <f t="shared" si="69"/>
        <v>0.47846400000000006</v>
      </c>
      <c r="N199" s="192">
        <f t="shared" si="70"/>
        <v>0.47846400000000006</v>
      </c>
      <c r="O199" s="192">
        <f>INDEX('[4]TS BYDem'!$O$10:$O$203,MATCH(D199,'[4]TS BYDem'!$D$10:$D$203,0))</f>
        <v>0.47846400000000006</v>
      </c>
      <c r="P199" s="185">
        <f t="shared" ca="1" si="68"/>
        <v>0.48211863376478303</v>
      </c>
      <c r="Q199" s="185">
        <f t="shared" ca="1" si="68"/>
        <v>0.47896332628855898</v>
      </c>
      <c r="R199" s="185">
        <f t="shared" ca="1" si="68"/>
        <v>0.45296237138112649</v>
      </c>
      <c r="S199" s="185">
        <f t="shared" ca="1" si="68"/>
        <v>0.46461772417846925</v>
      </c>
      <c r="T199" s="185">
        <f t="shared" ca="1" si="68"/>
        <v>0.47662266387577862</v>
      </c>
      <c r="U199" s="185">
        <f t="shared" ca="1" si="68"/>
        <v>0.48781928009655179</v>
      </c>
      <c r="V199" s="185">
        <f t="shared" ca="1" si="68"/>
        <v>0.49949265146902189</v>
      </c>
      <c r="W199" s="185">
        <f t="shared" ca="1" si="68"/>
        <v>0.51140657365569264</v>
      </c>
      <c r="X199" s="185">
        <f t="shared" ca="1" si="68"/>
        <v>0.523515023281373</v>
      </c>
      <c r="Y199" s="185">
        <f t="shared" ca="1" si="68"/>
        <v>0.53531482155715082</v>
      </c>
      <c r="Z199" s="185">
        <f t="shared" ca="1" si="68"/>
        <v>0.54771638272230905</v>
      </c>
      <c r="AA199" s="185">
        <f t="shared" ca="1" si="71"/>
        <v>0.559978577888675</v>
      </c>
      <c r="AB199" s="185">
        <f t="shared" ca="1" si="71"/>
        <v>0.57068742996851862</v>
      </c>
      <c r="AC199" s="185">
        <f t="shared" ca="1" si="71"/>
        <v>0.58382736310648964</v>
      </c>
      <c r="AD199" s="185">
        <f t="shared" ca="1" si="71"/>
        <v>0.59713907282692746</v>
      </c>
      <c r="AE199" s="185">
        <f t="shared" ca="1" si="71"/>
        <v>0.60986284906667165</v>
      </c>
      <c r="AF199" s="185">
        <f t="shared" ca="1" si="71"/>
        <v>0.62221162004399988</v>
      </c>
      <c r="AG199" s="185">
        <f t="shared" ca="1" si="71"/>
        <v>0.63668952671713674</v>
      </c>
      <c r="AH199" s="185">
        <f t="shared" ca="1" si="71"/>
        <v>0.65004340840898045</v>
      </c>
      <c r="AI199" s="185">
        <f t="shared" ca="1" si="71"/>
        <v>0.66367841372135816</v>
      </c>
      <c r="AJ199" s="185">
        <f t="shared" ca="1" si="71"/>
        <v>0.67665040647967212</v>
      </c>
      <c r="AK199" s="185">
        <f t="shared" ca="1" si="71"/>
        <v>0.68993192593572883</v>
      </c>
      <c r="AL199" s="185">
        <f t="shared" ca="1" si="71"/>
        <v>0.7038454715748762</v>
      </c>
      <c r="AM199" s="185">
        <f t="shared" ca="1" si="71"/>
        <v>0.77965004485302958</v>
      </c>
      <c r="AN199" s="185">
        <f t="shared" ca="1" si="71"/>
        <v>0.86102788628606397</v>
      </c>
      <c r="AO199" s="185">
        <f t="shared" ca="1" si="71"/>
        <v>1.01728142297144</v>
      </c>
      <c r="AP199" s="185">
        <f t="shared" ca="1" si="71"/>
        <v>1.1744638376826277</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68"/>
        <v>2.7389565695979647</v>
      </c>
      <c r="L200" s="185">
        <f t="shared" ca="1" si="68"/>
        <v>2.7774262690946525</v>
      </c>
      <c r="M200" s="192">
        <f t="shared" si="69"/>
        <v>2.5119360000000004</v>
      </c>
      <c r="N200" s="192">
        <f t="shared" si="70"/>
        <v>2.5119360000000004</v>
      </c>
      <c r="O200" s="192">
        <f>INDEX('[4]TS BYDem'!$O$10:$O$203,MATCH(D200,'[4]TS BYDem'!$D$10:$D$203,0))</f>
        <v>2.5119360000000004</v>
      </c>
      <c r="P200" s="185">
        <f t="shared" ca="1" si="68"/>
        <v>2.531122827265111</v>
      </c>
      <c r="Q200" s="185">
        <f t="shared" ca="1" si="68"/>
        <v>2.5145574630149348</v>
      </c>
      <c r="R200" s="185">
        <f t="shared" ca="1" si="68"/>
        <v>2.3780524497509141</v>
      </c>
      <c r="S200" s="185">
        <f t="shared" ca="1" si="68"/>
        <v>2.4392430519369639</v>
      </c>
      <c r="T200" s="185">
        <f t="shared" ca="1" si="68"/>
        <v>2.5022689853478379</v>
      </c>
      <c r="U200" s="185">
        <f t="shared" ca="1" si="68"/>
        <v>2.5610512205068972</v>
      </c>
      <c r="V200" s="185">
        <f t="shared" ca="1" si="68"/>
        <v>2.6223364202123651</v>
      </c>
      <c r="W200" s="185">
        <f t="shared" ca="1" si="68"/>
        <v>2.6848845116923865</v>
      </c>
      <c r="X200" s="185">
        <f t="shared" ca="1" si="68"/>
        <v>2.7484538722272087</v>
      </c>
      <c r="Y200" s="185">
        <f t="shared" ca="1" si="68"/>
        <v>2.8104028131750427</v>
      </c>
      <c r="Z200" s="185">
        <f t="shared" ca="1" si="68"/>
        <v>2.8755110092921234</v>
      </c>
      <c r="AA200" s="185">
        <f t="shared" ca="1" si="71"/>
        <v>2.9398875339155448</v>
      </c>
      <c r="AB200" s="185">
        <f t="shared" ca="1" si="71"/>
        <v>2.9961090073347241</v>
      </c>
      <c r="AC200" s="185">
        <f t="shared" ca="1" si="71"/>
        <v>3.065093656309072</v>
      </c>
      <c r="AD200" s="185">
        <f t="shared" ca="1" si="71"/>
        <v>3.1349801323413704</v>
      </c>
      <c r="AE200" s="185">
        <f t="shared" ca="1" si="71"/>
        <v>3.2017799576000274</v>
      </c>
      <c r="AF200" s="185">
        <f t="shared" ca="1" si="71"/>
        <v>3.2666110052310011</v>
      </c>
      <c r="AG200" s="185">
        <f t="shared" ca="1" si="71"/>
        <v>3.3426200152649699</v>
      </c>
      <c r="AH200" s="185">
        <f t="shared" ca="1" si="71"/>
        <v>3.4127278941471491</v>
      </c>
      <c r="AI200" s="185">
        <f t="shared" ca="1" si="71"/>
        <v>3.4843116720371321</v>
      </c>
      <c r="AJ200" s="185">
        <f t="shared" ca="1" si="71"/>
        <v>3.5524146340182803</v>
      </c>
      <c r="AK200" s="185">
        <f t="shared" ca="1" si="71"/>
        <v>3.6221426111625781</v>
      </c>
      <c r="AL200" s="185">
        <f t="shared" ca="1" si="71"/>
        <v>3.6951887257681015</v>
      </c>
      <c r="AM200" s="185">
        <f t="shared" ca="1" si="71"/>
        <v>4.0931627354784066</v>
      </c>
      <c r="AN200" s="185">
        <f t="shared" ca="1" si="71"/>
        <v>4.5203964030018371</v>
      </c>
      <c r="AO200" s="185">
        <f t="shared" ca="1" si="71"/>
        <v>5.3407274706000614</v>
      </c>
      <c r="AP200" s="185">
        <f t="shared" ca="1" si="71"/>
        <v>6.1659351478337969</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68"/>
        <v>0</v>
      </c>
      <c r="L201" s="185">
        <f t="shared" ca="1" si="68"/>
        <v>0</v>
      </c>
      <c r="M201" s="192">
        <f t="shared" si="69"/>
        <v>0</v>
      </c>
      <c r="N201" s="192">
        <f t="shared" si="70"/>
        <v>0</v>
      </c>
      <c r="O201" s="192">
        <f>INDEX('[4]TS BYDem'!$O$10:$O$203,MATCH(D201,'[4]TS BYDem'!$D$10:$D$203,0))</f>
        <v>0</v>
      </c>
      <c r="P201" s="185">
        <f t="shared" ca="1" si="68"/>
        <v>0</v>
      </c>
      <c r="Q201" s="185">
        <f t="shared" ca="1" si="68"/>
        <v>0</v>
      </c>
      <c r="R201" s="185">
        <f t="shared" ca="1" si="68"/>
        <v>0</v>
      </c>
      <c r="S201" s="185">
        <f t="shared" ca="1" si="68"/>
        <v>0</v>
      </c>
      <c r="T201" s="185">
        <f t="shared" ca="1" si="68"/>
        <v>0</v>
      </c>
      <c r="U201" s="185">
        <f t="shared" ca="1" si="68"/>
        <v>0</v>
      </c>
      <c r="V201" s="185">
        <f t="shared" ca="1" si="68"/>
        <v>0</v>
      </c>
      <c r="W201" s="185">
        <f t="shared" ca="1" si="68"/>
        <v>0</v>
      </c>
      <c r="X201" s="185">
        <f t="shared" ca="1" si="68"/>
        <v>0</v>
      </c>
      <c r="Y201" s="185">
        <f t="shared" ca="1" si="68"/>
        <v>0</v>
      </c>
      <c r="Z201" s="185">
        <f t="shared" ca="1" si="68"/>
        <v>0</v>
      </c>
      <c r="AA201" s="185">
        <f t="shared" ca="1" si="71"/>
        <v>0</v>
      </c>
      <c r="AB201" s="185">
        <f t="shared" ca="1" si="71"/>
        <v>0</v>
      </c>
      <c r="AC201" s="185">
        <f t="shared" ca="1" si="71"/>
        <v>0</v>
      </c>
      <c r="AD201" s="185">
        <f t="shared" ca="1" si="71"/>
        <v>0</v>
      </c>
      <c r="AE201" s="185">
        <f t="shared" ca="1" si="71"/>
        <v>0</v>
      </c>
      <c r="AF201" s="185">
        <f t="shared" ca="1" si="71"/>
        <v>0</v>
      </c>
      <c r="AG201" s="185">
        <f t="shared" ca="1" si="71"/>
        <v>0</v>
      </c>
      <c r="AH201" s="185">
        <f t="shared" ca="1" si="71"/>
        <v>0</v>
      </c>
      <c r="AI201" s="185">
        <f t="shared" ca="1" si="71"/>
        <v>0</v>
      </c>
      <c r="AJ201" s="185">
        <f t="shared" ca="1" si="71"/>
        <v>0</v>
      </c>
      <c r="AK201" s="185">
        <f t="shared" ca="1" si="71"/>
        <v>0</v>
      </c>
      <c r="AL201" s="185">
        <f t="shared" ca="1" si="71"/>
        <v>0</v>
      </c>
      <c r="AM201" s="185">
        <f t="shared" ca="1" si="71"/>
        <v>0</v>
      </c>
      <c r="AN201" s="185">
        <f t="shared" ca="1" si="71"/>
        <v>0</v>
      </c>
      <c r="AO201" s="185">
        <f t="shared" ca="1" si="71"/>
        <v>0</v>
      </c>
      <c r="AP201" s="185">
        <f t="shared" ca="1" si="71"/>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68"/>
        <v>#VALUE!</v>
      </c>
      <c r="L202" s="185" t="e">
        <f t="shared" ca="1" si="68"/>
        <v>#VALUE!</v>
      </c>
      <c r="M202" s="185" t="e">
        <f t="shared" ca="1" si="68"/>
        <v>#VALUE!</v>
      </c>
      <c r="N202" s="185" t="e">
        <f t="shared" ca="1" si="68"/>
        <v>#VALUE!</v>
      </c>
      <c r="O202" s="185" t="e">
        <f t="shared" ca="1" si="68"/>
        <v>#VALUE!</v>
      </c>
      <c r="P202" s="185" t="e">
        <f t="shared" ca="1" si="68"/>
        <v>#VALUE!</v>
      </c>
      <c r="Q202" s="185" t="e">
        <f t="shared" ca="1" si="68"/>
        <v>#VALUE!</v>
      </c>
      <c r="R202" s="185" t="e">
        <f t="shared" ca="1" si="68"/>
        <v>#VALUE!</v>
      </c>
      <c r="S202" s="185" t="e">
        <f t="shared" ca="1" si="68"/>
        <v>#VALUE!</v>
      </c>
      <c r="T202" s="185" t="e">
        <f t="shared" ca="1" si="68"/>
        <v>#VALUE!</v>
      </c>
      <c r="U202" s="185" t="e">
        <f t="shared" ca="1" si="68"/>
        <v>#VALUE!</v>
      </c>
      <c r="V202" s="185" t="e">
        <f t="shared" ca="1" si="68"/>
        <v>#VALUE!</v>
      </c>
      <c r="W202" s="185" t="e">
        <f t="shared" ca="1" si="68"/>
        <v>#VALUE!</v>
      </c>
      <c r="X202" s="185" t="e">
        <f t="shared" ca="1" si="68"/>
        <v>#VALUE!</v>
      </c>
      <c r="Y202" s="185" t="e">
        <f t="shared" ca="1" si="68"/>
        <v>#VALUE!</v>
      </c>
      <c r="Z202" s="185" t="e">
        <f t="shared" ca="1" si="68"/>
        <v>#VALUE!</v>
      </c>
      <c r="AA202" s="185" t="e">
        <f t="shared" ca="1" si="71"/>
        <v>#VALUE!</v>
      </c>
      <c r="AB202" s="185" t="e">
        <f t="shared" ca="1" si="71"/>
        <v>#VALUE!</v>
      </c>
      <c r="AC202" s="185" t="e">
        <f t="shared" ca="1" si="71"/>
        <v>#VALUE!</v>
      </c>
      <c r="AD202" s="185" t="e">
        <f t="shared" ca="1" si="71"/>
        <v>#VALUE!</v>
      </c>
      <c r="AE202" s="185" t="e">
        <f t="shared" ca="1" si="71"/>
        <v>#VALUE!</v>
      </c>
      <c r="AF202" s="185" t="e">
        <f t="shared" ca="1" si="71"/>
        <v>#VALUE!</v>
      </c>
      <c r="AG202" s="185" t="e">
        <f t="shared" ca="1" si="71"/>
        <v>#VALUE!</v>
      </c>
      <c r="AH202" s="185" t="e">
        <f t="shared" ca="1" si="71"/>
        <v>#VALUE!</v>
      </c>
      <c r="AI202" s="185" t="e">
        <f t="shared" ca="1" si="71"/>
        <v>#VALUE!</v>
      </c>
      <c r="AJ202" s="185" t="e">
        <f t="shared" ca="1" si="71"/>
        <v>#VALUE!</v>
      </c>
      <c r="AK202" s="185" t="e">
        <f t="shared" ca="1" si="71"/>
        <v>#VALUE!</v>
      </c>
      <c r="AL202" s="185" t="e">
        <f t="shared" ca="1" si="71"/>
        <v>#VALUE!</v>
      </c>
      <c r="AM202" s="185" t="e">
        <f t="shared" ca="1" si="71"/>
        <v>#VALUE!</v>
      </c>
      <c r="AN202" s="185" t="e">
        <f t="shared" ca="1" si="71"/>
        <v>#VALUE!</v>
      </c>
      <c r="AO202" s="185" t="e">
        <f t="shared" ca="1" si="71"/>
        <v>#VALUE!</v>
      </c>
      <c r="AP202" s="185" t="e">
        <f t="shared" ca="1" si="71"/>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68"/>
        <v>20.853553231390947</v>
      </c>
      <c r="L203" s="185">
        <f t="shared" ca="1" si="68"/>
        <v>21.146449414979408</v>
      </c>
      <c r="M203" s="192">
        <f t="shared" ref="M203" si="72">O203</f>
        <v>6.8922304000000008</v>
      </c>
      <c r="N203" s="192">
        <f t="shared" ref="N203" si="73">O203</f>
        <v>6.8922304000000008</v>
      </c>
      <c r="O203" s="192">
        <f>INDEX('[4]TS BYDem'!$O$10:$O$203,MATCH(D203,'[4]TS BYDem'!$D$10:$D$203,0))</f>
        <v>6.8922304000000008</v>
      </c>
      <c r="P203" s="185">
        <f t="shared" ca="1" si="68"/>
        <v>6.944875066964503</v>
      </c>
      <c r="Q203" s="185">
        <f t="shared" ca="1" si="68"/>
        <v>6.8994231497691052</v>
      </c>
      <c r="R203" s="185">
        <f t="shared" ca="1" si="68"/>
        <v>6.5248817593154129</v>
      </c>
      <c r="S203" s="185">
        <f t="shared" ca="1" si="68"/>
        <v>6.6927760562166867</v>
      </c>
      <c r="T203" s="185">
        <f t="shared" ca="1" si="68"/>
        <v>6.8657061206143473</v>
      </c>
      <c r="U203" s="185">
        <f t="shared" ca="1" si="68"/>
        <v>7.0269923588557734</v>
      </c>
      <c r="V203" s="185">
        <f t="shared" ca="1" si="68"/>
        <v>7.1951462116928271</v>
      </c>
      <c r="W203" s="185">
        <f t="shared" ca="1" si="68"/>
        <v>7.3667651771284843</v>
      </c>
      <c r="X203" s="185">
        <f t="shared" ca="1" si="68"/>
        <v>7.5411862926293018</v>
      </c>
      <c r="Y203" s="185">
        <f t="shared" ca="1" si="68"/>
        <v>7.7111613135089998</v>
      </c>
      <c r="Z203" s="185">
        <f t="shared" ca="1" si="68"/>
        <v>7.8898046740752346</v>
      </c>
      <c r="AA203" s="185">
        <f t="shared" ca="1" si="71"/>
        <v>8.0664404801052818</v>
      </c>
      <c r="AB203" s="185">
        <f t="shared" ca="1" si="71"/>
        <v>8.2207005202625378</v>
      </c>
      <c r="AC203" s="185">
        <f t="shared" ca="1" si="71"/>
        <v>8.4099800619365013</v>
      </c>
      <c r="AD203" s="185">
        <f t="shared" ca="1" si="71"/>
        <v>8.6017340296564893</v>
      </c>
      <c r="AE203" s="185">
        <f t="shared" ca="1" si="71"/>
        <v>8.7850188690641815</v>
      </c>
      <c r="AF203" s="185">
        <f t="shared" ca="1" si="71"/>
        <v>8.9629017917764013</v>
      </c>
      <c r="AG203" s="185">
        <f t="shared" ca="1" si="71"/>
        <v>9.1714547205253929</v>
      </c>
      <c r="AH203" s="185">
        <f t="shared" ca="1" si="71"/>
        <v>9.363816171657616</v>
      </c>
      <c r="AI203" s="185">
        <f t="shared" ca="1" si="71"/>
        <v>9.5602271829732661</v>
      </c>
      <c r="AJ203" s="185">
        <f t="shared" ca="1" si="71"/>
        <v>9.747087558753746</v>
      </c>
      <c r="AK203" s="185">
        <f t="shared" ca="1" si="71"/>
        <v>9.9384066384613643</v>
      </c>
      <c r="AL203" s="185">
        <f t="shared" ca="1" si="71"/>
        <v>10.138829997848735</v>
      </c>
      <c r="AM203" s="185">
        <f t="shared" ca="1" si="71"/>
        <v>11.230787980908518</v>
      </c>
      <c r="AN203" s="185">
        <f t="shared" ca="1" si="71"/>
        <v>12.403028384807536</v>
      </c>
      <c r="AO203" s="185">
        <f t="shared" ca="1" si="71"/>
        <v>14.653846368293157</v>
      </c>
      <c r="AP203" s="185">
        <f t="shared" ca="1" si="71"/>
        <v>16.918044755251959</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68"/>
        <v>20.853553231390947</v>
      </c>
      <c r="L204" s="185">
        <f t="shared" ca="1" si="68"/>
        <v>21.146449414979408</v>
      </c>
      <c r="M204" s="185">
        <f t="shared" ca="1" si="68"/>
        <v>21.194222720908911</v>
      </c>
      <c r="N204" s="185">
        <f t="shared" ca="1" si="68"/>
        <v>21.421690993649641</v>
      </c>
      <c r="O204" s="185">
        <f t="shared" ca="1" si="68"/>
        <v>21.467238515602897</v>
      </c>
      <c r="P204" s="185">
        <f t="shared" ca="1" si="68"/>
        <v>21.631210924636328</v>
      </c>
      <c r="Q204" s="185">
        <f t="shared" ca="1" si="68"/>
        <v>21.489641782167581</v>
      </c>
      <c r="R204" s="185">
        <f t="shared" ca="1" si="68"/>
        <v>20.3230572520226</v>
      </c>
      <c r="S204" s="185">
        <f t="shared" ca="1" si="68"/>
        <v>20.84599782536575</v>
      </c>
      <c r="T204" s="185">
        <f t="shared" ca="1" si="68"/>
        <v>21.384623309932131</v>
      </c>
      <c r="U204" s="185">
        <f t="shared" ca="1" si="68"/>
        <v>21.886981754828728</v>
      </c>
      <c r="V204" s="185">
        <f t="shared" ca="1" si="68"/>
        <v>22.410730767364733</v>
      </c>
      <c r="W204" s="185">
        <f t="shared" ca="1" si="68"/>
        <v>22.945272570379366</v>
      </c>
      <c r="X204" s="185">
        <f t="shared" ca="1" si="68"/>
        <v>23.488542233653185</v>
      </c>
      <c r="Y204" s="185">
        <f t="shared" ca="1" si="68"/>
        <v>24.017963640534628</v>
      </c>
      <c r="Z204" s="185">
        <f t="shared" ca="1" si="68"/>
        <v>24.574384335713972</v>
      </c>
      <c r="AA204" s="185">
        <f t="shared" ca="1" si="71"/>
        <v>25.124552098306879</v>
      </c>
      <c r="AB204" s="185">
        <f t="shared" ca="1" si="71"/>
        <v>25.605026035376991</v>
      </c>
      <c r="AC204" s="185">
        <f t="shared" ca="1" si="71"/>
        <v>26.194575256952486</v>
      </c>
      <c r="AD204" s="185">
        <f t="shared" ca="1" si="71"/>
        <v>26.791831576381131</v>
      </c>
      <c r="AE204" s="185">
        <f t="shared" ca="1" si="71"/>
        <v>27.362709091424581</v>
      </c>
      <c r="AF204" s="185">
        <f t="shared" ca="1" si="71"/>
        <v>27.916761249883443</v>
      </c>
      <c r="AG204" s="185">
        <f t="shared" ca="1" si="71"/>
        <v>28.566341313919335</v>
      </c>
      <c r="AH204" s="185">
        <f t="shared" ca="1" si="71"/>
        <v>29.165489762680266</v>
      </c>
      <c r="AI204" s="185">
        <f t="shared" ca="1" si="71"/>
        <v>29.777251381532103</v>
      </c>
      <c r="AJ204" s="185">
        <f t="shared" ca="1" si="71"/>
        <v>30.359265624119633</v>
      </c>
      <c r="AK204" s="185">
        <f t="shared" ca="1" si="71"/>
        <v>30.955167397320523</v>
      </c>
      <c r="AL204" s="185">
        <f t="shared" ca="1" si="71"/>
        <v>31.579426281653099</v>
      </c>
      <c r="AM204" s="185">
        <f t="shared" ca="1" si="71"/>
        <v>34.980549156384775</v>
      </c>
      <c r="AN204" s="185">
        <f t="shared" ca="1" si="71"/>
        <v>38.631727786183177</v>
      </c>
      <c r="AO204" s="185">
        <f t="shared" ca="1" si="71"/>
        <v>45.642353331535546</v>
      </c>
      <c r="AP204" s="185">
        <f t="shared" ca="1" si="71"/>
        <v>52.694654836065617</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68"/>
        <v>20.853553231390947</v>
      </c>
      <c r="L205" s="185">
        <f t="shared" ca="1" si="68"/>
        <v>21.146449414979408</v>
      </c>
      <c r="M205" s="185">
        <f t="shared" ca="1" si="68"/>
        <v>21.194222720908911</v>
      </c>
      <c r="N205" s="185">
        <f t="shared" ca="1" si="68"/>
        <v>21.421690993649641</v>
      </c>
      <c r="O205" s="185">
        <f t="shared" ca="1" si="68"/>
        <v>21.467238515602897</v>
      </c>
      <c r="P205" s="185">
        <f t="shared" ca="1" si="68"/>
        <v>21.631210924636328</v>
      </c>
      <c r="Q205" s="185">
        <f t="shared" ca="1" si="68"/>
        <v>21.489641782167581</v>
      </c>
      <c r="R205" s="185">
        <f t="shared" ca="1" si="68"/>
        <v>20.3230572520226</v>
      </c>
      <c r="S205" s="185">
        <f t="shared" ca="1" si="68"/>
        <v>20.84599782536575</v>
      </c>
      <c r="T205" s="185">
        <f t="shared" ca="1" si="68"/>
        <v>21.384623309932131</v>
      </c>
      <c r="U205" s="185">
        <f t="shared" ca="1" si="68"/>
        <v>21.886981754828728</v>
      </c>
      <c r="V205" s="185">
        <f t="shared" ca="1" si="68"/>
        <v>22.410730767364733</v>
      </c>
      <c r="W205" s="185">
        <f t="shared" ca="1" si="68"/>
        <v>22.945272570379366</v>
      </c>
      <c r="X205" s="185">
        <f t="shared" ca="1" si="68"/>
        <v>23.488542233653185</v>
      </c>
      <c r="Y205" s="185">
        <f t="shared" ca="1" si="68"/>
        <v>24.017963640534628</v>
      </c>
      <c r="Z205" s="185">
        <f t="shared" ca="1" si="68"/>
        <v>24.574384335713972</v>
      </c>
      <c r="AA205" s="185">
        <f t="shared" ca="1" si="71"/>
        <v>25.124552098306879</v>
      </c>
      <c r="AB205" s="185">
        <f t="shared" ca="1" si="71"/>
        <v>25.605026035376991</v>
      </c>
      <c r="AC205" s="185">
        <f t="shared" ca="1" si="71"/>
        <v>26.194575256952486</v>
      </c>
      <c r="AD205" s="185">
        <f t="shared" ca="1" si="71"/>
        <v>26.791831576381131</v>
      </c>
      <c r="AE205" s="185">
        <f t="shared" ca="1" si="71"/>
        <v>27.362709091424581</v>
      </c>
      <c r="AF205" s="185">
        <f t="shared" ca="1" si="71"/>
        <v>27.916761249883443</v>
      </c>
      <c r="AG205" s="185">
        <f t="shared" ca="1" si="71"/>
        <v>28.566341313919335</v>
      </c>
      <c r="AH205" s="185">
        <f t="shared" ca="1" si="71"/>
        <v>29.165489762680266</v>
      </c>
      <c r="AI205" s="185">
        <f t="shared" ca="1" si="71"/>
        <v>29.777251381532103</v>
      </c>
      <c r="AJ205" s="185">
        <f t="shared" ca="1" si="71"/>
        <v>30.359265624119633</v>
      </c>
      <c r="AK205" s="185">
        <f t="shared" ca="1" si="71"/>
        <v>30.955167397320523</v>
      </c>
      <c r="AL205" s="185">
        <f t="shared" ca="1" si="71"/>
        <v>31.579426281653099</v>
      </c>
      <c r="AM205" s="185">
        <f t="shared" ca="1" si="71"/>
        <v>34.980549156384775</v>
      </c>
      <c r="AN205" s="185">
        <f t="shared" ca="1" si="71"/>
        <v>38.631727786183177</v>
      </c>
      <c r="AO205" s="185">
        <f t="shared" ca="1" si="71"/>
        <v>45.642353331535546</v>
      </c>
      <c r="AP205" s="185">
        <f t="shared" ca="1" si="71"/>
        <v>52.694654836065617</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68"/>
        <v>20.853553231390947</v>
      </c>
      <c r="L206" s="185">
        <f t="shared" ca="1" si="68"/>
        <v>21.146449414979408</v>
      </c>
      <c r="M206" s="185">
        <f t="shared" ca="1" si="68"/>
        <v>21.194222720908911</v>
      </c>
      <c r="N206" s="185">
        <f t="shared" ca="1" si="68"/>
        <v>21.421690993649641</v>
      </c>
      <c r="O206" s="185">
        <f t="shared" ca="1" si="68"/>
        <v>21.467238515602897</v>
      </c>
      <c r="P206" s="185">
        <f t="shared" ca="1" si="68"/>
        <v>21.631210924636328</v>
      </c>
      <c r="Q206" s="185">
        <f t="shared" ca="1" si="68"/>
        <v>21.489641782167581</v>
      </c>
      <c r="R206" s="185">
        <f t="shared" ca="1" si="68"/>
        <v>20.3230572520226</v>
      </c>
      <c r="S206" s="185">
        <f t="shared" ca="1" si="68"/>
        <v>20.84599782536575</v>
      </c>
      <c r="T206" s="185">
        <f t="shared" ca="1" si="68"/>
        <v>21.384623309932131</v>
      </c>
      <c r="U206" s="185">
        <f t="shared" ca="1" si="68"/>
        <v>21.886981754828728</v>
      </c>
      <c r="V206" s="185">
        <f t="shared" ca="1" si="68"/>
        <v>22.410730767364733</v>
      </c>
      <c r="W206" s="185">
        <f t="shared" ca="1" si="68"/>
        <v>22.945272570379366</v>
      </c>
      <c r="X206" s="185">
        <f t="shared" ca="1" si="68"/>
        <v>23.488542233653185</v>
      </c>
      <c r="Y206" s="185">
        <f t="shared" ca="1" si="68"/>
        <v>24.017963640534628</v>
      </c>
      <c r="Z206" s="185">
        <f t="shared" ca="1" si="68"/>
        <v>24.574384335713972</v>
      </c>
      <c r="AA206" s="185">
        <f t="shared" ca="1" si="71"/>
        <v>25.124552098306879</v>
      </c>
      <c r="AB206" s="185">
        <f t="shared" ca="1" si="71"/>
        <v>25.605026035376991</v>
      </c>
      <c r="AC206" s="185">
        <f t="shared" ca="1" si="71"/>
        <v>26.194575256952486</v>
      </c>
      <c r="AD206" s="185">
        <f t="shared" ca="1" si="71"/>
        <v>26.791831576381131</v>
      </c>
      <c r="AE206" s="185">
        <f t="shared" ca="1" si="71"/>
        <v>27.362709091424581</v>
      </c>
      <c r="AF206" s="185">
        <f t="shared" ca="1" si="71"/>
        <v>27.916761249883443</v>
      </c>
      <c r="AG206" s="185">
        <f t="shared" ca="1" si="71"/>
        <v>28.566341313919335</v>
      </c>
      <c r="AH206" s="185">
        <f t="shared" ca="1" si="71"/>
        <v>29.165489762680266</v>
      </c>
      <c r="AI206" s="185">
        <f t="shared" ca="1" si="71"/>
        <v>29.777251381532103</v>
      </c>
      <c r="AJ206" s="185">
        <f t="shared" ca="1" si="71"/>
        <v>30.359265624119633</v>
      </c>
      <c r="AK206" s="185">
        <f t="shared" ca="1" si="71"/>
        <v>30.955167397320523</v>
      </c>
      <c r="AL206" s="185">
        <f t="shared" ca="1" si="71"/>
        <v>31.579426281653099</v>
      </c>
      <c r="AM206" s="185">
        <f t="shared" ca="1" si="71"/>
        <v>34.980549156384775</v>
      </c>
      <c r="AN206" s="185">
        <f t="shared" ca="1" si="71"/>
        <v>38.631727786183177</v>
      </c>
      <c r="AO206" s="185">
        <f t="shared" ca="1" si="71"/>
        <v>45.642353331535546</v>
      </c>
      <c r="AP206" s="185">
        <f t="shared" ca="1" si="71"/>
        <v>52.694654836065617</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68"/>
        <v>20.853553231390947</v>
      </c>
      <c r="L207" s="185">
        <f t="shared" ca="1" si="68"/>
        <v>21.146449414979408</v>
      </c>
      <c r="M207" s="185">
        <f t="shared" ca="1" si="68"/>
        <v>21.194222720908911</v>
      </c>
      <c r="N207" s="185">
        <f t="shared" ca="1" si="68"/>
        <v>21.421690993649641</v>
      </c>
      <c r="O207" s="185">
        <f t="shared" ca="1" si="68"/>
        <v>21.467238515602897</v>
      </c>
      <c r="P207" s="185">
        <f t="shared" ca="1" si="68"/>
        <v>21.631210924636328</v>
      </c>
      <c r="Q207" s="185">
        <f t="shared" ca="1" si="68"/>
        <v>21.489641782167581</v>
      </c>
      <c r="R207" s="185">
        <f t="shared" ca="1" si="68"/>
        <v>20.3230572520226</v>
      </c>
      <c r="S207" s="185">
        <f t="shared" ca="1" si="68"/>
        <v>20.84599782536575</v>
      </c>
      <c r="T207" s="185">
        <f t="shared" ca="1" si="68"/>
        <v>21.384623309932131</v>
      </c>
      <c r="U207" s="185">
        <f t="shared" ca="1" si="68"/>
        <v>21.886981754828728</v>
      </c>
      <c r="V207" s="185">
        <f t="shared" ca="1" si="68"/>
        <v>22.410730767364733</v>
      </c>
      <c r="W207" s="185">
        <f t="shared" ca="1" si="68"/>
        <v>22.945272570379366</v>
      </c>
      <c r="X207" s="185">
        <f t="shared" ca="1" si="68"/>
        <v>23.488542233653185</v>
      </c>
      <c r="Y207" s="185">
        <f t="shared" ca="1" si="68"/>
        <v>24.017963640534628</v>
      </c>
      <c r="Z207" s="185">
        <f t="shared" ca="1" si="68"/>
        <v>24.574384335713972</v>
      </c>
      <c r="AA207" s="185">
        <f t="shared" ca="1" si="71"/>
        <v>25.124552098306879</v>
      </c>
      <c r="AB207" s="185">
        <f t="shared" ca="1" si="71"/>
        <v>25.605026035376991</v>
      </c>
      <c r="AC207" s="185">
        <f t="shared" ca="1" si="71"/>
        <v>26.194575256952486</v>
      </c>
      <c r="AD207" s="185">
        <f t="shared" ca="1" si="71"/>
        <v>26.791831576381131</v>
      </c>
      <c r="AE207" s="185">
        <f t="shared" ca="1" si="71"/>
        <v>27.362709091424581</v>
      </c>
      <c r="AF207" s="185">
        <f t="shared" ca="1" si="71"/>
        <v>27.916761249883443</v>
      </c>
      <c r="AG207" s="185">
        <f t="shared" ca="1" si="71"/>
        <v>28.566341313919335</v>
      </c>
      <c r="AH207" s="185">
        <f t="shared" ca="1" si="71"/>
        <v>29.165489762680266</v>
      </c>
      <c r="AI207" s="185">
        <f t="shared" ca="1" si="71"/>
        <v>29.777251381532103</v>
      </c>
      <c r="AJ207" s="185">
        <f t="shared" ca="1" si="71"/>
        <v>30.359265624119633</v>
      </c>
      <c r="AK207" s="185">
        <f t="shared" ca="1" si="71"/>
        <v>30.955167397320523</v>
      </c>
      <c r="AL207" s="185">
        <f t="shared" ca="1" si="71"/>
        <v>31.579426281653099</v>
      </c>
      <c r="AM207" s="185">
        <f t="shared" ca="1" si="71"/>
        <v>34.980549156384775</v>
      </c>
      <c r="AN207" s="185">
        <f t="shared" ca="1" si="71"/>
        <v>38.631727786183177</v>
      </c>
      <c r="AO207" s="185">
        <f t="shared" ca="1" si="71"/>
        <v>45.642353331535546</v>
      </c>
      <c r="AP207" s="185">
        <f t="shared" ca="1" si="71"/>
        <v>52.694654836065617</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68"/>
        <v>20.853553231390947</v>
      </c>
      <c r="L208" s="185">
        <f t="shared" ca="1" si="68"/>
        <v>21.146449414979408</v>
      </c>
      <c r="M208" s="185">
        <f t="shared" ca="1" si="68"/>
        <v>21.194222720908911</v>
      </c>
      <c r="N208" s="185">
        <f t="shared" ca="1" si="68"/>
        <v>21.421690993649641</v>
      </c>
      <c r="O208" s="185">
        <f t="shared" ca="1" si="68"/>
        <v>21.467238515602897</v>
      </c>
      <c r="P208" s="185">
        <f t="shared" ca="1" si="68"/>
        <v>21.631210924636328</v>
      </c>
      <c r="Q208" s="185">
        <f t="shared" ca="1" si="68"/>
        <v>21.489641782167581</v>
      </c>
      <c r="R208" s="185">
        <f t="shared" ca="1" si="68"/>
        <v>20.3230572520226</v>
      </c>
      <c r="S208" s="185">
        <f t="shared" ca="1" si="68"/>
        <v>20.84599782536575</v>
      </c>
      <c r="T208" s="185">
        <f t="shared" ca="1" si="68"/>
        <v>21.384623309932131</v>
      </c>
      <c r="U208" s="185">
        <f t="shared" ca="1" si="68"/>
        <v>21.886981754828728</v>
      </c>
      <c r="V208" s="185">
        <f t="shared" ca="1" si="68"/>
        <v>22.410730767364733</v>
      </c>
      <c r="W208" s="185">
        <f t="shared" ca="1" si="68"/>
        <v>22.945272570379366</v>
      </c>
      <c r="X208" s="185">
        <f t="shared" ca="1" si="68"/>
        <v>23.488542233653185</v>
      </c>
      <c r="Y208" s="185">
        <f t="shared" ca="1" si="68"/>
        <v>24.017963640534628</v>
      </c>
      <c r="Z208" s="185">
        <f t="shared" ca="1" si="68"/>
        <v>24.574384335713972</v>
      </c>
      <c r="AA208" s="185">
        <f t="shared" ca="1" si="71"/>
        <v>25.124552098306879</v>
      </c>
      <c r="AB208" s="185">
        <f t="shared" ca="1" si="71"/>
        <v>25.605026035376991</v>
      </c>
      <c r="AC208" s="185">
        <f t="shared" ca="1" si="71"/>
        <v>26.194575256952486</v>
      </c>
      <c r="AD208" s="185">
        <f t="shared" ca="1" si="71"/>
        <v>26.791831576381131</v>
      </c>
      <c r="AE208" s="185">
        <f t="shared" ca="1" si="71"/>
        <v>27.362709091424581</v>
      </c>
      <c r="AF208" s="185">
        <f t="shared" ca="1" si="71"/>
        <v>27.916761249883443</v>
      </c>
      <c r="AG208" s="185">
        <f t="shared" ca="1" si="71"/>
        <v>28.566341313919335</v>
      </c>
      <c r="AH208" s="185">
        <f t="shared" ca="1" si="71"/>
        <v>29.165489762680266</v>
      </c>
      <c r="AI208" s="185">
        <f t="shared" ca="1" si="71"/>
        <v>29.777251381532103</v>
      </c>
      <c r="AJ208" s="185">
        <f t="shared" ca="1" si="71"/>
        <v>30.359265624119633</v>
      </c>
      <c r="AK208" s="185">
        <f t="shared" ca="1" si="71"/>
        <v>30.955167397320523</v>
      </c>
      <c r="AL208" s="185">
        <f t="shared" ca="1" si="71"/>
        <v>31.579426281653099</v>
      </c>
      <c r="AM208" s="185">
        <f t="shared" ca="1" si="71"/>
        <v>34.980549156384775</v>
      </c>
      <c r="AN208" s="185">
        <f t="shared" ca="1" si="71"/>
        <v>38.631727786183177</v>
      </c>
      <c r="AO208" s="185">
        <f t="shared" ca="1" si="71"/>
        <v>45.642353331535546</v>
      </c>
      <c r="AP208" s="185">
        <f t="shared" ref="AP208" ca="1" si="74">AP$192/AO$192*AO208</f>
        <v>52.694654836065617</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75">SUMIF($B$10:$B$22,$D211,K$10:K$22)*SUMIF($B$10:$B$22,$D211,K$41:K$53)</f>
        <v>72.872365831584361</v>
      </c>
      <c r="L211" s="5">
        <f t="shared" ca="1" si="75"/>
        <v>74.26968263206227</v>
      </c>
      <c r="M211" s="5">
        <f t="shared" ca="1" si="75"/>
        <v>75.051079982200051</v>
      </c>
      <c r="N211" s="5">
        <f t="shared" ca="1" si="75"/>
        <v>76.150856921081726</v>
      </c>
      <c r="O211" s="5">
        <f t="shared" ca="1" si="75"/>
        <v>76.298807067979638</v>
      </c>
      <c r="P211" s="5">
        <f t="shared" ca="1" si="75"/>
        <v>77.696293759787281</v>
      </c>
      <c r="Q211" s="5">
        <f t="shared" ca="1" si="75"/>
        <v>77.889203595144792</v>
      </c>
      <c r="R211" s="5">
        <f t="shared" ca="1" si="75"/>
        <v>71.914380415503473</v>
      </c>
      <c r="S211" s="5">
        <f t="shared" ca="1" si="75"/>
        <v>73.702323418385276</v>
      </c>
      <c r="T211" s="5">
        <f t="shared" ca="1" si="75"/>
        <v>75.50157352989757</v>
      </c>
      <c r="U211" s="5">
        <f t="shared" ca="1" si="75"/>
        <v>77.50375795259724</v>
      </c>
      <c r="V211" s="5">
        <f t="shared" ca="1" si="75"/>
        <v>79.616172140496644</v>
      </c>
      <c r="W211" s="5">
        <f t="shared" ca="1" si="75"/>
        <v>81.738705907818016</v>
      </c>
      <c r="X211" s="5">
        <f t="shared" ca="1" si="75"/>
        <v>84.205432913140896</v>
      </c>
      <c r="Y211" s="5">
        <f t="shared" ca="1" si="75"/>
        <v>86.590376155576195</v>
      </c>
      <c r="Z211" s="5">
        <f t="shared" ca="1" si="75"/>
        <v>89.064172940640276</v>
      </c>
      <c r="AA211" s="5">
        <f t="shared" ca="1" si="75"/>
        <v>91.638798842228866</v>
      </c>
      <c r="AB211" s="5">
        <f t="shared" ca="1" si="75"/>
        <v>93.888670401488497</v>
      </c>
      <c r="AC211" s="5">
        <f t="shared" ca="1" si="75"/>
        <v>96.567198326012885</v>
      </c>
      <c r="AD211" s="5">
        <f t="shared" ca="1" si="75"/>
        <v>99.290379229648138</v>
      </c>
      <c r="AE211" s="5">
        <f t="shared" ca="1" si="75"/>
        <v>101.98225362176008</v>
      </c>
      <c r="AF211" s="5">
        <f t="shared" ca="1" si="75"/>
        <v>104.61397325985328</v>
      </c>
      <c r="AG211" s="5">
        <f t="shared" ca="1" si="75"/>
        <v>107.07113729667391</v>
      </c>
      <c r="AH211" s="5">
        <f t="shared" ca="1" si="75"/>
        <v>109.84354633755483</v>
      </c>
      <c r="AI211" s="5">
        <f t="shared" ca="1" si="75"/>
        <v>112.72218870313463</v>
      </c>
      <c r="AJ211" s="5">
        <f t="shared" ca="1" si="75"/>
        <v>115.55850244035521</v>
      </c>
      <c r="AK211" s="5">
        <f t="shared" ca="1" si="75"/>
        <v>118.50631518369809</v>
      </c>
      <c r="AL211" s="5">
        <f t="shared" ca="1" si="75"/>
        <v>121.63729688982713</v>
      </c>
      <c r="AM211" s="5">
        <f t="shared" ca="1" si="75"/>
        <v>138.9990992841845</v>
      </c>
      <c r="AN211" s="5">
        <f t="shared" ca="1" si="75"/>
        <v>158.40465939433741</v>
      </c>
      <c r="AO211" s="5">
        <f t="shared" ca="1" si="75"/>
        <v>194.83139561288135</v>
      </c>
      <c r="AP211" s="5">
        <f t="shared" ca="1" si="75"/>
        <v>231.59875811739221</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76">K$211/J$211*J212</f>
        <v>#VALUE!</v>
      </c>
      <c r="L212" s="185" t="e">
        <f t="shared" ca="1" si="76"/>
        <v>#VALUE!</v>
      </c>
      <c r="M212" s="185" t="e">
        <f t="shared" ca="1" si="76"/>
        <v>#VALUE!</v>
      </c>
      <c r="N212" s="185" t="e">
        <f t="shared" ca="1" si="76"/>
        <v>#VALUE!</v>
      </c>
      <c r="O212" s="185" t="e">
        <f t="shared" ca="1" si="76"/>
        <v>#VALUE!</v>
      </c>
      <c r="P212" s="185" t="e">
        <f t="shared" ca="1" si="76"/>
        <v>#VALUE!</v>
      </c>
      <c r="Q212" s="185" t="e">
        <f t="shared" ca="1" si="76"/>
        <v>#VALUE!</v>
      </c>
      <c r="R212" s="185" t="e">
        <f t="shared" ca="1" si="76"/>
        <v>#VALUE!</v>
      </c>
      <c r="S212" s="185" t="e">
        <f t="shared" ca="1" si="76"/>
        <v>#VALUE!</v>
      </c>
      <c r="T212" s="185" t="e">
        <f t="shared" ca="1" si="76"/>
        <v>#VALUE!</v>
      </c>
      <c r="U212" s="185" t="e">
        <f t="shared" ca="1" si="76"/>
        <v>#VALUE!</v>
      </c>
      <c r="V212" s="185" t="e">
        <f t="shared" ca="1" si="76"/>
        <v>#VALUE!</v>
      </c>
      <c r="W212" s="185" t="e">
        <f t="shared" ca="1" si="76"/>
        <v>#VALUE!</v>
      </c>
      <c r="X212" s="185" t="e">
        <f t="shared" ca="1" si="76"/>
        <v>#VALUE!</v>
      </c>
      <c r="Y212" s="185" t="e">
        <f t="shared" ca="1" si="76"/>
        <v>#VALUE!</v>
      </c>
      <c r="Z212" s="185" t="e">
        <f t="shared" ca="1" si="76"/>
        <v>#VALUE!</v>
      </c>
      <c r="AA212" s="185" t="e">
        <f t="shared" ref="AA212:AP227" ca="1" si="77">AA$211/Z$211*Z212</f>
        <v>#VALUE!</v>
      </c>
      <c r="AB212" s="185" t="e">
        <f t="shared" ca="1" si="77"/>
        <v>#VALUE!</v>
      </c>
      <c r="AC212" s="185" t="e">
        <f t="shared" ca="1" si="77"/>
        <v>#VALUE!</v>
      </c>
      <c r="AD212" s="185" t="e">
        <f t="shared" ca="1" si="77"/>
        <v>#VALUE!</v>
      </c>
      <c r="AE212" s="185" t="e">
        <f t="shared" ca="1" si="77"/>
        <v>#VALUE!</v>
      </c>
      <c r="AF212" s="185" t="e">
        <f t="shared" ca="1" si="77"/>
        <v>#VALUE!</v>
      </c>
      <c r="AG212" s="185" t="e">
        <f t="shared" ca="1" si="77"/>
        <v>#VALUE!</v>
      </c>
      <c r="AH212" s="185" t="e">
        <f t="shared" ca="1" si="77"/>
        <v>#VALUE!</v>
      </c>
      <c r="AI212" s="185" t="e">
        <f t="shared" ca="1" si="77"/>
        <v>#VALUE!</v>
      </c>
      <c r="AJ212" s="185" t="e">
        <f t="shared" ca="1" si="77"/>
        <v>#VALUE!</v>
      </c>
      <c r="AK212" s="185" t="e">
        <f t="shared" ca="1" si="77"/>
        <v>#VALUE!</v>
      </c>
      <c r="AL212" s="185" t="e">
        <f t="shared" ca="1" si="77"/>
        <v>#VALUE!</v>
      </c>
      <c r="AM212" s="185" t="e">
        <f t="shared" ca="1" si="77"/>
        <v>#VALUE!</v>
      </c>
      <c r="AN212" s="185" t="e">
        <f t="shared" ca="1" si="77"/>
        <v>#VALUE!</v>
      </c>
      <c r="AO212" s="185" t="e">
        <f t="shared" ca="1" si="77"/>
        <v>#VALUE!</v>
      </c>
      <c r="AP212" s="185" t="e">
        <f t="shared" ca="1" si="77"/>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76"/>
        <v>#VALUE!</v>
      </c>
      <c r="L213" s="185" t="e">
        <f t="shared" ca="1" si="76"/>
        <v>#VALUE!</v>
      </c>
      <c r="M213" s="185" t="e">
        <f t="shared" ca="1" si="76"/>
        <v>#VALUE!</v>
      </c>
      <c r="N213" s="185" t="e">
        <f t="shared" ca="1" si="76"/>
        <v>#VALUE!</v>
      </c>
      <c r="O213" s="185" t="e">
        <f t="shared" ca="1" si="76"/>
        <v>#VALUE!</v>
      </c>
      <c r="P213" s="185" t="e">
        <f t="shared" ca="1" si="76"/>
        <v>#VALUE!</v>
      </c>
      <c r="Q213" s="185" t="e">
        <f t="shared" ca="1" si="76"/>
        <v>#VALUE!</v>
      </c>
      <c r="R213" s="185" t="e">
        <f t="shared" ca="1" si="76"/>
        <v>#VALUE!</v>
      </c>
      <c r="S213" s="185" t="e">
        <f t="shared" ca="1" si="76"/>
        <v>#VALUE!</v>
      </c>
      <c r="T213" s="185" t="e">
        <f t="shared" ca="1" si="76"/>
        <v>#VALUE!</v>
      </c>
      <c r="U213" s="185" t="e">
        <f t="shared" ca="1" si="76"/>
        <v>#VALUE!</v>
      </c>
      <c r="V213" s="185" t="e">
        <f t="shared" ca="1" si="76"/>
        <v>#VALUE!</v>
      </c>
      <c r="W213" s="185" t="e">
        <f t="shared" ca="1" si="76"/>
        <v>#VALUE!</v>
      </c>
      <c r="X213" s="185" t="e">
        <f t="shared" ca="1" si="76"/>
        <v>#VALUE!</v>
      </c>
      <c r="Y213" s="185" t="e">
        <f t="shared" ca="1" si="76"/>
        <v>#VALUE!</v>
      </c>
      <c r="Z213" s="185" t="e">
        <f t="shared" ca="1" si="76"/>
        <v>#VALUE!</v>
      </c>
      <c r="AA213" s="185" t="e">
        <f t="shared" ca="1" si="77"/>
        <v>#VALUE!</v>
      </c>
      <c r="AB213" s="185" t="e">
        <f t="shared" ca="1" si="77"/>
        <v>#VALUE!</v>
      </c>
      <c r="AC213" s="185" t="e">
        <f t="shared" ca="1" si="77"/>
        <v>#VALUE!</v>
      </c>
      <c r="AD213" s="185" t="e">
        <f t="shared" ca="1" si="77"/>
        <v>#VALUE!</v>
      </c>
      <c r="AE213" s="185" t="e">
        <f t="shared" ca="1" si="77"/>
        <v>#VALUE!</v>
      </c>
      <c r="AF213" s="185" t="e">
        <f t="shared" ca="1" si="77"/>
        <v>#VALUE!</v>
      </c>
      <c r="AG213" s="185" t="e">
        <f t="shared" ca="1" si="77"/>
        <v>#VALUE!</v>
      </c>
      <c r="AH213" s="185" t="e">
        <f t="shared" ca="1" si="77"/>
        <v>#VALUE!</v>
      </c>
      <c r="AI213" s="185" t="e">
        <f t="shared" ca="1" si="77"/>
        <v>#VALUE!</v>
      </c>
      <c r="AJ213" s="185" t="e">
        <f t="shared" ca="1" si="77"/>
        <v>#VALUE!</v>
      </c>
      <c r="AK213" s="185" t="e">
        <f t="shared" ca="1" si="77"/>
        <v>#VALUE!</v>
      </c>
      <c r="AL213" s="185" t="e">
        <f t="shared" ca="1" si="77"/>
        <v>#VALUE!</v>
      </c>
      <c r="AM213" s="185" t="e">
        <f t="shared" ca="1" si="77"/>
        <v>#VALUE!</v>
      </c>
      <c r="AN213" s="185" t="e">
        <f t="shared" ca="1" si="77"/>
        <v>#VALUE!</v>
      </c>
      <c r="AO213" s="185" t="e">
        <f t="shared" ca="1" si="77"/>
        <v>#VALUE!</v>
      </c>
      <c r="AP213" s="185" t="e">
        <f t="shared" ca="1" si="77"/>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76"/>
        <v>#VALUE!</v>
      </c>
      <c r="L214" s="185" t="e">
        <f t="shared" ca="1" si="76"/>
        <v>#VALUE!</v>
      </c>
      <c r="M214" s="185" t="e">
        <f t="shared" ca="1" si="76"/>
        <v>#VALUE!</v>
      </c>
      <c r="N214" s="185" t="e">
        <f t="shared" ca="1" si="76"/>
        <v>#VALUE!</v>
      </c>
      <c r="O214" s="185" t="e">
        <f t="shared" ca="1" si="76"/>
        <v>#VALUE!</v>
      </c>
      <c r="P214" s="185" t="e">
        <f t="shared" ca="1" si="76"/>
        <v>#VALUE!</v>
      </c>
      <c r="Q214" s="185" t="e">
        <f t="shared" ca="1" si="76"/>
        <v>#VALUE!</v>
      </c>
      <c r="R214" s="185" t="e">
        <f t="shared" ca="1" si="76"/>
        <v>#VALUE!</v>
      </c>
      <c r="S214" s="185" t="e">
        <f t="shared" ca="1" si="76"/>
        <v>#VALUE!</v>
      </c>
      <c r="T214" s="185" t="e">
        <f t="shared" ca="1" si="76"/>
        <v>#VALUE!</v>
      </c>
      <c r="U214" s="185" t="e">
        <f t="shared" ca="1" si="76"/>
        <v>#VALUE!</v>
      </c>
      <c r="V214" s="185" t="e">
        <f t="shared" ca="1" si="76"/>
        <v>#VALUE!</v>
      </c>
      <c r="W214" s="185" t="e">
        <f t="shared" ca="1" si="76"/>
        <v>#VALUE!</v>
      </c>
      <c r="X214" s="185" t="e">
        <f t="shared" ca="1" si="76"/>
        <v>#VALUE!</v>
      </c>
      <c r="Y214" s="185" t="e">
        <f t="shared" ca="1" si="76"/>
        <v>#VALUE!</v>
      </c>
      <c r="Z214" s="185" t="e">
        <f t="shared" ca="1" si="76"/>
        <v>#VALUE!</v>
      </c>
      <c r="AA214" s="185" t="e">
        <f t="shared" ca="1" si="77"/>
        <v>#VALUE!</v>
      </c>
      <c r="AB214" s="185" t="e">
        <f t="shared" ca="1" si="77"/>
        <v>#VALUE!</v>
      </c>
      <c r="AC214" s="185" t="e">
        <f t="shared" ca="1" si="77"/>
        <v>#VALUE!</v>
      </c>
      <c r="AD214" s="185" t="e">
        <f t="shared" ca="1" si="77"/>
        <v>#VALUE!</v>
      </c>
      <c r="AE214" s="185" t="e">
        <f t="shared" ca="1" si="77"/>
        <v>#VALUE!</v>
      </c>
      <c r="AF214" s="185" t="e">
        <f t="shared" ca="1" si="77"/>
        <v>#VALUE!</v>
      </c>
      <c r="AG214" s="185" t="e">
        <f t="shared" ca="1" si="77"/>
        <v>#VALUE!</v>
      </c>
      <c r="AH214" s="185" t="e">
        <f t="shared" ca="1" si="77"/>
        <v>#VALUE!</v>
      </c>
      <c r="AI214" s="185" t="e">
        <f t="shared" ca="1" si="77"/>
        <v>#VALUE!</v>
      </c>
      <c r="AJ214" s="185" t="e">
        <f t="shared" ca="1" si="77"/>
        <v>#VALUE!</v>
      </c>
      <c r="AK214" s="185" t="e">
        <f t="shared" ca="1" si="77"/>
        <v>#VALUE!</v>
      </c>
      <c r="AL214" s="185" t="e">
        <f t="shared" ca="1" si="77"/>
        <v>#VALUE!</v>
      </c>
      <c r="AM214" s="185" t="e">
        <f t="shared" ca="1" si="77"/>
        <v>#VALUE!</v>
      </c>
      <c r="AN214" s="185" t="e">
        <f t="shared" ca="1" si="77"/>
        <v>#VALUE!</v>
      </c>
      <c r="AO214" s="185" t="e">
        <f t="shared" ca="1" si="77"/>
        <v>#VALUE!</v>
      </c>
      <c r="AP214" s="185" t="e">
        <f t="shared" ca="1" si="77"/>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76"/>
        <v>#VALUE!</v>
      </c>
      <c r="L215" s="185" t="e">
        <f t="shared" ca="1" si="76"/>
        <v>#VALUE!</v>
      </c>
      <c r="M215" s="185" t="e">
        <f t="shared" ca="1" si="76"/>
        <v>#VALUE!</v>
      </c>
      <c r="N215" s="185" t="e">
        <f t="shared" ca="1" si="76"/>
        <v>#VALUE!</v>
      </c>
      <c r="O215" s="185" t="e">
        <f t="shared" ca="1" si="76"/>
        <v>#VALUE!</v>
      </c>
      <c r="P215" s="185" t="e">
        <f t="shared" ca="1" si="76"/>
        <v>#VALUE!</v>
      </c>
      <c r="Q215" s="185" t="e">
        <f t="shared" ca="1" si="76"/>
        <v>#VALUE!</v>
      </c>
      <c r="R215" s="185" t="e">
        <f t="shared" ca="1" si="76"/>
        <v>#VALUE!</v>
      </c>
      <c r="S215" s="185" t="e">
        <f t="shared" ca="1" si="76"/>
        <v>#VALUE!</v>
      </c>
      <c r="T215" s="185" t="e">
        <f t="shared" ca="1" si="76"/>
        <v>#VALUE!</v>
      </c>
      <c r="U215" s="185" t="e">
        <f t="shared" ca="1" si="76"/>
        <v>#VALUE!</v>
      </c>
      <c r="V215" s="185" t="e">
        <f t="shared" ca="1" si="76"/>
        <v>#VALUE!</v>
      </c>
      <c r="W215" s="185" t="e">
        <f t="shared" ca="1" si="76"/>
        <v>#VALUE!</v>
      </c>
      <c r="X215" s="185" t="e">
        <f t="shared" ca="1" si="76"/>
        <v>#VALUE!</v>
      </c>
      <c r="Y215" s="185" t="e">
        <f t="shared" ca="1" si="76"/>
        <v>#VALUE!</v>
      </c>
      <c r="Z215" s="185" t="e">
        <f t="shared" ca="1" si="76"/>
        <v>#VALUE!</v>
      </c>
      <c r="AA215" s="185" t="e">
        <f t="shared" ca="1" si="77"/>
        <v>#VALUE!</v>
      </c>
      <c r="AB215" s="185" t="e">
        <f t="shared" ca="1" si="77"/>
        <v>#VALUE!</v>
      </c>
      <c r="AC215" s="185" t="e">
        <f t="shared" ca="1" si="77"/>
        <v>#VALUE!</v>
      </c>
      <c r="AD215" s="185" t="e">
        <f t="shared" ca="1" si="77"/>
        <v>#VALUE!</v>
      </c>
      <c r="AE215" s="185" t="e">
        <f t="shared" ca="1" si="77"/>
        <v>#VALUE!</v>
      </c>
      <c r="AF215" s="185" t="e">
        <f t="shared" ca="1" si="77"/>
        <v>#VALUE!</v>
      </c>
      <c r="AG215" s="185" t="e">
        <f t="shared" ca="1" si="77"/>
        <v>#VALUE!</v>
      </c>
      <c r="AH215" s="185" t="e">
        <f t="shared" ca="1" si="77"/>
        <v>#VALUE!</v>
      </c>
      <c r="AI215" s="185" t="e">
        <f t="shared" ca="1" si="77"/>
        <v>#VALUE!</v>
      </c>
      <c r="AJ215" s="185" t="e">
        <f t="shared" ca="1" si="77"/>
        <v>#VALUE!</v>
      </c>
      <c r="AK215" s="185" t="e">
        <f t="shared" ca="1" si="77"/>
        <v>#VALUE!</v>
      </c>
      <c r="AL215" s="185" t="e">
        <f t="shared" ca="1" si="77"/>
        <v>#VALUE!</v>
      </c>
      <c r="AM215" s="185" t="e">
        <f t="shared" ca="1" si="77"/>
        <v>#VALUE!</v>
      </c>
      <c r="AN215" s="185" t="e">
        <f t="shared" ca="1" si="77"/>
        <v>#VALUE!</v>
      </c>
      <c r="AO215" s="185" t="e">
        <f t="shared" ca="1" si="77"/>
        <v>#VALUE!</v>
      </c>
      <c r="AP215" s="185" t="e">
        <f t="shared" ca="1" si="77"/>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76"/>
        <v>#VALUE!</v>
      </c>
      <c r="L216" s="185" t="e">
        <f t="shared" ca="1" si="76"/>
        <v>#VALUE!</v>
      </c>
      <c r="M216" s="185" t="e">
        <f t="shared" ca="1" si="76"/>
        <v>#VALUE!</v>
      </c>
      <c r="N216" s="185" t="e">
        <f t="shared" ca="1" si="76"/>
        <v>#VALUE!</v>
      </c>
      <c r="O216" s="185" t="e">
        <f t="shared" ca="1" si="76"/>
        <v>#VALUE!</v>
      </c>
      <c r="P216" s="185" t="e">
        <f t="shared" ca="1" si="76"/>
        <v>#VALUE!</v>
      </c>
      <c r="Q216" s="185" t="e">
        <f t="shared" ca="1" si="76"/>
        <v>#VALUE!</v>
      </c>
      <c r="R216" s="185" t="e">
        <f t="shared" ca="1" si="76"/>
        <v>#VALUE!</v>
      </c>
      <c r="S216" s="185" t="e">
        <f t="shared" ca="1" si="76"/>
        <v>#VALUE!</v>
      </c>
      <c r="T216" s="185" t="e">
        <f t="shared" ca="1" si="76"/>
        <v>#VALUE!</v>
      </c>
      <c r="U216" s="185" t="e">
        <f t="shared" ca="1" si="76"/>
        <v>#VALUE!</v>
      </c>
      <c r="V216" s="185" t="e">
        <f t="shared" ca="1" si="76"/>
        <v>#VALUE!</v>
      </c>
      <c r="W216" s="185" t="e">
        <f t="shared" ca="1" si="76"/>
        <v>#VALUE!</v>
      </c>
      <c r="X216" s="185" t="e">
        <f t="shared" ca="1" si="76"/>
        <v>#VALUE!</v>
      </c>
      <c r="Y216" s="185" t="e">
        <f t="shared" ca="1" si="76"/>
        <v>#VALUE!</v>
      </c>
      <c r="Z216" s="185" t="e">
        <f t="shared" ca="1" si="76"/>
        <v>#VALUE!</v>
      </c>
      <c r="AA216" s="185" t="e">
        <f t="shared" ca="1" si="77"/>
        <v>#VALUE!</v>
      </c>
      <c r="AB216" s="185" t="e">
        <f t="shared" ca="1" si="77"/>
        <v>#VALUE!</v>
      </c>
      <c r="AC216" s="185" t="e">
        <f t="shared" ca="1" si="77"/>
        <v>#VALUE!</v>
      </c>
      <c r="AD216" s="185" t="e">
        <f t="shared" ca="1" si="77"/>
        <v>#VALUE!</v>
      </c>
      <c r="AE216" s="185" t="e">
        <f t="shared" ca="1" si="77"/>
        <v>#VALUE!</v>
      </c>
      <c r="AF216" s="185" t="e">
        <f t="shared" ca="1" si="77"/>
        <v>#VALUE!</v>
      </c>
      <c r="AG216" s="185" t="e">
        <f t="shared" ca="1" si="77"/>
        <v>#VALUE!</v>
      </c>
      <c r="AH216" s="185" t="e">
        <f t="shared" ca="1" si="77"/>
        <v>#VALUE!</v>
      </c>
      <c r="AI216" s="185" t="e">
        <f t="shared" ca="1" si="77"/>
        <v>#VALUE!</v>
      </c>
      <c r="AJ216" s="185" t="e">
        <f t="shared" ca="1" si="77"/>
        <v>#VALUE!</v>
      </c>
      <c r="AK216" s="185" t="e">
        <f t="shared" ca="1" si="77"/>
        <v>#VALUE!</v>
      </c>
      <c r="AL216" s="185" t="e">
        <f t="shared" ca="1" si="77"/>
        <v>#VALUE!</v>
      </c>
      <c r="AM216" s="185" t="e">
        <f t="shared" ca="1" si="77"/>
        <v>#VALUE!</v>
      </c>
      <c r="AN216" s="185" t="e">
        <f t="shared" ca="1" si="77"/>
        <v>#VALUE!</v>
      </c>
      <c r="AO216" s="185" t="e">
        <f t="shared" ca="1" si="77"/>
        <v>#VALUE!</v>
      </c>
      <c r="AP216" s="185" t="e">
        <f t="shared" ca="1" si="77"/>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76"/>
        <v>#VALUE!</v>
      </c>
      <c r="L217" s="185" t="e">
        <f t="shared" ca="1" si="76"/>
        <v>#VALUE!</v>
      </c>
      <c r="M217" s="185" t="e">
        <f t="shared" ca="1" si="76"/>
        <v>#VALUE!</v>
      </c>
      <c r="N217" s="185" t="e">
        <f t="shared" ca="1" si="76"/>
        <v>#VALUE!</v>
      </c>
      <c r="O217" s="185" t="e">
        <f t="shared" ca="1" si="76"/>
        <v>#VALUE!</v>
      </c>
      <c r="P217" s="185" t="e">
        <f t="shared" ca="1" si="76"/>
        <v>#VALUE!</v>
      </c>
      <c r="Q217" s="185" t="e">
        <f t="shared" ca="1" si="76"/>
        <v>#VALUE!</v>
      </c>
      <c r="R217" s="185" t="e">
        <f t="shared" ca="1" si="76"/>
        <v>#VALUE!</v>
      </c>
      <c r="S217" s="185" t="e">
        <f t="shared" ca="1" si="76"/>
        <v>#VALUE!</v>
      </c>
      <c r="T217" s="185" t="e">
        <f t="shared" ca="1" si="76"/>
        <v>#VALUE!</v>
      </c>
      <c r="U217" s="185" t="e">
        <f t="shared" ca="1" si="76"/>
        <v>#VALUE!</v>
      </c>
      <c r="V217" s="185" t="e">
        <f t="shared" ca="1" si="76"/>
        <v>#VALUE!</v>
      </c>
      <c r="W217" s="185" t="e">
        <f t="shared" ca="1" si="76"/>
        <v>#VALUE!</v>
      </c>
      <c r="X217" s="185" t="e">
        <f t="shared" ca="1" si="76"/>
        <v>#VALUE!</v>
      </c>
      <c r="Y217" s="185" t="e">
        <f t="shared" ca="1" si="76"/>
        <v>#VALUE!</v>
      </c>
      <c r="Z217" s="185" t="e">
        <f t="shared" ca="1" si="76"/>
        <v>#VALUE!</v>
      </c>
      <c r="AA217" s="185" t="e">
        <f t="shared" ca="1" si="77"/>
        <v>#VALUE!</v>
      </c>
      <c r="AB217" s="185" t="e">
        <f t="shared" ca="1" si="77"/>
        <v>#VALUE!</v>
      </c>
      <c r="AC217" s="185" t="e">
        <f t="shared" ca="1" si="77"/>
        <v>#VALUE!</v>
      </c>
      <c r="AD217" s="185" t="e">
        <f t="shared" ca="1" si="77"/>
        <v>#VALUE!</v>
      </c>
      <c r="AE217" s="185" t="e">
        <f t="shared" ca="1" si="77"/>
        <v>#VALUE!</v>
      </c>
      <c r="AF217" s="185" t="e">
        <f t="shared" ca="1" si="77"/>
        <v>#VALUE!</v>
      </c>
      <c r="AG217" s="185" t="e">
        <f t="shared" ca="1" si="77"/>
        <v>#VALUE!</v>
      </c>
      <c r="AH217" s="185" t="e">
        <f t="shared" ca="1" si="77"/>
        <v>#VALUE!</v>
      </c>
      <c r="AI217" s="185" t="e">
        <f t="shared" ca="1" si="77"/>
        <v>#VALUE!</v>
      </c>
      <c r="AJ217" s="185" t="e">
        <f t="shared" ca="1" si="77"/>
        <v>#VALUE!</v>
      </c>
      <c r="AK217" s="185" t="e">
        <f t="shared" ca="1" si="77"/>
        <v>#VALUE!</v>
      </c>
      <c r="AL217" s="185" t="e">
        <f t="shared" ca="1" si="77"/>
        <v>#VALUE!</v>
      </c>
      <c r="AM217" s="185" t="e">
        <f t="shared" ca="1" si="77"/>
        <v>#VALUE!</v>
      </c>
      <c r="AN217" s="185" t="e">
        <f t="shared" ca="1" si="77"/>
        <v>#VALUE!</v>
      </c>
      <c r="AO217" s="185" t="e">
        <f t="shared" ca="1" si="77"/>
        <v>#VALUE!</v>
      </c>
      <c r="AP217" s="185" t="e">
        <f t="shared" ca="1" si="77"/>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76"/>
        <v>#VALUE!</v>
      </c>
      <c r="L218" s="185" t="e">
        <f t="shared" ca="1" si="76"/>
        <v>#VALUE!</v>
      </c>
      <c r="M218" s="185" t="e">
        <f t="shared" ca="1" si="76"/>
        <v>#VALUE!</v>
      </c>
      <c r="N218" s="185" t="e">
        <f t="shared" ca="1" si="76"/>
        <v>#VALUE!</v>
      </c>
      <c r="O218" s="185" t="e">
        <f t="shared" ca="1" si="76"/>
        <v>#VALUE!</v>
      </c>
      <c r="P218" s="185" t="e">
        <f t="shared" ca="1" si="76"/>
        <v>#VALUE!</v>
      </c>
      <c r="Q218" s="185" t="e">
        <f t="shared" ca="1" si="76"/>
        <v>#VALUE!</v>
      </c>
      <c r="R218" s="185" t="e">
        <f t="shared" ca="1" si="76"/>
        <v>#VALUE!</v>
      </c>
      <c r="S218" s="185" t="e">
        <f t="shared" ca="1" si="76"/>
        <v>#VALUE!</v>
      </c>
      <c r="T218" s="185" t="e">
        <f t="shared" ca="1" si="76"/>
        <v>#VALUE!</v>
      </c>
      <c r="U218" s="185" t="e">
        <f t="shared" ca="1" si="76"/>
        <v>#VALUE!</v>
      </c>
      <c r="V218" s="185" t="e">
        <f t="shared" ca="1" si="76"/>
        <v>#VALUE!</v>
      </c>
      <c r="W218" s="185" t="e">
        <f t="shared" ca="1" si="76"/>
        <v>#VALUE!</v>
      </c>
      <c r="X218" s="185" t="e">
        <f t="shared" ca="1" si="76"/>
        <v>#VALUE!</v>
      </c>
      <c r="Y218" s="185" t="e">
        <f t="shared" ca="1" si="76"/>
        <v>#VALUE!</v>
      </c>
      <c r="Z218" s="185" t="e">
        <f t="shared" ca="1" si="76"/>
        <v>#VALUE!</v>
      </c>
      <c r="AA218" s="185" t="e">
        <f t="shared" ca="1" si="77"/>
        <v>#VALUE!</v>
      </c>
      <c r="AB218" s="185" t="e">
        <f t="shared" ca="1" si="77"/>
        <v>#VALUE!</v>
      </c>
      <c r="AC218" s="185" t="e">
        <f t="shared" ca="1" si="77"/>
        <v>#VALUE!</v>
      </c>
      <c r="AD218" s="185" t="e">
        <f t="shared" ca="1" si="77"/>
        <v>#VALUE!</v>
      </c>
      <c r="AE218" s="185" t="e">
        <f t="shared" ca="1" si="77"/>
        <v>#VALUE!</v>
      </c>
      <c r="AF218" s="185" t="e">
        <f t="shared" ca="1" si="77"/>
        <v>#VALUE!</v>
      </c>
      <c r="AG218" s="185" t="e">
        <f t="shared" ca="1" si="77"/>
        <v>#VALUE!</v>
      </c>
      <c r="AH218" s="185" t="e">
        <f t="shared" ca="1" si="77"/>
        <v>#VALUE!</v>
      </c>
      <c r="AI218" s="185" t="e">
        <f t="shared" ca="1" si="77"/>
        <v>#VALUE!</v>
      </c>
      <c r="AJ218" s="185" t="e">
        <f t="shared" ca="1" si="77"/>
        <v>#VALUE!</v>
      </c>
      <c r="AK218" s="185" t="e">
        <f t="shared" ca="1" si="77"/>
        <v>#VALUE!</v>
      </c>
      <c r="AL218" s="185" t="e">
        <f t="shared" ca="1" si="77"/>
        <v>#VALUE!</v>
      </c>
      <c r="AM218" s="185" t="e">
        <f t="shared" ca="1" si="77"/>
        <v>#VALUE!</v>
      </c>
      <c r="AN218" s="185" t="e">
        <f t="shared" ca="1" si="77"/>
        <v>#VALUE!</v>
      </c>
      <c r="AO218" s="185" t="e">
        <f t="shared" ca="1" si="77"/>
        <v>#VALUE!</v>
      </c>
      <c r="AP218" s="185" t="e">
        <f t="shared" ca="1" si="77"/>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76"/>
        <v>#VALUE!</v>
      </c>
      <c r="L219" s="185" t="e">
        <f t="shared" ca="1" si="76"/>
        <v>#VALUE!</v>
      </c>
      <c r="M219" s="185" t="e">
        <f t="shared" ca="1" si="76"/>
        <v>#VALUE!</v>
      </c>
      <c r="N219" s="185" t="e">
        <f t="shared" ca="1" si="76"/>
        <v>#VALUE!</v>
      </c>
      <c r="O219" s="185" t="e">
        <f t="shared" ca="1" si="76"/>
        <v>#VALUE!</v>
      </c>
      <c r="P219" s="185" t="e">
        <f t="shared" ca="1" si="76"/>
        <v>#VALUE!</v>
      </c>
      <c r="Q219" s="185" t="e">
        <f t="shared" ca="1" si="76"/>
        <v>#VALUE!</v>
      </c>
      <c r="R219" s="185" t="e">
        <f t="shared" ca="1" si="76"/>
        <v>#VALUE!</v>
      </c>
      <c r="S219" s="185" t="e">
        <f t="shared" ca="1" si="76"/>
        <v>#VALUE!</v>
      </c>
      <c r="T219" s="185" t="e">
        <f t="shared" ca="1" si="76"/>
        <v>#VALUE!</v>
      </c>
      <c r="U219" s="185" t="e">
        <f t="shared" ca="1" si="76"/>
        <v>#VALUE!</v>
      </c>
      <c r="V219" s="185" t="e">
        <f t="shared" ca="1" si="76"/>
        <v>#VALUE!</v>
      </c>
      <c r="W219" s="185" t="e">
        <f t="shared" ca="1" si="76"/>
        <v>#VALUE!</v>
      </c>
      <c r="X219" s="185" t="e">
        <f t="shared" ca="1" si="76"/>
        <v>#VALUE!</v>
      </c>
      <c r="Y219" s="185" t="e">
        <f t="shared" ca="1" si="76"/>
        <v>#VALUE!</v>
      </c>
      <c r="Z219" s="185" t="e">
        <f t="shared" ca="1" si="76"/>
        <v>#VALUE!</v>
      </c>
      <c r="AA219" s="185" t="e">
        <f t="shared" ca="1" si="77"/>
        <v>#VALUE!</v>
      </c>
      <c r="AB219" s="185" t="e">
        <f t="shared" ca="1" si="77"/>
        <v>#VALUE!</v>
      </c>
      <c r="AC219" s="185" t="e">
        <f t="shared" ca="1" si="77"/>
        <v>#VALUE!</v>
      </c>
      <c r="AD219" s="185" t="e">
        <f t="shared" ca="1" si="77"/>
        <v>#VALUE!</v>
      </c>
      <c r="AE219" s="185" t="e">
        <f t="shared" ca="1" si="77"/>
        <v>#VALUE!</v>
      </c>
      <c r="AF219" s="185" t="e">
        <f t="shared" ca="1" si="77"/>
        <v>#VALUE!</v>
      </c>
      <c r="AG219" s="185" t="e">
        <f t="shared" ca="1" si="77"/>
        <v>#VALUE!</v>
      </c>
      <c r="AH219" s="185" t="e">
        <f t="shared" ca="1" si="77"/>
        <v>#VALUE!</v>
      </c>
      <c r="AI219" s="185" t="e">
        <f t="shared" ca="1" si="77"/>
        <v>#VALUE!</v>
      </c>
      <c r="AJ219" s="185" t="e">
        <f t="shared" ca="1" si="77"/>
        <v>#VALUE!</v>
      </c>
      <c r="AK219" s="185" t="e">
        <f t="shared" ca="1" si="77"/>
        <v>#VALUE!</v>
      </c>
      <c r="AL219" s="185" t="e">
        <f t="shared" ca="1" si="77"/>
        <v>#VALUE!</v>
      </c>
      <c r="AM219" s="185" t="e">
        <f t="shared" ca="1" si="77"/>
        <v>#VALUE!</v>
      </c>
      <c r="AN219" s="185" t="e">
        <f t="shared" ca="1" si="77"/>
        <v>#VALUE!</v>
      </c>
      <c r="AO219" s="185" t="e">
        <f t="shared" ca="1" si="77"/>
        <v>#VALUE!</v>
      </c>
      <c r="AP219" s="185" t="e">
        <f t="shared" ca="1" si="77"/>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76"/>
        <v>#VALUE!</v>
      </c>
      <c r="L220" s="185" t="e">
        <f t="shared" ca="1" si="76"/>
        <v>#VALUE!</v>
      </c>
      <c r="M220" s="185" t="e">
        <f t="shared" ca="1" si="76"/>
        <v>#VALUE!</v>
      </c>
      <c r="N220" s="185" t="e">
        <f t="shared" ca="1" si="76"/>
        <v>#VALUE!</v>
      </c>
      <c r="O220" s="185" t="e">
        <f t="shared" ca="1" si="76"/>
        <v>#VALUE!</v>
      </c>
      <c r="P220" s="185" t="e">
        <f t="shared" ca="1" si="76"/>
        <v>#VALUE!</v>
      </c>
      <c r="Q220" s="185" t="e">
        <f t="shared" ca="1" si="76"/>
        <v>#VALUE!</v>
      </c>
      <c r="R220" s="185" t="e">
        <f t="shared" ca="1" si="76"/>
        <v>#VALUE!</v>
      </c>
      <c r="S220" s="185" t="e">
        <f t="shared" ca="1" si="76"/>
        <v>#VALUE!</v>
      </c>
      <c r="T220" s="185" t="e">
        <f t="shared" ca="1" si="76"/>
        <v>#VALUE!</v>
      </c>
      <c r="U220" s="185" t="e">
        <f t="shared" ca="1" si="76"/>
        <v>#VALUE!</v>
      </c>
      <c r="V220" s="185" t="e">
        <f t="shared" ca="1" si="76"/>
        <v>#VALUE!</v>
      </c>
      <c r="W220" s="185" t="e">
        <f t="shared" ca="1" si="76"/>
        <v>#VALUE!</v>
      </c>
      <c r="X220" s="185" t="e">
        <f t="shared" ca="1" si="76"/>
        <v>#VALUE!</v>
      </c>
      <c r="Y220" s="185" t="e">
        <f t="shared" ca="1" si="76"/>
        <v>#VALUE!</v>
      </c>
      <c r="Z220" s="185" t="e">
        <f t="shared" ca="1" si="76"/>
        <v>#VALUE!</v>
      </c>
      <c r="AA220" s="185" t="e">
        <f t="shared" ca="1" si="77"/>
        <v>#VALUE!</v>
      </c>
      <c r="AB220" s="185" t="e">
        <f t="shared" ca="1" si="77"/>
        <v>#VALUE!</v>
      </c>
      <c r="AC220" s="185" t="e">
        <f t="shared" ca="1" si="77"/>
        <v>#VALUE!</v>
      </c>
      <c r="AD220" s="185" t="e">
        <f t="shared" ca="1" si="77"/>
        <v>#VALUE!</v>
      </c>
      <c r="AE220" s="185" t="e">
        <f t="shared" ca="1" si="77"/>
        <v>#VALUE!</v>
      </c>
      <c r="AF220" s="185" t="e">
        <f t="shared" ca="1" si="77"/>
        <v>#VALUE!</v>
      </c>
      <c r="AG220" s="185" t="e">
        <f t="shared" ca="1" si="77"/>
        <v>#VALUE!</v>
      </c>
      <c r="AH220" s="185" t="e">
        <f t="shared" ca="1" si="77"/>
        <v>#VALUE!</v>
      </c>
      <c r="AI220" s="185" t="e">
        <f t="shared" ca="1" si="77"/>
        <v>#VALUE!</v>
      </c>
      <c r="AJ220" s="185" t="e">
        <f t="shared" ca="1" si="77"/>
        <v>#VALUE!</v>
      </c>
      <c r="AK220" s="185" t="e">
        <f t="shared" ca="1" si="77"/>
        <v>#VALUE!</v>
      </c>
      <c r="AL220" s="185" t="e">
        <f t="shared" ca="1" si="77"/>
        <v>#VALUE!</v>
      </c>
      <c r="AM220" s="185" t="e">
        <f t="shared" ca="1" si="77"/>
        <v>#VALUE!</v>
      </c>
      <c r="AN220" s="185" t="e">
        <f t="shared" ca="1" si="77"/>
        <v>#VALUE!</v>
      </c>
      <c r="AO220" s="185" t="e">
        <f t="shared" ca="1" si="77"/>
        <v>#VALUE!</v>
      </c>
      <c r="AP220" s="185" t="e">
        <f t="shared" ca="1" si="77"/>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76"/>
        <v>#VALUE!</v>
      </c>
      <c r="L221" s="185" t="e">
        <f t="shared" ca="1" si="76"/>
        <v>#VALUE!</v>
      </c>
      <c r="M221" s="185" t="e">
        <f t="shared" ca="1" si="76"/>
        <v>#VALUE!</v>
      </c>
      <c r="N221" s="185" t="e">
        <f t="shared" ca="1" si="76"/>
        <v>#VALUE!</v>
      </c>
      <c r="O221" s="185" t="e">
        <f t="shared" ca="1" si="76"/>
        <v>#VALUE!</v>
      </c>
      <c r="P221" s="185" t="e">
        <f t="shared" ca="1" si="76"/>
        <v>#VALUE!</v>
      </c>
      <c r="Q221" s="185" t="e">
        <f t="shared" ca="1" si="76"/>
        <v>#VALUE!</v>
      </c>
      <c r="R221" s="185" t="e">
        <f t="shared" ca="1" si="76"/>
        <v>#VALUE!</v>
      </c>
      <c r="S221" s="185" t="e">
        <f t="shared" ca="1" si="76"/>
        <v>#VALUE!</v>
      </c>
      <c r="T221" s="185" t="e">
        <f t="shared" ca="1" si="76"/>
        <v>#VALUE!</v>
      </c>
      <c r="U221" s="185" t="e">
        <f t="shared" ca="1" si="76"/>
        <v>#VALUE!</v>
      </c>
      <c r="V221" s="185" t="e">
        <f t="shared" ca="1" si="76"/>
        <v>#VALUE!</v>
      </c>
      <c r="W221" s="185" t="e">
        <f t="shared" ca="1" si="76"/>
        <v>#VALUE!</v>
      </c>
      <c r="X221" s="185" t="e">
        <f t="shared" ca="1" si="76"/>
        <v>#VALUE!</v>
      </c>
      <c r="Y221" s="185" t="e">
        <f t="shared" ca="1" si="76"/>
        <v>#VALUE!</v>
      </c>
      <c r="Z221" s="185" t="e">
        <f t="shared" ca="1" si="76"/>
        <v>#VALUE!</v>
      </c>
      <c r="AA221" s="185" t="e">
        <f t="shared" ca="1" si="77"/>
        <v>#VALUE!</v>
      </c>
      <c r="AB221" s="185" t="e">
        <f t="shared" ca="1" si="77"/>
        <v>#VALUE!</v>
      </c>
      <c r="AC221" s="185" t="e">
        <f t="shared" ca="1" si="77"/>
        <v>#VALUE!</v>
      </c>
      <c r="AD221" s="185" t="e">
        <f t="shared" ca="1" si="77"/>
        <v>#VALUE!</v>
      </c>
      <c r="AE221" s="185" t="e">
        <f t="shared" ca="1" si="77"/>
        <v>#VALUE!</v>
      </c>
      <c r="AF221" s="185" t="e">
        <f t="shared" ca="1" si="77"/>
        <v>#VALUE!</v>
      </c>
      <c r="AG221" s="185" t="e">
        <f t="shared" ca="1" si="77"/>
        <v>#VALUE!</v>
      </c>
      <c r="AH221" s="185" t="e">
        <f t="shared" ca="1" si="77"/>
        <v>#VALUE!</v>
      </c>
      <c r="AI221" s="185" t="e">
        <f t="shared" ca="1" si="77"/>
        <v>#VALUE!</v>
      </c>
      <c r="AJ221" s="185" t="e">
        <f t="shared" ca="1" si="77"/>
        <v>#VALUE!</v>
      </c>
      <c r="AK221" s="185" t="e">
        <f t="shared" ca="1" si="77"/>
        <v>#VALUE!</v>
      </c>
      <c r="AL221" s="185" t="e">
        <f t="shared" ca="1" si="77"/>
        <v>#VALUE!</v>
      </c>
      <c r="AM221" s="185" t="e">
        <f t="shared" ca="1" si="77"/>
        <v>#VALUE!</v>
      </c>
      <c r="AN221" s="185" t="e">
        <f t="shared" ca="1" si="77"/>
        <v>#VALUE!</v>
      </c>
      <c r="AO221" s="185" t="e">
        <f t="shared" ca="1" si="77"/>
        <v>#VALUE!</v>
      </c>
      <c r="AP221" s="185" t="e">
        <f t="shared" ca="1" si="77"/>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76"/>
        <v>#VALUE!</v>
      </c>
      <c r="L222" s="185" t="e">
        <f t="shared" ca="1" si="76"/>
        <v>#VALUE!</v>
      </c>
      <c r="M222" s="185" t="e">
        <f t="shared" ca="1" si="76"/>
        <v>#VALUE!</v>
      </c>
      <c r="N222" s="185" t="e">
        <f t="shared" ca="1" si="76"/>
        <v>#VALUE!</v>
      </c>
      <c r="O222" s="185" t="e">
        <f t="shared" ca="1" si="76"/>
        <v>#VALUE!</v>
      </c>
      <c r="P222" s="185" t="e">
        <f t="shared" ca="1" si="76"/>
        <v>#VALUE!</v>
      </c>
      <c r="Q222" s="185" t="e">
        <f t="shared" ca="1" si="76"/>
        <v>#VALUE!</v>
      </c>
      <c r="R222" s="185" t="e">
        <f t="shared" ca="1" si="76"/>
        <v>#VALUE!</v>
      </c>
      <c r="S222" s="185" t="e">
        <f t="shared" ca="1" si="76"/>
        <v>#VALUE!</v>
      </c>
      <c r="T222" s="185" t="e">
        <f t="shared" ca="1" si="76"/>
        <v>#VALUE!</v>
      </c>
      <c r="U222" s="185" t="e">
        <f t="shared" ca="1" si="76"/>
        <v>#VALUE!</v>
      </c>
      <c r="V222" s="185" t="e">
        <f t="shared" ca="1" si="76"/>
        <v>#VALUE!</v>
      </c>
      <c r="W222" s="185" t="e">
        <f t="shared" ca="1" si="76"/>
        <v>#VALUE!</v>
      </c>
      <c r="X222" s="185" t="e">
        <f t="shared" ca="1" si="76"/>
        <v>#VALUE!</v>
      </c>
      <c r="Y222" s="185" t="e">
        <f t="shared" ca="1" si="76"/>
        <v>#VALUE!</v>
      </c>
      <c r="Z222" s="185" t="e">
        <f t="shared" ca="1" si="76"/>
        <v>#VALUE!</v>
      </c>
      <c r="AA222" s="185" t="e">
        <f t="shared" ca="1" si="77"/>
        <v>#VALUE!</v>
      </c>
      <c r="AB222" s="185" t="e">
        <f t="shared" ca="1" si="77"/>
        <v>#VALUE!</v>
      </c>
      <c r="AC222" s="185" t="e">
        <f t="shared" ca="1" si="77"/>
        <v>#VALUE!</v>
      </c>
      <c r="AD222" s="185" t="e">
        <f t="shared" ca="1" si="77"/>
        <v>#VALUE!</v>
      </c>
      <c r="AE222" s="185" t="e">
        <f t="shared" ca="1" si="77"/>
        <v>#VALUE!</v>
      </c>
      <c r="AF222" s="185" t="e">
        <f t="shared" ca="1" si="77"/>
        <v>#VALUE!</v>
      </c>
      <c r="AG222" s="185" t="e">
        <f t="shared" ca="1" si="77"/>
        <v>#VALUE!</v>
      </c>
      <c r="AH222" s="185" t="e">
        <f t="shared" ca="1" si="77"/>
        <v>#VALUE!</v>
      </c>
      <c r="AI222" s="185" t="e">
        <f t="shared" ca="1" si="77"/>
        <v>#VALUE!</v>
      </c>
      <c r="AJ222" s="185" t="e">
        <f t="shared" ca="1" si="77"/>
        <v>#VALUE!</v>
      </c>
      <c r="AK222" s="185" t="e">
        <f t="shared" ca="1" si="77"/>
        <v>#VALUE!</v>
      </c>
      <c r="AL222" s="185" t="e">
        <f t="shared" ca="1" si="77"/>
        <v>#VALUE!</v>
      </c>
      <c r="AM222" s="185" t="e">
        <f t="shared" ca="1" si="77"/>
        <v>#VALUE!</v>
      </c>
      <c r="AN222" s="185" t="e">
        <f t="shared" ca="1" si="77"/>
        <v>#VALUE!</v>
      </c>
      <c r="AO222" s="185" t="e">
        <f t="shared" ca="1" si="77"/>
        <v>#VALUE!</v>
      </c>
      <c r="AP222" s="185" t="e">
        <f t="shared" ca="1" si="77"/>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76"/>
        <v>#VALUE!</v>
      </c>
      <c r="L223" s="185" t="e">
        <f t="shared" ca="1" si="76"/>
        <v>#VALUE!</v>
      </c>
      <c r="M223" s="185" t="e">
        <f t="shared" ca="1" si="76"/>
        <v>#VALUE!</v>
      </c>
      <c r="N223" s="185" t="e">
        <f t="shared" ca="1" si="76"/>
        <v>#VALUE!</v>
      </c>
      <c r="O223" s="185" t="e">
        <f t="shared" ca="1" si="76"/>
        <v>#VALUE!</v>
      </c>
      <c r="P223" s="185" t="e">
        <f t="shared" ca="1" si="76"/>
        <v>#VALUE!</v>
      </c>
      <c r="Q223" s="185" t="e">
        <f t="shared" ca="1" si="76"/>
        <v>#VALUE!</v>
      </c>
      <c r="R223" s="185" t="e">
        <f t="shared" ca="1" si="76"/>
        <v>#VALUE!</v>
      </c>
      <c r="S223" s="185" t="e">
        <f t="shared" ca="1" si="76"/>
        <v>#VALUE!</v>
      </c>
      <c r="T223" s="185" t="e">
        <f t="shared" ca="1" si="76"/>
        <v>#VALUE!</v>
      </c>
      <c r="U223" s="185" t="e">
        <f t="shared" ca="1" si="76"/>
        <v>#VALUE!</v>
      </c>
      <c r="V223" s="185" t="e">
        <f t="shared" ca="1" si="76"/>
        <v>#VALUE!</v>
      </c>
      <c r="W223" s="185" t="e">
        <f t="shared" ca="1" si="76"/>
        <v>#VALUE!</v>
      </c>
      <c r="X223" s="185" t="e">
        <f t="shared" ca="1" si="76"/>
        <v>#VALUE!</v>
      </c>
      <c r="Y223" s="185" t="e">
        <f t="shared" ca="1" si="76"/>
        <v>#VALUE!</v>
      </c>
      <c r="Z223" s="185" t="e">
        <f t="shared" ca="1" si="76"/>
        <v>#VALUE!</v>
      </c>
      <c r="AA223" s="185" t="e">
        <f t="shared" ca="1" si="77"/>
        <v>#VALUE!</v>
      </c>
      <c r="AB223" s="185" t="e">
        <f t="shared" ca="1" si="77"/>
        <v>#VALUE!</v>
      </c>
      <c r="AC223" s="185" t="e">
        <f t="shared" ca="1" si="77"/>
        <v>#VALUE!</v>
      </c>
      <c r="AD223" s="185" t="e">
        <f t="shared" ca="1" si="77"/>
        <v>#VALUE!</v>
      </c>
      <c r="AE223" s="185" t="e">
        <f t="shared" ca="1" si="77"/>
        <v>#VALUE!</v>
      </c>
      <c r="AF223" s="185" t="e">
        <f t="shared" ca="1" si="77"/>
        <v>#VALUE!</v>
      </c>
      <c r="AG223" s="185" t="e">
        <f t="shared" ca="1" si="77"/>
        <v>#VALUE!</v>
      </c>
      <c r="AH223" s="185" t="e">
        <f t="shared" ca="1" si="77"/>
        <v>#VALUE!</v>
      </c>
      <c r="AI223" s="185" t="e">
        <f t="shared" ca="1" si="77"/>
        <v>#VALUE!</v>
      </c>
      <c r="AJ223" s="185" t="e">
        <f t="shared" ca="1" si="77"/>
        <v>#VALUE!</v>
      </c>
      <c r="AK223" s="185" t="e">
        <f t="shared" ca="1" si="77"/>
        <v>#VALUE!</v>
      </c>
      <c r="AL223" s="185" t="e">
        <f t="shared" ca="1" si="77"/>
        <v>#VALUE!</v>
      </c>
      <c r="AM223" s="185" t="e">
        <f t="shared" ca="1" si="77"/>
        <v>#VALUE!</v>
      </c>
      <c r="AN223" s="185" t="e">
        <f t="shared" ca="1" si="77"/>
        <v>#VALUE!</v>
      </c>
      <c r="AO223" s="185" t="e">
        <f t="shared" ca="1" si="77"/>
        <v>#VALUE!</v>
      </c>
      <c r="AP223" s="185" t="e">
        <f t="shared" ca="1" si="77"/>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76"/>
        <v>#VALUE!</v>
      </c>
      <c r="L224" s="185" t="e">
        <f t="shared" ca="1" si="76"/>
        <v>#VALUE!</v>
      </c>
      <c r="M224" s="185" t="e">
        <f t="shared" ca="1" si="76"/>
        <v>#VALUE!</v>
      </c>
      <c r="N224" s="185" t="e">
        <f t="shared" ca="1" si="76"/>
        <v>#VALUE!</v>
      </c>
      <c r="O224" s="185" t="e">
        <f t="shared" ca="1" si="76"/>
        <v>#VALUE!</v>
      </c>
      <c r="P224" s="185" t="e">
        <f t="shared" ca="1" si="76"/>
        <v>#VALUE!</v>
      </c>
      <c r="Q224" s="185" t="e">
        <f t="shared" ca="1" si="76"/>
        <v>#VALUE!</v>
      </c>
      <c r="R224" s="185" t="e">
        <f t="shared" ca="1" si="76"/>
        <v>#VALUE!</v>
      </c>
      <c r="S224" s="185" t="e">
        <f t="shared" ca="1" si="76"/>
        <v>#VALUE!</v>
      </c>
      <c r="T224" s="185" t="e">
        <f t="shared" ca="1" si="76"/>
        <v>#VALUE!</v>
      </c>
      <c r="U224" s="185" t="e">
        <f t="shared" ca="1" si="76"/>
        <v>#VALUE!</v>
      </c>
      <c r="V224" s="185" t="e">
        <f t="shared" ca="1" si="76"/>
        <v>#VALUE!</v>
      </c>
      <c r="W224" s="185" t="e">
        <f t="shared" ca="1" si="76"/>
        <v>#VALUE!</v>
      </c>
      <c r="X224" s="185" t="e">
        <f t="shared" ca="1" si="76"/>
        <v>#VALUE!</v>
      </c>
      <c r="Y224" s="185" t="e">
        <f t="shared" ca="1" si="76"/>
        <v>#VALUE!</v>
      </c>
      <c r="Z224" s="185" t="e">
        <f t="shared" ca="1" si="76"/>
        <v>#VALUE!</v>
      </c>
      <c r="AA224" s="185" t="e">
        <f t="shared" ca="1" si="77"/>
        <v>#VALUE!</v>
      </c>
      <c r="AB224" s="185" t="e">
        <f t="shared" ca="1" si="77"/>
        <v>#VALUE!</v>
      </c>
      <c r="AC224" s="185" t="e">
        <f t="shared" ca="1" si="77"/>
        <v>#VALUE!</v>
      </c>
      <c r="AD224" s="185" t="e">
        <f t="shared" ca="1" si="77"/>
        <v>#VALUE!</v>
      </c>
      <c r="AE224" s="185" t="e">
        <f t="shared" ca="1" si="77"/>
        <v>#VALUE!</v>
      </c>
      <c r="AF224" s="185" t="e">
        <f t="shared" ca="1" si="77"/>
        <v>#VALUE!</v>
      </c>
      <c r="AG224" s="185" t="e">
        <f t="shared" ca="1" si="77"/>
        <v>#VALUE!</v>
      </c>
      <c r="AH224" s="185" t="e">
        <f t="shared" ca="1" si="77"/>
        <v>#VALUE!</v>
      </c>
      <c r="AI224" s="185" t="e">
        <f t="shared" ca="1" si="77"/>
        <v>#VALUE!</v>
      </c>
      <c r="AJ224" s="185" t="e">
        <f t="shared" ca="1" si="77"/>
        <v>#VALUE!</v>
      </c>
      <c r="AK224" s="185" t="e">
        <f t="shared" ca="1" si="77"/>
        <v>#VALUE!</v>
      </c>
      <c r="AL224" s="185" t="e">
        <f t="shared" ca="1" si="77"/>
        <v>#VALUE!</v>
      </c>
      <c r="AM224" s="185" t="e">
        <f t="shared" ca="1" si="77"/>
        <v>#VALUE!</v>
      </c>
      <c r="AN224" s="185" t="e">
        <f t="shared" ca="1" si="77"/>
        <v>#VALUE!</v>
      </c>
      <c r="AO224" s="185" t="e">
        <f t="shared" ca="1" si="77"/>
        <v>#VALUE!</v>
      </c>
      <c r="AP224" s="185" t="e">
        <f t="shared" ca="1" si="77"/>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76"/>
        <v>#VALUE!</v>
      </c>
      <c r="L225" s="185" t="e">
        <f t="shared" ca="1" si="76"/>
        <v>#VALUE!</v>
      </c>
      <c r="M225" s="185" t="e">
        <f t="shared" ca="1" si="76"/>
        <v>#VALUE!</v>
      </c>
      <c r="N225" s="185" t="e">
        <f t="shared" ca="1" si="76"/>
        <v>#VALUE!</v>
      </c>
      <c r="O225" s="185" t="e">
        <f t="shared" ca="1" si="76"/>
        <v>#VALUE!</v>
      </c>
      <c r="P225" s="185" t="e">
        <f t="shared" ca="1" si="76"/>
        <v>#VALUE!</v>
      </c>
      <c r="Q225" s="185" t="e">
        <f t="shared" ca="1" si="76"/>
        <v>#VALUE!</v>
      </c>
      <c r="R225" s="185" t="e">
        <f t="shared" ca="1" si="76"/>
        <v>#VALUE!</v>
      </c>
      <c r="S225" s="185" t="e">
        <f t="shared" ca="1" si="76"/>
        <v>#VALUE!</v>
      </c>
      <c r="T225" s="185" t="e">
        <f t="shared" ca="1" si="76"/>
        <v>#VALUE!</v>
      </c>
      <c r="U225" s="185" t="e">
        <f t="shared" ca="1" si="76"/>
        <v>#VALUE!</v>
      </c>
      <c r="V225" s="185" t="e">
        <f t="shared" ca="1" si="76"/>
        <v>#VALUE!</v>
      </c>
      <c r="W225" s="185" t="e">
        <f t="shared" ca="1" si="76"/>
        <v>#VALUE!</v>
      </c>
      <c r="X225" s="185" t="e">
        <f t="shared" ca="1" si="76"/>
        <v>#VALUE!</v>
      </c>
      <c r="Y225" s="185" t="e">
        <f t="shared" ca="1" si="76"/>
        <v>#VALUE!</v>
      </c>
      <c r="Z225" s="185" t="e">
        <f t="shared" ca="1" si="76"/>
        <v>#VALUE!</v>
      </c>
      <c r="AA225" s="185" t="e">
        <f t="shared" ca="1" si="77"/>
        <v>#VALUE!</v>
      </c>
      <c r="AB225" s="185" t="e">
        <f t="shared" ca="1" si="77"/>
        <v>#VALUE!</v>
      </c>
      <c r="AC225" s="185" t="e">
        <f t="shared" ca="1" si="77"/>
        <v>#VALUE!</v>
      </c>
      <c r="AD225" s="185" t="e">
        <f t="shared" ca="1" si="77"/>
        <v>#VALUE!</v>
      </c>
      <c r="AE225" s="185" t="e">
        <f t="shared" ca="1" si="77"/>
        <v>#VALUE!</v>
      </c>
      <c r="AF225" s="185" t="e">
        <f t="shared" ca="1" si="77"/>
        <v>#VALUE!</v>
      </c>
      <c r="AG225" s="185" t="e">
        <f t="shared" ca="1" si="77"/>
        <v>#VALUE!</v>
      </c>
      <c r="AH225" s="185" t="e">
        <f t="shared" ca="1" si="77"/>
        <v>#VALUE!</v>
      </c>
      <c r="AI225" s="185" t="e">
        <f t="shared" ca="1" si="77"/>
        <v>#VALUE!</v>
      </c>
      <c r="AJ225" s="185" t="e">
        <f t="shared" ca="1" si="77"/>
        <v>#VALUE!</v>
      </c>
      <c r="AK225" s="185" t="e">
        <f t="shared" ca="1" si="77"/>
        <v>#VALUE!</v>
      </c>
      <c r="AL225" s="185" t="e">
        <f t="shared" ca="1" si="77"/>
        <v>#VALUE!</v>
      </c>
      <c r="AM225" s="185" t="e">
        <f t="shared" ca="1" si="77"/>
        <v>#VALUE!</v>
      </c>
      <c r="AN225" s="185" t="e">
        <f t="shared" ca="1" si="77"/>
        <v>#VALUE!</v>
      </c>
      <c r="AO225" s="185" t="e">
        <f t="shared" ca="1" si="77"/>
        <v>#VALUE!</v>
      </c>
      <c r="AP225" s="185" t="e">
        <f t="shared" ca="1" si="77"/>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76"/>
        <v>#VALUE!</v>
      </c>
      <c r="L226" s="185" t="e">
        <f t="shared" ca="1" si="76"/>
        <v>#VALUE!</v>
      </c>
      <c r="M226" s="185" t="e">
        <f t="shared" ca="1" si="76"/>
        <v>#VALUE!</v>
      </c>
      <c r="N226" s="185" t="e">
        <f t="shared" ca="1" si="76"/>
        <v>#VALUE!</v>
      </c>
      <c r="O226" s="185" t="e">
        <f t="shared" ca="1" si="76"/>
        <v>#VALUE!</v>
      </c>
      <c r="P226" s="185" t="e">
        <f t="shared" ca="1" si="76"/>
        <v>#VALUE!</v>
      </c>
      <c r="Q226" s="185" t="e">
        <f t="shared" ca="1" si="76"/>
        <v>#VALUE!</v>
      </c>
      <c r="R226" s="185" t="e">
        <f t="shared" ca="1" si="76"/>
        <v>#VALUE!</v>
      </c>
      <c r="S226" s="185" t="e">
        <f t="shared" ca="1" si="76"/>
        <v>#VALUE!</v>
      </c>
      <c r="T226" s="185" t="e">
        <f t="shared" ca="1" si="76"/>
        <v>#VALUE!</v>
      </c>
      <c r="U226" s="185" t="e">
        <f t="shared" ca="1" si="76"/>
        <v>#VALUE!</v>
      </c>
      <c r="V226" s="185" t="e">
        <f t="shared" ca="1" si="76"/>
        <v>#VALUE!</v>
      </c>
      <c r="W226" s="185" t="e">
        <f t="shared" ca="1" si="76"/>
        <v>#VALUE!</v>
      </c>
      <c r="X226" s="185" t="e">
        <f t="shared" ca="1" si="76"/>
        <v>#VALUE!</v>
      </c>
      <c r="Y226" s="185" t="e">
        <f t="shared" ca="1" si="76"/>
        <v>#VALUE!</v>
      </c>
      <c r="Z226" s="185" t="e">
        <f t="shared" ca="1" si="76"/>
        <v>#VALUE!</v>
      </c>
      <c r="AA226" s="185" t="e">
        <f t="shared" ca="1" si="77"/>
        <v>#VALUE!</v>
      </c>
      <c r="AB226" s="185" t="e">
        <f t="shared" ca="1" si="77"/>
        <v>#VALUE!</v>
      </c>
      <c r="AC226" s="185" t="e">
        <f t="shared" ca="1" si="77"/>
        <v>#VALUE!</v>
      </c>
      <c r="AD226" s="185" t="e">
        <f t="shared" ca="1" si="77"/>
        <v>#VALUE!</v>
      </c>
      <c r="AE226" s="185" t="e">
        <f t="shared" ca="1" si="77"/>
        <v>#VALUE!</v>
      </c>
      <c r="AF226" s="185" t="e">
        <f t="shared" ca="1" si="77"/>
        <v>#VALUE!</v>
      </c>
      <c r="AG226" s="185" t="e">
        <f t="shared" ca="1" si="77"/>
        <v>#VALUE!</v>
      </c>
      <c r="AH226" s="185" t="e">
        <f t="shared" ca="1" si="77"/>
        <v>#VALUE!</v>
      </c>
      <c r="AI226" s="185" t="e">
        <f t="shared" ca="1" si="77"/>
        <v>#VALUE!</v>
      </c>
      <c r="AJ226" s="185" t="e">
        <f t="shared" ca="1" si="77"/>
        <v>#VALUE!</v>
      </c>
      <c r="AK226" s="185" t="e">
        <f t="shared" ca="1" si="77"/>
        <v>#VALUE!</v>
      </c>
      <c r="AL226" s="185" t="e">
        <f t="shared" ca="1" si="77"/>
        <v>#VALUE!</v>
      </c>
      <c r="AM226" s="185" t="e">
        <f t="shared" ca="1" si="77"/>
        <v>#VALUE!</v>
      </c>
      <c r="AN226" s="185" t="e">
        <f t="shared" ca="1" si="77"/>
        <v>#VALUE!</v>
      </c>
      <c r="AO226" s="185" t="e">
        <f t="shared" ca="1" si="77"/>
        <v>#VALUE!</v>
      </c>
      <c r="AP226" s="185" t="e">
        <f t="shared" ca="1" si="77"/>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76"/>
        <v>#VALUE!</v>
      </c>
      <c r="L227" s="185" t="e">
        <f t="shared" ca="1" si="76"/>
        <v>#VALUE!</v>
      </c>
      <c r="M227" s="185" t="e">
        <f t="shared" ca="1" si="76"/>
        <v>#VALUE!</v>
      </c>
      <c r="N227" s="185" t="e">
        <f t="shared" ca="1" si="76"/>
        <v>#VALUE!</v>
      </c>
      <c r="O227" s="185" t="e">
        <f t="shared" ca="1" si="76"/>
        <v>#VALUE!</v>
      </c>
      <c r="P227" s="185" t="e">
        <f t="shared" ca="1" si="76"/>
        <v>#VALUE!</v>
      </c>
      <c r="Q227" s="185" t="e">
        <f t="shared" ca="1" si="76"/>
        <v>#VALUE!</v>
      </c>
      <c r="R227" s="185" t="e">
        <f t="shared" ca="1" si="76"/>
        <v>#VALUE!</v>
      </c>
      <c r="S227" s="185" t="e">
        <f t="shared" ca="1" si="76"/>
        <v>#VALUE!</v>
      </c>
      <c r="T227" s="185" t="e">
        <f t="shared" ca="1" si="76"/>
        <v>#VALUE!</v>
      </c>
      <c r="U227" s="185" t="e">
        <f t="shared" ca="1" si="76"/>
        <v>#VALUE!</v>
      </c>
      <c r="V227" s="185" t="e">
        <f t="shared" ca="1" si="76"/>
        <v>#VALUE!</v>
      </c>
      <c r="W227" s="185" t="e">
        <f t="shared" ca="1" si="76"/>
        <v>#VALUE!</v>
      </c>
      <c r="X227" s="185" t="e">
        <f t="shared" ca="1" si="76"/>
        <v>#VALUE!</v>
      </c>
      <c r="Y227" s="185" t="e">
        <f t="shared" ca="1" si="76"/>
        <v>#VALUE!</v>
      </c>
      <c r="Z227" s="185" t="e">
        <f t="shared" ref="Z227:AO228" ca="1" si="78">Z$211/Y$211*Y227</f>
        <v>#VALUE!</v>
      </c>
      <c r="AA227" s="185" t="e">
        <f t="shared" ca="1" si="78"/>
        <v>#VALUE!</v>
      </c>
      <c r="AB227" s="185" t="e">
        <f t="shared" ca="1" si="78"/>
        <v>#VALUE!</v>
      </c>
      <c r="AC227" s="185" t="e">
        <f t="shared" ca="1" si="78"/>
        <v>#VALUE!</v>
      </c>
      <c r="AD227" s="185" t="e">
        <f t="shared" ca="1" si="78"/>
        <v>#VALUE!</v>
      </c>
      <c r="AE227" s="185" t="e">
        <f t="shared" ca="1" si="78"/>
        <v>#VALUE!</v>
      </c>
      <c r="AF227" s="185" t="e">
        <f t="shared" ca="1" si="78"/>
        <v>#VALUE!</v>
      </c>
      <c r="AG227" s="185" t="e">
        <f t="shared" ca="1" si="78"/>
        <v>#VALUE!</v>
      </c>
      <c r="AH227" s="185" t="e">
        <f t="shared" ca="1" si="78"/>
        <v>#VALUE!</v>
      </c>
      <c r="AI227" s="185" t="e">
        <f t="shared" ca="1" si="78"/>
        <v>#VALUE!</v>
      </c>
      <c r="AJ227" s="185" t="e">
        <f t="shared" ca="1" si="78"/>
        <v>#VALUE!</v>
      </c>
      <c r="AK227" s="185" t="e">
        <f t="shared" ca="1" si="78"/>
        <v>#VALUE!</v>
      </c>
      <c r="AL227" s="185" t="e">
        <f t="shared" ca="1" si="78"/>
        <v>#VALUE!</v>
      </c>
      <c r="AM227" s="185" t="e">
        <f t="shared" ca="1" si="78"/>
        <v>#VALUE!</v>
      </c>
      <c r="AN227" s="185" t="e">
        <f t="shared" ca="1" si="78"/>
        <v>#VALUE!</v>
      </c>
      <c r="AO227" s="185" t="e">
        <f t="shared" ca="1" si="78"/>
        <v>#VALUE!</v>
      </c>
      <c r="AP227" s="185" t="e">
        <f t="shared" ca="1" si="77"/>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79">K$211/J$211*J228</f>
        <v>#VALUE!</v>
      </c>
      <c r="L228" s="185" t="e">
        <f t="shared" ca="1" si="79"/>
        <v>#VALUE!</v>
      </c>
      <c r="M228" s="185" t="e">
        <f t="shared" ca="1" si="79"/>
        <v>#VALUE!</v>
      </c>
      <c r="N228" s="185" t="e">
        <f t="shared" ca="1" si="79"/>
        <v>#VALUE!</v>
      </c>
      <c r="O228" s="185" t="e">
        <f t="shared" ca="1" si="79"/>
        <v>#VALUE!</v>
      </c>
      <c r="P228" s="185" t="e">
        <f t="shared" ca="1" si="79"/>
        <v>#VALUE!</v>
      </c>
      <c r="Q228" s="185" t="e">
        <f t="shared" ca="1" si="79"/>
        <v>#VALUE!</v>
      </c>
      <c r="R228" s="185" t="e">
        <f t="shared" ca="1" si="79"/>
        <v>#VALUE!</v>
      </c>
      <c r="S228" s="185" t="e">
        <f t="shared" ca="1" si="79"/>
        <v>#VALUE!</v>
      </c>
      <c r="T228" s="185" t="e">
        <f t="shared" ca="1" si="79"/>
        <v>#VALUE!</v>
      </c>
      <c r="U228" s="185" t="e">
        <f t="shared" ca="1" si="79"/>
        <v>#VALUE!</v>
      </c>
      <c r="V228" s="185" t="e">
        <f t="shared" ca="1" si="79"/>
        <v>#VALUE!</v>
      </c>
      <c r="W228" s="185" t="e">
        <f t="shared" ca="1" si="79"/>
        <v>#VALUE!</v>
      </c>
      <c r="X228" s="185" t="e">
        <f t="shared" ca="1" si="79"/>
        <v>#VALUE!</v>
      </c>
      <c r="Y228" s="185" t="e">
        <f t="shared" ca="1" si="79"/>
        <v>#VALUE!</v>
      </c>
      <c r="Z228" s="185" t="e">
        <f t="shared" ca="1" si="79"/>
        <v>#VALUE!</v>
      </c>
      <c r="AA228" s="185" t="e">
        <f t="shared" ca="1" si="78"/>
        <v>#VALUE!</v>
      </c>
      <c r="AB228" s="185" t="e">
        <f t="shared" ca="1" si="78"/>
        <v>#VALUE!</v>
      </c>
      <c r="AC228" s="185" t="e">
        <f t="shared" ca="1" si="78"/>
        <v>#VALUE!</v>
      </c>
      <c r="AD228" s="185" t="e">
        <f t="shared" ca="1" si="78"/>
        <v>#VALUE!</v>
      </c>
      <c r="AE228" s="185" t="e">
        <f t="shared" ca="1" si="78"/>
        <v>#VALUE!</v>
      </c>
      <c r="AF228" s="185" t="e">
        <f t="shared" ca="1" si="78"/>
        <v>#VALUE!</v>
      </c>
      <c r="AG228" s="185" t="e">
        <f t="shared" ca="1" si="78"/>
        <v>#VALUE!</v>
      </c>
      <c r="AH228" s="185" t="e">
        <f t="shared" ca="1" si="78"/>
        <v>#VALUE!</v>
      </c>
      <c r="AI228" s="185" t="e">
        <f t="shared" ca="1" si="78"/>
        <v>#VALUE!</v>
      </c>
      <c r="AJ228" s="185" t="e">
        <f t="shared" ca="1" si="78"/>
        <v>#VALUE!</v>
      </c>
      <c r="AK228" s="185" t="e">
        <f t="shared" ca="1" si="78"/>
        <v>#VALUE!</v>
      </c>
      <c r="AL228" s="185" t="e">
        <f t="shared" ca="1" si="78"/>
        <v>#VALUE!</v>
      </c>
      <c r="AM228" s="185" t="e">
        <f t="shared" ca="1" si="78"/>
        <v>#VALUE!</v>
      </c>
      <c r="AN228" s="185" t="e">
        <f t="shared" ca="1" si="78"/>
        <v>#VALUE!</v>
      </c>
      <c r="AO228" s="185" t="e">
        <f t="shared" ca="1" si="78"/>
        <v>#VALUE!</v>
      </c>
      <c r="AP228" s="185" t="e">
        <f t="shared" ref="L228:AP229" ca="1" si="80">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79"/>
        <v>#VALUE!</v>
      </c>
      <c r="L229" s="185" t="e">
        <f t="shared" ca="1" si="80"/>
        <v>#VALUE!</v>
      </c>
      <c r="M229" s="185" t="e">
        <f t="shared" ca="1" si="80"/>
        <v>#VALUE!</v>
      </c>
      <c r="N229" s="185" t="e">
        <f t="shared" ca="1" si="80"/>
        <v>#VALUE!</v>
      </c>
      <c r="O229" s="185" t="e">
        <f t="shared" ca="1" si="80"/>
        <v>#VALUE!</v>
      </c>
      <c r="P229" s="185" t="e">
        <f t="shared" ca="1" si="80"/>
        <v>#VALUE!</v>
      </c>
      <c r="Q229" s="185" t="e">
        <f t="shared" ca="1" si="80"/>
        <v>#VALUE!</v>
      </c>
      <c r="R229" s="185" t="e">
        <f t="shared" ca="1" si="80"/>
        <v>#VALUE!</v>
      </c>
      <c r="S229" s="185" t="e">
        <f t="shared" ca="1" si="80"/>
        <v>#VALUE!</v>
      </c>
      <c r="T229" s="185" t="e">
        <f t="shared" ca="1" si="80"/>
        <v>#VALUE!</v>
      </c>
      <c r="U229" s="185" t="e">
        <f t="shared" ca="1" si="80"/>
        <v>#VALUE!</v>
      </c>
      <c r="V229" s="185" t="e">
        <f t="shared" ca="1" si="80"/>
        <v>#VALUE!</v>
      </c>
      <c r="W229" s="185" t="e">
        <f t="shared" ca="1" si="80"/>
        <v>#VALUE!</v>
      </c>
      <c r="X229" s="185" t="e">
        <f t="shared" ca="1" si="80"/>
        <v>#VALUE!</v>
      </c>
      <c r="Y229" s="185" t="e">
        <f t="shared" ca="1" si="80"/>
        <v>#VALUE!</v>
      </c>
      <c r="Z229" s="185" t="e">
        <f t="shared" ca="1" si="80"/>
        <v>#VALUE!</v>
      </c>
      <c r="AA229" s="185" t="e">
        <f t="shared" ca="1" si="80"/>
        <v>#VALUE!</v>
      </c>
      <c r="AB229" s="185" t="e">
        <f t="shared" ca="1" si="80"/>
        <v>#VALUE!</v>
      </c>
      <c r="AC229" s="185" t="e">
        <f t="shared" ca="1" si="80"/>
        <v>#VALUE!</v>
      </c>
      <c r="AD229" s="185" t="e">
        <f t="shared" ca="1" si="80"/>
        <v>#VALUE!</v>
      </c>
      <c r="AE229" s="185" t="e">
        <f t="shared" ca="1" si="80"/>
        <v>#VALUE!</v>
      </c>
      <c r="AF229" s="185" t="e">
        <f t="shared" ca="1" si="80"/>
        <v>#VALUE!</v>
      </c>
      <c r="AG229" s="185" t="e">
        <f t="shared" ca="1" si="80"/>
        <v>#VALUE!</v>
      </c>
      <c r="AH229" s="185" t="e">
        <f t="shared" ca="1" si="80"/>
        <v>#VALUE!</v>
      </c>
      <c r="AI229" s="185" t="e">
        <f t="shared" ca="1" si="80"/>
        <v>#VALUE!</v>
      </c>
      <c r="AJ229" s="185" t="e">
        <f t="shared" ca="1" si="80"/>
        <v>#VALUE!</v>
      </c>
      <c r="AK229" s="185" t="e">
        <f t="shared" ca="1" si="80"/>
        <v>#VALUE!</v>
      </c>
      <c r="AL229" s="185" t="e">
        <f t="shared" ca="1" si="80"/>
        <v>#VALUE!</v>
      </c>
      <c r="AM229" s="185" t="e">
        <f t="shared" ca="1" si="80"/>
        <v>#VALUE!</v>
      </c>
      <c r="AN229" s="185" t="e">
        <f t="shared" ca="1" si="80"/>
        <v>#VALUE!</v>
      </c>
      <c r="AO229" s="185" t="e">
        <f t="shared" ca="1" si="80"/>
        <v>#VALUE!</v>
      </c>
      <c r="AP229" s="185" t="e">
        <f t="shared" ca="1" si="80"/>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81">SUMIF($B$10:$B$22,$D230,K$10:K$22)*SUMIF($B$10:$B$22,$D230,K$41:K$53)</f>
        <v>242.13307836562956</v>
      </c>
      <c r="L230" s="5">
        <f t="shared" ca="1" si="81"/>
        <v>246.28265922314233</v>
      </c>
      <c r="M230" s="5">
        <f t="shared" ca="1" si="81"/>
        <v>249.43440425835786</v>
      </c>
      <c r="N230" s="5">
        <f t="shared" ca="1" si="81"/>
        <v>251.65581640876391</v>
      </c>
      <c r="O230" s="5">
        <f t="shared" ca="1" si="81"/>
        <v>252.75021516356861</v>
      </c>
      <c r="P230" s="5">
        <f t="shared" ca="1" si="81"/>
        <v>255.36564207593528</v>
      </c>
      <c r="Q230" s="5">
        <f t="shared" ca="1" si="81"/>
        <v>255.83896455730644</v>
      </c>
      <c r="R230" s="5">
        <f t="shared" ca="1" si="81"/>
        <v>231.21220107940408</v>
      </c>
      <c r="S230" s="5">
        <f t="shared" ca="1" si="81"/>
        <v>237.27430963578766</v>
      </c>
      <c r="T230" s="5">
        <f t="shared" ca="1" si="81"/>
        <v>243.43820579760768</v>
      </c>
      <c r="U230" s="5">
        <f t="shared" ca="1" si="81"/>
        <v>250.0252729216615</v>
      </c>
      <c r="V230" s="5">
        <f t="shared" ca="1" si="81"/>
        <v>257.0393389716665</v>
      </c>
      <c r="W230" s="5">
        <f t="shared" ca="1" si="81"/>
        <v>264.01983750733473</v>
      </c>
      <c r="X230" s="5">
        <f t="shared" ca="1" si="81"/>
        <v>271.72429020362813</v>
      </c>
      <c r="Y230" s="5">
        <f t="shared" ca="1" si="81"/>
        <v>279.56215318997283</v>
      </c>
      <c r="Z230" s="5">
        <f t="shared" ca="1" si="81"/>
        <v>287.85104341651504</v>
      </c>
      <c r="AA230" s="5">
        <f t="shared" ca="1" si="81"/>
        <v>296.17218841670399</v>
      </c>
      <c r="AB230" s="5">
        <f t="shared" ca="1" si="81"/>
        <v>303.16223965681729</v>
      </c>
      <c r="AC230" s="5">
        <f t="shared" ca="1" si="81"/>
        <v>311.91377494075573</v>
      </c>
      <c r="AD230" s="5">
        <f t="shared" ca="1" si="81"/>
        <v>320.90515779680265</v>
      </c>
      <c r="AE230" s="5">
        <f t="shared" ca="1" si="81"/>
        <v>329.99635652965821</v>
      </c>
      <c r="AF230" s="5">
        <f t="shared" ca="1" si="81"/>
        <v>338.83792660845495</v>
      </c>
      <c r="AG230" s="5">
        <f t="shared" ca="1" si="81"/>
        <v>348.33269322166962</v>
      </c>
      <c r="AH230" s="5">
        <f t="shared" ca="1" si="81"/>
        <v>357.99703019358316</v>
      </c>
      <c r="AI230" s="5">
        <f t="shared" ca="1" si="81"/>
        <v>368.00188053319943</v>
      </c>
      <c r="AJ230" s="5">
        <f t="shared" ca="1" si="81"/>
        <v>377.85666663181792</v>
      </c>
      <c r="AK230" s="5">
        <f t="shared" ca="1" si="81"/>
        <v>388.05037117851231</v>
      </c>
      <c r="AL230" s="5">
        <f t="shared" ca="1" si="81"/>
        <v>398.85002792330147</v>
      </c>
      <c r="AM230" s="5">
        <f t="shared" ca="1" si="81"/>
        <v>460.1203754889417</v>
      </c>
      <c r="AN230" s="5">
        <f t="shared" ca="1" si="81"/>
        <v>529.36224934657764</v>
      </c>
      <c r="AO230" s="5">
        <f t="shared" ca="1" si="81"/>
        <v>658.54588305452125</v>
      </c>
      <c r="AP230" s="5">
        <f t="shared" ca="1" si="81"/>
        <v>789.05810447779731</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82">K$230/J$230*J231</f>
        <v>#VALUE!</v>
      </c>
      <c r="L231" s="185" t="e">
        <f t="shared" ca="1" si="82"/>
        <v>#VALUE!</v>
      </c>
      <c r="M231" s="185" t="e">
        <f t="shared" ca="1" si="82"/>
        <v>#VALUE!</v>
      </c>
      <c r="N231" s="185" t="e">
        <f t="shared" ca="1" si="82"/>
        <v>#VALUE!</v>
      </c>
      <c r="O231" s="185" t="e">
        <f t="shared" ca="1" si="82"/>
        <v>#VALUE!</v>
      </c>
      <c r="P231" s="185" t="e">
        <f t="shared" ca="1" si="82"/>
        <v>#VALUE!</v>
      </c>
      <c r="Q231" s="185" t="e">
        <f t="shared" ca="1" si="82"/>
        <v>#VALUE!</v>
      </c>
      <c r="R231" s="185" t="e">
        <f t="shared" ca="1" si="82"/>
        <v>#VALUE!</v>
      </c>
      <c r="S231" s="185" t="e">
        <f t="shared" ca="1" si="82"/>
        <v>#VALUE!</v>
      </c>
      <c r="T231" s="185" t="e">
        <f t="shared" ca="1" si="82"/>
        <v>#VALUE!</v>
      </c>
      <c r="U231" s="185" t="e">
        <f t="shared" ca="1" si="82"/>
        <v>#VALUE!</v>
      </c>
      <c r="V231" s="185" t="e">
        <f t="shared" ca="1" si="82"/>
        <v>#VALUE!</v>
      </c>
      <c r="W231" s="185" t="e">
        <f t="shared" ca="1" si="82"/>
        <v>#VALUE!</v>
      </c>
      <c r="X231" s="185" t="e">
        <f t="shared" ca="1" si="82"/>
        <v>#VALUE!</v>
      </c>
      <c r="Y231" s="185" t="e">
        <f t="shared" ca="1" si="82"/>
        <v>#VALUE!</v>
      </c>
      <c r="Z231" s="185" t="e">
        <f t="shared" ca="1" si="82"/>
        <v>#VALUE!</v>
      </c>
      <c r="AA231" s="185" t="e">
        <f t="shared" ref="AA231:AP246" ca="1" si="83">AA$230/Z$230*Z231</f>
        <v>#VALUE!</v>
      </c>
      <c r="AB231" s="185" t="e">
        <f t="shared" ca="1" si="83"/>
        <v>#VALUE!</v>
      </c>
      <c r="AC231" s="185" t="e">
        <f t="shared" ca="1" si="83"/>
        <v>#VALUE!</v>
      </c>
      <c r="AD231" s="185" t="e">
        <f t="shared" ca="1" si="83"/>
        <v>#VALUE!</v>
      </c>
      <c r="AE231" s="185" t="e">
        <f t="shared" ca="1" si="83"/>
        <v>#VALUE!</v>
      </c>
      <c r="AF231" s="185" t="e">
        <f t="shared" ca="1" si="83"/>
        <v>#VALUE!</v>
      </c>
      <c r="AG231" s="185" t="e">
        <f t="shared" ca="1" si="83"/>
        <v>#VALUE!</v>
      </c>
      <c r="AH231" s="185" t="e">
        <f t="shared" ca="1" si="83"/>
        <v>#VALUE!</v>
      </c>
      <c r="AI231" s="185" t="e">
        <f t="shared" ca="1" si="83"/>
        <v>#VALUE!</v>
      </c>
      <c r="AJ231" s="185" t="e">
        <f t="shared" ca="1" si="83"/>
        <v>#VALUE!</v>
      </c>
      <c r="AK231" s="185" t="e">
        <f t="shared" ca="1" si="83"/>
        <v>#VALUE!</v>
      </c>
      <c r="AL231" s="185" t="e">
        <f t="shared" ca="1" si="83"/>
        <v>#VALUE!</v>
      </c>
      <c r="AM231" s="185" t="e">
        <f t="shared" ca="1" si="83"/>
        <v>#VALUE!</v>
      </c>
      <c r="AN231" s="185" t="e">
        <f t="shared" ca="1" si="83"/>
        <v>#VALUE!</v>
      </c>
      <c r="AO231" s="185" t="e">
        <f t="shared" ca="1" si="83"/>
        <v>#VALUE!</v>
      </c>
      <c r="AP231" s="185" t="e">
        <f t="shared" ca="1" si="83"/>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82"/>
        <v>#VALUE!</v>
      </c>
      <c r="L232" s="185" t="e">
        <f t="shared" ca="1" si="82"/>
        <v>#VALUE!</v>
      </c>
      <c r="M232" s="185" t="e">
        <f t="shared" ca="1" si="82"/>
        <v>#VALUE!</v>
      </c>
      <c r="N232" s="185" t="e">
        <f t="shared" ca="1" si="82"/>
        <v>#VALUE!</v>
      </c>
      <c r="O232" s="185" t="e">
        <f t="shared" ca="1" si="82"/>
        <v>#VALUE!</v>
      </c>
      <c r="P232" s="185" t="e">
        <f t="shared" ca="1" si="82"/>
        <v>#VALUE!</v>
      </c>
      <c r="Q232" s="185" t="e">
        <f t="shared" ca="1" si="82"/>
        <v>#VALUE!</v>
      </c>
      <c r="R232" s="185" t="e">
        <f t="shared" ca="1" si="82"/>
        <v>#VALUE!</v>
      </c>
      <c r="S232" s="185" t="e">
        <f t="shared" ca="1" si="82"/>
        <v>#VALUE!</v>
      </c>
      <c r="T232" s="185" t="e">
        <f t="shared" ca="1" si="82"/>
        <v>#VALUE!</v>
      </c>
      <c r="U232" s="185" t="e">
        <f t="shared" ca="1" si="82"/>
        <v>#VALUE!</v>
      </c>
      <c r="V232" s="185" t="e">
        <f t="shared" ca="1" si="82"/>
        <v>#VALUE!</v>
      </c>
      <c r="W232" s="185" t="e">
        <f t="shared" ca="1" si="82"/>
        <v>#VALUE!</v>
      </c>
      <c r="X232" s="185" t="e">
        <f t="shared" ca="1" si="82"/>
        <v>#VALUE!</v>
      </c>
      <c r="Y232" s="185" t="e">
        <f t="shared" ca="1" si="82"/>
        <v>#VALUE!</v>
      </c>
      <c r="Z232" s="185" t="e">
        <f t="shared" ca="1" si="82"/>
        <v>#VALUE!</v>
      </c>
      <c r="AA232" s="185" t="e">
        <f t="shared" ca="1" si="83"/>
        <v>#VALUE!</v>
      </c>
      <c r="AB232" s="185" t="e">
        <f t="shared" ca="1" si="83"/>
        <v>#VALUE!</v>
      </c>
      <c r="AC232" s="185" t="e">
        <f t="shared" ca="1" si="83"/>
        <v>#VALUE!</v>
      </c>
      <c r="AD232" s="185" t="e">
        <f t="shared" ca="1" si="83"/>
        <v>#VALUE!</v>
      </c>
      <c r="AE232" s="185" t="e">
        <f t="shared" ca="1" si="83"/>
        <v>#VALUE!</v>
      </c>
      <c r="AF232" s="185" t="e">
        <f t="shared" ca="1" si="83"/>
        <v>#VALUE!</v>
      </c>
      <c r="AG232" s="185" t="e">
        <f t="shared" ca="1" si="83"/>
        <v>#VALUE!</v>
      </c>
      <c r="AH232" s="185" t="e">
        <f t="shared" ca="1" si="83"/>
        <v>#VALUE!</v>
      </c>
      <c r="AI232" s="185" t="e">
        <f t="shared" ca="1" si="83"/>
        <v>#VALUE!</v>
      </c>
      <c r="AJ232" s="185" t="e">
        <f t="shared" ca="1" si="83"/>
        <v>#VALUE!</v>
      </c>
      <c r="AK232" s="185" t="e">
        <f t="shared" ca="1" si="83"/>
        <v>#VALUE!</v>
      </c>
      <c r="AL232" s="185" t="e">
        <f t="shared" ca="1" si="83"/>
        <v>#VALUE!</v>
      </c>
      <c r="AM232" s="185" t="e">
        <f t="shared" ca="1" si="83"/>
        <v>#VALUE!</v>
      </c>
      <c r="AN232" s="185" t="e">
        <f t="shared" ca="1" si="83"/>
        <v>#VALUE!</v>
      </c>
      <c r="AO232" s="185" t="e">
        <f t="shared" ca="1" si="83"/>
        <v>#VALUE!</v>
      </c>
      <c r="AP232" s="185" t="e">
        <f t="shared" ca="1" si="83"/>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82"/>
        <v>4.1375341964303614</v>
      </c>
      <c r="L233" s="185">
        <f t="shared" ca="1" si="82"/>
        <v>4.2084416197973011</v>
      </c>
      <c r="M233" s="192">
        <f t="shared" ref="M233:M241" si="84">O233</f>
        <v>2.1816720000000003</v>
      </c>
      <c r="N233" s="192">
        <f t="shared" ref="N233:N241" si="85">O233</f>
        <v>2.1816720000000003</v>
      </c>
      <c r="O233" s="192">
        <f>INDEX('[4]TS BYDem'!$O$10:$O$203,MATCH(D233,'[4]TS BYDem'!$D$10:$D$203,0))</f>
        <v>2.1816720000000003</v>
      </c>
      <c r="P233" s="185">
        <f t="shared" ca="1" si="82"/>
        <v>2.2042476629289678</v>
      </c>
      <c r="Q233" s="185">
        <f t="shared" ca="1" si="82"/>
        <v>2.2083332555125774</v>
      </c>
      <c r="R233" s="185">
        <f t="shared" ca="1" si="82"/>
        <v>1.9957616448589837</v>
      </c>
      <c r="S233" s="185">
        <f t="shared" ca="1" si="82"/>
        <v>2.0480881383888248</v>
      </c>
      <c r="T233" s="185">
        <f t="shared" ca="1" si="82"/>
        <v>2.1012932352012945</v>
      </c>
      <c r="U233" s="185">
        <f t="shared" ca="1" si="82"/>
        <v>2.1581510301486446</v>
      </c>
      <c r="V233" s="185">
        <f t="shared" ca="1" si="82"/>
        <v>2.218694565185968</v>
      </c>
      <c r="W233" s="185">
        <f t="shared" ca="1" si="82"/>
        <v>2.2789483544515985</v>
      </c>
      <c r="X233" s="185">
        <f t="shared" ca="1" si="82"/>
        <v>2.3454511216676424</v>
      </c>
      <c r="Y233" s="185">
        <f t="shared" ca="1" si="82"/>
        <v>2.4131054506899878</v>
      </c>
      <c r="Z233" s="185">
        <f t="shared" ca="1" si="82"/>
        <v>2.4846529257598622</v>
      </c>
      <c r="AA233" s="185">
        <f t="shared" ca="1" si="83"/>
        <v>2.5564788153762321</v>
      </c>
      <c r="AB233" s="185">
        <f t="shared" ca="1" si="83"/>
        <v>2.6168150610219629</v>
      </c>
      <c r="AC233" s="185">
        <f t="shared" ca="1" si="83"/>
        <v>2.6923559640183239</v>
      </c>
      <c r="AD233" s="185">
        <f t="shared" ca="1" si="83"/>
        <v>2.7699671668638794</v>
      </c>
      <c r="AE233" s="185">
        <f t="shared" ca="1" si="83"/>
        <v>2.8484399535599096</v>
      </c>
      <c r="AF233" s="185">
        <f t="shared" ca="1" si="83"/>
        <v>2.9247580127333328</v>
      </c>
      <c r="AG233" s="185">
        <f t="shared" ca="1" si="83"/>
        <v>3.0067142890244525</v>
      </c>
      <c r="AH233" s="185">
        <f t="shared" ca="1" si="83"/>
        <v>3.0901342511263388</v>
      </c>
      <c r="AI233" s="185">
        <f t="shared" ca="1" si="83"/>
        <v>3.1764934331986692</v>
      </c>
      <c r="AJ233" s="185">
        <f t="shared" ca="1" si="83"/>
        <v>3.2615573010313099</v>
      </c>
      <c r="AK233" s="185">
        <f t="shared" ca="1" si="83"/>
        <v>3.3495466219163728</v>
      </c>
      <c r="AL233" s="185">
        <f t="shared" ca="1" si="83"/>
        <v>3.4427663594919462</v>
      </c>
      <c r="AM233" s="185">
        <f t="shared" ca="1" si="83"/>
        <v>3.9716355500788629</v>
      </c>
      <c r="AN233" s="185">
        <f t="shared" ca="1" si="83"/>
        <v>4.5693128154571534</v>
      </c>
      <c r="AO233" s="185">
        <f t="shared" ca="1" si="83"/>
        <v>5.6843912589571319</v>
      </c>
      <c r="AP233" s="185">
        <f t="shared" ca="1" si="83"/>
        <v>6.8109377149223382</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82"/>
        <v>0.23431735112426863</v>
      </c>
      <c r="L234" s="185">
        <f t="shared" ca="1" si="82"/>
        <v>0.23833298914188855</v>
      </c>
      <c r="M234" s="192">
        <f t="shared" si="84"/>
        <v>0.12355272</v>
      </c>
      <c r="N234" s="192">
        <f t="shared" si="85"/>
        <v>0.12355272</v>
      </c>
      <c r="O234" s="192">
        <f>INDEX('[4]TS BYDem'!$O$10:$O$203,MATCH(D234,'[4]TS BYDem'!$D$10:$D$203,0))</f>
        <v>0.12355272</v>
      </c>
      <c r="P234" s="185">
        <f t="shared" ca="1" si="82"/>
        <v>0.12483122775032962</v>
      </c>
      <c r="Q234" s="185">
        <f t="shared" ca="1" si="82"/>
        <v>0.12506260353757756</v>
      </c>
      <c r="R234" s="185">
        <f t="shared" ca="1" si="82"/>
        <v>0.11302422164926781</v>
      </c>
      <c r="S234" s="185">
        <f t="shared" ca="1" si="82"/>
        <v>0.11598758213777126</v>
      </c>
      <c r="T234" s="185">
        <f t="shared" ca="1" si="82"/>
        <v>0.11900069979663289</v>
      </c>
      <c r="U234" s="185">
        <f t="shared" ca="1" si="82"/>
        <v>0.12222067751049058</v>
      </c>
      <c r="V234" s="185">
        <f t="shared" ca="1" si="82"/>
        <v>0.12564938651545401</v>
      </c>
      <c r="W234" s="185">
        <f t="shared" ca="1" si="82"/>
        <v>0.12906168660184439</v>
      </c>
      <c r="X234" s="185">
        <f t="shared" ca="1" si="82"/>
        <v>0.13282787958459755</v>
      </c>
      <c r="Y234" s="185">
        <f t="shared" ca="1" si="82"/>
        <v>0.13665928795876456</v>
      </c>
      <c r="Z234" s="185">
        <f t="shared" ca="1" si="82"/>
        <v>0.14071117346401701</v>
      </c>
      <c r="AA234" s="185">
        <f t="shared" ca="1" si="83"/>
        <v>0.14477882617648813</v>
      </c>
      <c r="AB234" s="185">
        <f t="shared" ca="1" si="83"/>
        <v>0.14819579594284998</v>
      </c>
      <c r="AC234" s="185">
        <f t="shared" ca="1" si="83"/>
        <v>0.15247383775502732</v>
      </c>
      <c r="AD234" s="185">
        <f t="shared" ca="1" si="83"/>
        <v>0.15686912504571085</v>
      </c>
      <c r="AE234" s="185">
        <f t="shared" ca="1" si="83"/>
        <v>0.16131320566015442</v>
      </c>
      <c r="AF234" s="185">
        <f t="shared" ca="1" si="83"/>
        <v>0.16563525947759233</v>
      </c>
      <c r="AG234" s="185">
        <f t="shared" ca="1" si="83"/>
        <v>0.17027661750796505</v>
      </c>
      <c r="AH234" s="185">
        <f t="shared" ca="1" si="83"/>
        <v>0.17500086717518587</v>
      </c>
      <c r="AI234" s="185">
        <f t="shared" ca="1" si="83"/>
        <v>0.17989157111327173</v>
      </c>
      <c r="AJ234" s="185">
        <f t="shared" ca="1" si="83"/>
        <v>0.18470891865426012</v>
      </c>
      <c r="AK234" s="185">
        <f t="shared" ca="1" si="83"/>
        <v>0.1896919408163002</v>
      </c>
      <c r="AL234" s="185">
        <f t="shared" ca="1" si="83"/>
        <v>0.1949711725867718</v>
      </c>
      <c r="AM234" s="185">
        <f t="shared" ca="1" si="83"/>
        <v>0.22492215835420701</v>
      </c>
      <c r="AN234" s="185">
        <f t="shared" ca="1" si="83"/>
        <v>0.25876989156967184</v>
      </c>
      <c r="AO234" s="185">
        <f t="shared" ca="1" si="83"/>
        <v>0.321919152644567</v>
      </c>
      <c r="AP234" s="185">
        <f t="shared" ca="1" si="83"/>
        <v>0.38571787162746701</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82"/>
        <v>1.0380280092806118</v>
      </c>
      <c r="L235" s="185">
        <f t="shared" ca="1" si="82"/>
        <v>1.0558173224382656</v>
      </c>
      <c r="M235" s="192">
        <f t="shared" si="84"/>
        <v>0.54733968</v>
      </c>
      <c r="N235" s="192">
        <f t="shared" si="85"/>
        <v>0.54733968</v>
      </c>
      <c r="O235" s="192">
        <f>INDEX('[4]TS BYDem'!$O$10:$O$203,MATCH(D235,'[4]TS BYDem'!$D$10:$D$203,0))</f>
        <v>0.54733968</v>
      </c>
      <c r="P235" s="185">
        <f t="shared" ca="1" si="82"/>
        <v>0.5530034810311949</v>
      </c>
      <c r="Q235" s="185">
        <f t="shared" ca="1" si="82"/>
        <v>0.55402847788559062</v>
      </c>
      <c r="R235" s="185">
        <f t="shared" ca="1" si="82"/>
        <v>0.50069833597964752</v>
      </c>
      <c r="S235" s="185">
        <f t="shared" ca="1" si="82"/>
        <v>0.51382605005589055</v>
      </c>
      <c r="T235" s="185">
        <f t="shared" ca="1" si="82"/>
        <v>0.52717418885205525</v>
      </c>
      <c r="U235" s="185">
        <f t="shared" ca="1" si="82"/>
        <v>0.54143871958444223</v>
      </c>
      <c r="V235" s="185">
        <f t="shared" ca="1" si="82"/>
        <v>0.55662793184613746</v>
      </c>
      <c r="W235" s="185">
        <f t="shared" ca="1" si="82"/>
        <v>0.57174445244842664</v>
      </c>
      <c r="X235" s="185">
        <f t="shared" ca="1" si="82"/>
        <v>0.58842872181941541</v>
      </c>
      <c r="Y235" s="185">
        <f t="shared" ca="1" si="82"/>
        <v>0.60540189597103178</v>
      </c>
      <c r="Z235" s="185">
        <f t="shared" ca="1" si="82"/>
        <v>0.62335178583053075</v>
      </c>
      <c r="AA235" s="185">
        <f t="shared" ca="1" si="83"/>
        <v>0.64137152456226465</v>
      </c>
      <c r="AB235" s="185">
        <f t="shared" ca="1" si="83"/>
        <v>0.65650873188955117</v>
      </c>
      <c r="AC235" s="185">
        <f t="shared" ca="1" si="83"/>
        <v>0.67546049625786098</v>
      </c>
      <c r="AD235" s="185">
        <f t="shared" ca="1" si="83"/>
        <v>0.69493165916864752</v>
      </c>
      <c r="AE235" s="185">
        <f t="shared" ca="1" si="83"/>
        <v>0.71461897695010745</v>
      </c>
      <c r="AF235" s="185">
        <f t="shared" ca="1" si="83"/>
        <v>0.73376571490439324</v>
      </c>
      <c r="AG235" s="185">
        <f t="shared" ca="1" si="83"/>
        <v>0.75432697344333632</v>
      </c>
      <c r="AH235" s="185">
        <f t="shared" ca="1" si="83"/>
        <v>0.77525544269190283</v>
      </c>
      <c r="AI235" s="185">
        <f t="shared" ca="1" si="83"/>
        <v>0.79692130588331334</v>
      </c>
      <c r="AJ235" s="185">
        <f t="shared" ca="1" si="83"/>
        <v>0.81826219956443491</v>
      </c>
      <c r="AK235" s="185">
        <f t="shared" ca="1" si="83"/>
        <v>0.84033703333259413</v>
      </c>
      <c r="AL235" s="185">
        <f t="shared" ca="1" si="83"/>
        <v>0.86372407837616538</v>
      </c>
      <c r="AM235" s="185">
        <f t="shared" ca="1" si="83"/>
        <v>0.99640721935139076</v>
      </c>
      <c r="AN235" s="185">
        <f t="shared" ca="1" si="83"/>
        <v>1.1463529871732396</v>
      </c>
      <c r="AO235" s="185">
        <f t="shared" ca="1" si="83"/>
        <v>1.4261047914958767</v>
      </c>
      <c r="AP235" s="185">
        <f t="shared" ca="1" si="83"/>
        <v>1.7087337002929506</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82"/>
        <v>4.4076530092543127</v>
      </c>
      <c r="L236" s="185">
        <f t="shared" ca="1" si="82"/>
        <v>4.4831896219187826</v>
      </c>
      <c r="M236" s="192">
        <f t="shared" si="84"/>
        <v>2.3241024000000006</v>
      </c>
      <c r="N236" s="192">
        <f t="shared" si="85"/>
        <v>2.3241024000000006</v>
      </c>
      <c r="O236" s="192">
        <f>INDEX('[4]TS BYDem'!$O$10:$O$203,MATCH(D236,'[4]TS BYDem'!$D$10:$D$203,0))</f>
        <v>2.3241024000000006</v>
      </c>
      <c r="P236" s="185">
        <f t="shared" ca="1" si="82"/>
        <v>2.3481519144984242</v>
      </c>
      <c r="Q236" s="185">
        <f t="shared" ca="1" si="82"/>
        <v>2.3525042348880105</v>
      </c>
      <c r="R236" s="185">
        <f t="shared" ca="1" si="82"/>
        <v>2.1260548921399334</v>
      </c>
      <c r="S236" s="185">
        <f t="shared" ca="1" si="82"/>
        <v>2.1817975194442618</v>
      </c>
      <c r="T236" s="185">
        <f t="shared" ca="1" si="82"/>
        <v>2.2384761096237633</v>
      </c>
      <c r="U236" s="185">
        <f t="shared" ca="1" si="82"/>
        <v>2.299045864241251</v>
      </c>
      <c r="V236" s="185">
        <f t="shared" ca="1" si="82"/>
        <v>2.3635419823950006</v>
      </c>
      <c r="W236" s="185">
        <f t="shared" ca="1" si="82"/>
        <v>2.4277294387318586</v>
      </c>
      <c r="X236" s="185">
        <f t="shared" ca="1" si="82"/>
        <v>2.4985738373827324</v>
      </c>
      <c r="Y236" s="185">
        <f t="shared" ca="1" si="82"/>
        <v>2.5706449775225986</v>
      </c>
      <c r="Z236" s="185">
        <f t="shared" ca="1" si="82"/>
        <v>2.6468634276488481</v>
      </c>
      <c r="AA236" s="185">
        <f t="shared" ca="1" si="83"/>
        <v>2.7233784686080487</v>
      </c>
      <c r="AB236" s="185">
        <f t="shared" ca="1" si="83"/>
        <v>2.7876537644876458</v>
      </c>
      <c r="AC236" s="185">
        <f t="shared" ca="1" si="83"/>
        <v>2.8681263533791062</v>
      </c>
      <c r="AD236" s="185">
        <f t="shared" ca="1" si="83"/>
        <v>2.9508044015917809</v>
      </c>
      <c r="AE236" s="185">
        <f t="shared" ca="1" si="83"/>
        <v>3.0344002821342877</v>
      </c>
      <c r="AF236" s="185">
        <f t="shared" ca="1" si="83"/>
        <v>3.1157007638236962</v>
      </c>
      <c r="AG236" s="185">
        <f t="shared" ca="1" si="83"/>
        <v>3.2030075534892619</v>
      </c>
      <c r="AH236" s="185">
        <f t="shared" ca="1" si="83"/>
        <v>3.2918735856558308</v>
      </c>
      <c r="AI236" s="185">
        <f t="shared" ca="1" si="83"/>
        <v>3.3838707246924686</v>
      </c>
      <c r="AJ236" s="185">
        <f t="shared" ca="1" si="83"/>
        <v>3.4744879849328361</v>
      </c>
      <c r="AK236" s="185">
        <f t="shared" ca="1" si="83"/>
        <v>3.5682216863523641</v>
      </c>
      <c r="AL236" s="185">
        <f t="shared" ca="1" si="83"/>
        <v>3.6675272720805396</v>
      </c>
      <c r="AM236" s="185">
        <f t="shared" ca="1" si="83"/>
        <v>4.2309236740736491</v>
      </c>
      <c r="AN236" s="185">
        <f t="shared" ca="1" si="83"/>
        <v>4.8676202842382947</v>
      </c>
      <c r="AO236" s="185">
        <f t="shared" ca="1" si="83"/>
        <v>6.0554965950341275</v>
      </c>
      <c r="AP236" s="185">
        <f t="shared" ca="1" si="83"/>
        <v>7.2555896071918813</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82"/>
        <v>3.2761553155362062</v>
      </c>
      <c r="L237" s="185">
        <f t="shared" ca="1" si="82"/>
        <v>3.3323007685876864</v>
      </c>
      <c r="M237" s="192">
        <f t="shared" si="84"/>
        <v>1.7274772800000002</v>
      </c>
      <c r="N237" s="192">
        <f t="shared" si="85"/>
        <v>1.7274772800000002</v>
      </c>
      <c r="O237" s="192">
        <f>INDEX('[4]TS BYDem'!$O$10:$O$203,MATCH(D237,'[4]TS BYDem'!$D$10:$D$203,0))</f>
        <v>1.7274772800000002</v>
      </c>
      <c r="P237" s="185">
        <f t="shared" ca="1" si="82"/>
        <v>1.7453529940352583</v>
      </c>
      <c r="Q237" s="185">
        <f t="shared" ca="1" si="82"/>
        <v>1.7485880212820315</v>
      </c>
      <c r="R237" s="185">
        <f t="shared" ca="1" si="82"/>
        <v>1.5802709563075124</v>
      </c>
      <c r="S237" s="185">
        <f t="shared" ca="1" si="82"/>
        <v>1.6217037788009339</v>
      </c>
      <c r="T237" s="185">
        <f t="shared" ca="1" si="82"/>
        <v>1.663832291209647</v>
      </c>
      <c r="U237" s="185">
        <f t="shared" ca="1" si="82"/>
        <v>1.7088530592088906</v>
      </c>
      <c r="V237" s="185">
        <f t="shared" ca="1" si="82"/>
        <v>1.7567922458638323</v>
      </c>
      <c r="W237" s="185">
        <f t="shared" ca="1" si="82"/>
        <v>1.8045020079134366</v>
      </c>
      <c r="X237" s="185">
        <f t="shared" ca="1" si="82"/>
        <v>1.8571597948873009</v>
      </c>
      <c r="Y237" s="185">
        <f t="shared" ca="1" si="82"/>
        <v>1.9107294040126626</v>
      </c>
      <c r="Z237" s="185">
        <f t="shared" ca="1" si="82"/>
        <v>1.9673816586249848</v>
      </c>
      <c r="AA237" s="185">
        <f t="shared" ca="1" si="83"/>
        <v>2.0242543656258847</v>
      </c>
      <c r="AB237" s="185">
        <f t="shared" ca="1" si="83"/>
        <v>2.0720294177480638</v>
      </c>
      <c r="AC237" s="185">
        <f t="shared" ca="1" si="83"/>
        <v>2.131843722390053</v>
      </c>
      <c r="AD237" s="185">
        <f t="shared" ca="1" si="83"/>
        <v>2.193297318342684</v>
      </c>
      <c r="AE237" s="185">
        <f t="shared" ca="1" si="83"/>
        <v>2.2554331279949498</v>
      </c>
      <c r="AF237" s="185">
        <f t="shared" ca="1" si="83"/>
        <v>2.3158627953673983</v>
      </c>
      <c r="AG237" s="185">
        <f t="shared" ca="1" si="83"/>
        <v>2.3807568790088949</v>
      </c>
      <c r="AH237" s="185">
        <f t="shared" ca="1" si="83"/>
        <v>2.446809928793404</v>
      </c>
      <c r="AI237" s="185">
        <f t="shared" ca="1" si="83"/>
        <v>2.5151902925462202</v>
      </c>
      <c r="AJ237" s="185">
        <f t="shared" ca="1" si="83"/>
        <v>2.582545009034221</v>
      </c>
      <c r="AK237" s="185">
        <f t="shared" ca="1" si="83"/>
        <v>2.6522161386593779</v>
      </c>
      <c r="AL237" s="185">
        <f t="shared" ca="1" si="83"/>
        <v>2.7260287826816532</v>
      </c>
      <c r="AM237" s="185">
        <f t="shared" ca="1" si="83"/>
        <v>3.1447945324510447</v>
      </c>
      <c r="AN237" s="185">
        <f t="shared" ca="1" si="83"/>
        <v>3.6180434427884043</v>
      </c>
      <c r="AO237" s="185">
        <f t="shared" ca="1" si="83"/>
        <v>4.5009775761338275</v>
      </c>
      <c r="AP237" s="185">
        <f t="shared" ca="1" si="83"/>
        <v>5.3929922362405778</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82"/>
        <v>4.4591042116969692</v>
      </c>
      <c r="L238" s="185">
        <f t="shared" ca="1" si="82"/>
        <v>4.5355225747038261</v>
      </c>
      <c r="M238" s="192">
        <f t="shared" si="84"/>
        <v>2.3512320000000004</v>
      </c>
      <c r="N238" s="192">
        <f t="shared" si="85"/>
        <v>2.3512320000000004</v>
      </c>
      <c r="O238" s="192">
        <f>INDEX('[4]TS BYDem'!$O$10:$O$203,MATCH(D238,'[4]TS BYDem'!$D$10:$D$203,0))</f>
        <v>2.3512320000000004</v>
      </c>
      <c r="P238" s="185">
        <f t="shared" ca="1" si="82"/>
        <v>2.3755622481307013</v>
      </c>
      <c r="Q238" s="185">
        <f t="shared" ca="1" si="82"/>
        <v>2.3799653738166637</v>
      </c>
      <c r="R238" s="185">
        <f t="shared" ca="1" si="82"/>
        <v>2.1508726535267804</v>
      </c>
      <c r="S238" s="185">
        <f t="shared" ca="1" si="82"/>
        <v>2.2072659729786301</v>
      </c>
      <c r="T238" s="185">
        <f t="shared" ca="1" si="82"/>
        <v>2.2646061809423284</v>
      </c>
      <c r="U238" s="185">
        <f t="shared" ca="1" si="82"/>
        <v>2.3258829754969854</v>
      </c>
      <c r="V238" s="185">
        <f t="shared" ca="1" si="82"/>
        <v>2.3911319666252924</v>
      </c>
      <c r="W238" s="185">
        <f t="shared" ca="1" si="82"/>
        <v>2.4560686928804794</v>
      </c>
      <c r="X238" s="185">
        <f t="shared" ca="1" si="82"/>
        <v>2.5277400689475109</v>
      </c>
      <c r="Y238" s="185">
        <f t="shared" ca="1" si="82"/>
        <v>2.6006525064430956</v>
      </c>
      <c r="Z238" s="185">
        <f t="shared" ca="1" si="82"/>
        <v>2.6777606661038926</v>
      </c>
      <c r="AA238" s="185">
        <f t="shared" ca="1" si="83"/>
        <v>2.7551688787474418</v>
      </c>
      <c r="AB238" s="185">
        <f t="shared" ca="1" si="83"/>
        <v>2.8201944699096804</v>
      </c>
      <c r="AC238" s="185">
        <f t="shared" ca="1" si="83"/>
        <v>2.9016064275430642</v>
      </c>
      <c r="AD238" s="185">
        <f t="shared" ca="1" si="83"/>
        <v>2.9852495891589999</v>
      </c>
      <c r="AE238" s="185">
        <f t="shared" ca="1" si="83"/>
        <v>3.0698212971008356</v>
      </c>
      <c r="AF238" s="185">
        <f t="shared" ca="1" si="83"/>
        <v>3.1520708116504319</v>
      </c>
      <c r="AG238" s="185">
        <f t="shared" ca="1" si="83"/>
        <v>3.2403967467206538</v>
      </c>
      <c r="AH238" s="185">
        <f t="shared" ca="1" si="83"/>
        <v>3.3303001255662101</v>
      </c>
      <c r="AI238" s="185">
        <f t="shared" ca="1" si="83"/>
        <v>3.423371161167478</v>
      </c>
      <c r="AJ238" s="185">
        <f t="shared" ca="1" si="83"/>
        <v>3.5150462104378888</v>
      </c>
      <c r="AK238" s="185">
        <f t="shared" ca="1" si="83"/>
        <v>3.6098740795782671</v>
      </c>
      <c r="AL238" s="185">
        <f t="shared" ca="1" si="83"/>
        <v>3.7103388744783667</v>
      </c>
      <c r="AM238" s="185">
        <f t="shared" ca="1" si="83"/>
        <v>4.2803118881678932</v>
      </c>
      <c r="AN238" s="185">
        <f t="shared" ca="1" si="83"/>
        <v>4.9244407544823208</v>
      </c>
      <c r="AO238" s="185">
        <f t="shared" ca="1" si="83"/>
        <v>6.1261833257154583</v>
      </c>
      <c r="AP238" s="185">
        <f t="shared" ca="1" si="83"/>
        <v>7.3402852057194119</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82"/>
        <v>1.8985493701340563</v>
      </c>
      <c r="L239" s="185">
        <f t="shared" ca="1" si="82"/>
        <v>1.9310859577681296</v>
      </c>
      <c r="M239" s="192">
        <f t="shared" si="84"/>
        <v>1.0010822400000001</v>
      </c>
      <c r="N239" s="192">
        <f t="shared" si="85"/>
        <v>1.0010822400000001</v>
      </c>
      <c r="O239" s="192">
        <f>INDEX('[4]TS BYDem'!$O$10:$O$203,MATCH(D239,'[4]TS BYDem'!$D$10:$D$203,0))</f>
        <v>1.0010822400000001</v>
      </c>
      <c r="P239" s="185">
        <f t="shared" ca="1" si="82"/>
        <v>1.0114413110310332</v>
      </c>
      <c r="Q239" s="185">
        <f t="shared" ca="1" si="82"/>
        <v>1.0133160264673258</v>
      </c>
      <c r="R239" s="185">
        <f t="shared" ca="1" si="82"/>
        <v>0.91577539517467155</v>
      </c>
      <c r="S239" s="185">
        <f t="shared" ca="1" si="82"/>
        <v>0.9397859354182091</v>
      </c>
      <c r="T239" s="185">
        <f t="shared" ca="1" si="82"/>
        <v>0.96419963165506051</v>
      </c>
      <c r="U239" s="185">
        <f t="shared" ca="1" si="82"/>
        <v>0.99028940533660093</v>
      </c>
      <c r="V239" s="185">
        <f t="shared" ca="1" si="82"/>
        <v>1.0180704180977684</v>
      </c>
      <c r="W239" s="185">
        <f t="shared" ca="1" si="82"/>
        <v>1.0457184780841116</v>
      </c>
      <c r="X239" s="185">
        <f t="shared" ca="1" si="82"/>
        <v>1.076233944740344</v>
      </c>
      <c r="Y239" s="185">
        <f t="shared" ca="1" si="82"/>
        <v>1.1072778171663487</v>
      </c>
      <c r="Z239" s="185">
        <f t="shared" ca="1" si="82"/>
        <v>1.1401080989911574</v>
      </c>
      <c r="AA239" s="185">
        <f t="shared" ca="1" si="83"/>
        <v>1.1730661341436224</v>
      </c>
      <c r="AB239" s="185">
        <f t="shared" ca="1" si="83"/>
        <v>1.2007520300730832</v>
      </c>
      <c r="AC239" s="185">
        <f t="shared" ca="1" si="83"/>
        <v>1.2354147366500663</v>
      </c>
      <c r="AD239" s="185">
        <f t="shared" ca="1" si="83"/>
        <v>1.2710274212303896</v>
      </c>
      <c r="AE239" s="185">
        <f t="shared" ca="1" si="83"/>
        <v>1.3070354522656249</v>
      </c>
      <c r="AF239" s="185">
        <f t="shared" ca="1" si="83"/>
        <v>1.3420547648065491</v>
      </c>
      <c r="AG239" s="185">
        <f t="shared" ca="1" si="83"/>
        <v>1.3796612302383706</v>
      </c>
      <c r="AH239" s="185">
        <f t="shared" ca="1" si="83"/>
        <v>1.4179393226929977</v>
      </c>
      <c r="AI239" s="185">
        <f t="shared" ca="1" si="83"/>
        <v>1.4575661059278453</v>
      </c>
      <c r="AJ239" s="185">
        <f t="shared" ca="1" si="83"/>
        <v>1.4965985211364394</v>
      </c>
      <c r="AK239" s="185">
        <f t="shared" ca="1" si="83"/>
        <v>1.5369733100358236</v>
      </c>
      <c r="AL239" s="185">
        <f t="shared" ca="1" si="83"/>
        <v>1.5797481284798276</v>
      </c>
      <c r="AM239" s="185">
        <f t="shared" ca="1" si="83"/>
        <v>1.8224251000776377</v>
      </c>
      <c r="AN239" s="185">
        <f t="shared" ca="1" si="83"/>
        <v>2.096675352004588</v>
      </c>
      <c r="AO239" s="185">
        <f t="shared" ca="1" si="83"/>
        <v>2.6083403621411585</v>
      </c>
      <c r="AP239" s="185">
        <f t="shared" ca="1" si="83"/>
        <v>3.1252675856659184</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82"/>
        <v>12.651164664616873</v>
      </c>
      <c r="L240" s="185">
        <f t="shared" ca="1" si="82"/>
        <v>12.867975317138558</v>
      </c>
      <c r="M240" s="192">
        <f t="shared" si="84"/>
        <v>6.6708069120000006</v>
      </c>
      <c r="N240" s="192">
        <f t="shared" si="85"/>
        <v>6.6708069120000006</v>
      </c>
      <c r="O240" s="192">
        <f>INDEX('[4]TS BYDem'!$O$10:$O$203,MATCH(D240,'[4]TS BYDem'!$D$10:$D$203,0))</f>
        <v>6.6708069120000006</v>
      </c>
      <c r="P240" s="185">
        <f t="shared" ca="1" si="82"/>
        <v>6.7398355690618956</v>
      </c>
      <c r="Q240" s="185">
        <f t="shared" ca="1" si="82"/>
        <v>6.7523279140369237</v>
      </c>
      <c r="R240" s="185">
        <f t="shared" ca="1" si="82"/>
        <v>6.1023566215406335</v>
      </c>
      <c r="S240" s="185">
        <f t="shared" ca="1" si="82"/>
        <v>6.2623531447208309</v>
      </c>
      <c r="T240" s="185">
        <f t="shared" ca="1" si="82"/>
        <v>6.425036136284298</v>
      </c>
      <c r="U240" s="185">
        <f t="shared" ca="1" si="82"/>
        <v>6.5988878296350215</v>
      </c>
      <c r="V240" s="185">
        <f t="shared" ca="1" si="82"/>
        <v>6.7840092557723555</v>
      </c>
      <c r="W240" s="185">
        <f t="shared" ca="1" si="82"/>
        <v>6.9682447384238992</v>
      </c>
      <c r="X240" s="185">
        <f t="shared" ca="1" si="82"/>
        <v>7.1715874586916168</v>
      </c>
      <c r="Y240" s="185">
        <f t="shared" ca="1" si="82"/>
        <v>7.3784512611646669</v>
      </c>
      <c r="Z240" s="185">
        <f t="shared" ca="1" si="82"/>
        <v>7.5972189729161421</v>
      </c>
      <c r="AA240" s="185">
        <f t="shared" ca="1" si="83"/>
        <v>7.8168379811416822</v>
      </c>
      <c r="AB240" s="185">
        <f t="shared" ca="1" si="83"/>
        <v>8.001325587206054</v>
      </c>
      <c r="AC240" s="185">
        <f t="shared" ca="1" si="83"/>
        <v>8.2323038359285228</v>
      </c>
      <c r="AD240" s="185">
        <f t="shared" ca="1" si="83"/>
        <v>8.4696123536116428</v>
      </c>
      <c r="AE240" s="185">
        <f t="shared" ca="1" si="83"/>
        <v>8.7095553000746211</v>
      </c>
      <c r="AF240" s="185">
        <f t="shared" ca="1" si="83"/>
        <v>8.9429098266232945</v>
      </c>
      <c r="AG240" s="185">
        <f t="shared" ca="1" si="83"/>
        <v>9.1935040930229093</v>
      </c>
      <c r="AH240" s="185">
        <f t="shared" ca="1" si="83"/>
        <v>9.4485738100968053</v>
      </c>
      <c r="AI240" s="185">
        <f t="shared" ca="1" si="83"/>
        <v>9.7126306567184635</v>
      </c>
      <c r="AJ240" s="185">
        <f t="shared" ca="1" si="83"/>
        <v>9.9727268753523521</v>
      </c>
      <c r="AK240" s="185">
        <f t="shared" ca="1" si="83"/>
        <v>10.24176812900655</v>
      </c>
      <c r="AL240" s="185">
        <f t="shared" ca="1" si="83"/>
        <v>10.526802208260426</v>
      </c>
      <c r="AM240" s="185">
        <f t="shared" ca="1" si="83"/>
        <v>12.143903336253565</v>
      </c>
      <c r="AN240" s="185">
        <f t="shared" ca="1" si="83"/>
        <v>13.97139602673626</v>
      </c>
      <c r="AO240" s="185">
        <f t="shared" ca="1" si="83"/>
        <v>17.380924584797167</v>
      </c>
      <c r="AP240" s="185">
        <f t="shared" ca="1" si="83"/>
        <v>20.825518403272998</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82"/>
        <v>0.42426661534215249</v>
      </c>
      <c r="L241" s="185">
        <f t="shared" ca="1" si="82"/>
        <v>0.43153752866547412</v>
      </c>
      <c r="M241" s="192">
        <f t="shared" si="84"/>
        <v>0.22371068160000002</v>
      </c>
      <c r="N241" s="192">
        <f t="shared" si="85"/>
        <v>0.22371068160000002</v>
      </c>
      <c r="O241" s="192">
        <f>INDEX('[4]TS BYDem'!$O$10:$O$203,MATCH(D241,'[4]TS BYDem'!$D$10:$D$203,0))</f>
        <v>0.22371068160000002</v>
      </c>
      <c r="P241" s="185">
        <f t="shared" ca="1" si="82"/>
        <v>0.22602561113175879</v>
      </c>
      <c r="Q241" s="185">
        <f t="shared" ca="1" si="82"/>
        <v>0.22644455160567933</v>
      </c>
      <c r="R241" s="185">
        <f t="shared" ca="1" si="82"/>
        <v>0.20464726039594419</v>
      </c>
      <c r="S241" s="185">
        <f t="shared" ca="1" si="82"/>
        <v>0.21001286784440518</v>
      </c>
      <c r="T241" s="185">
        <f t="shared" ca="1" si="82"/>
        <v>0.21546856809288964</v>
      </c>
      <c r="U241" s="185">
        <f t="shared" ca="1" si="82"/>
        <v>0.22129881941478619</v>
      </c>
      <c r="V241" s="185">
        <f t="shared" ca="1" si="82"/>
        <v>0.2275070099629864</v>
      </c>
      <c r="W241" s="185">
        <f t="shared" ca="1" si="82"/>
        <v>0.23368548970952802</v>
      </c>
      <c r="X241" s="185">
        <f t="shared" ca="1" si="82"/>
        <v>0.24050474548316736</v>
      </c>
      <c r="Y241" s="185">
        <f t="shared" ca="1" si="82"/>
        <v>0.24744208347842034</v>
      </c>
      <c r="Z241" s="185">
        <f t="shared" ca="1" si="82"/>
        <v>0.25477862830030035</v>
      </c>
      <c r="AA241" s="185">
        <f t="shared" ca="1" si="83"/>
        <v>0.26214372200943925</v>
      </c>
      <c r="AB241" s="185">
        <f t="shared" ca="1" si="83"/>
        <v>0.26833065691009872</v>
      </c>
      <c r="AC241" s="185">
        <f t="shared" ca="1" si="83"/>
        <v>0.27607669155600123</v>
      </c>
      <c r="AD241" s="185">
        <f t="shared" ca="1" si="83"/>
        <v>0.28403501667928976</v>
      </c>
      <c r="AE241" s="185">
        <f t="shared" ca="1" si="83"/>
        <v>0.29208168941415563</v>
      </c>
      <c r="AF241" s="185">
        <f t="shared" ca="1" si="83"/>
        <v>0.29990741437926299</v>
      </c>
      <c r="AG241" s="185">
        <f t="shared" ca="1" si="83"/>
        <v>0.30831128738605973</v>
      </c>
      <c r="AH241" s="185">
        <f t="shared" ca="1" si="83"/>
        <v>0.3168652481009881</v>
      </c>
      <c r="AI241" s="185">
        <f t="shared" ca="1" si="83"/>
        <v>0.32572059917292717</v>
      </c>
      <c r="AJ241" s="185">
        <f t="shared" ca="1" si="83"/>
        <v>0.33444312751466337</v>
      </c>
      <c r="AK241" s="185">
        <f t="shared" ca="1" si="83"/>
        <v>0.34346563454079676</v>
      </c>
      <c r="AL241" s="185">
        <f t="shared" ca="1" si="83"/>
        <v>0.35302447337248394</v>
      </c>
      <c r="AM241" s="185">
        <f t="shared" ca="1" si="83"/>
        <v>0.40725521342114362</v>
      </c>
      <c r="AN241" s="185">
        <f t="shared" ca="1" si="83"/>
        <v>0.46854159763224479</v>
      </c>
      <c r="AO241" s="185">
        <f t="shared" ca="1" si="83"/>
        <v>0.58288278119826542</v>
      </c>
      <c r="AP241" s="185">
        <f t="shared" ca="1" si="83"/>
        <v>0.69839990545802622</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82"/>
        <v>#VALUE!</v>
      </c>
      <c r="L242" s="185" t="e">
        <f t="shared" ca="1" si="82"/>
        <v>#VALUE!</v>
      </c>
      <c r="M242" s="185" t="e">
        <f t="shared" ca="1" si="82"/>
        <v>#VALUE!</v>
      </c>
      <c r="N242" s="185" t="e">
        <f t="shared" ca="1" si="82"/>
        <v>#VALUE!</v>
      </c>
      <c r="O242" s="185" t="e">
        <f t="shared" ca="1" si="82"/>
        <v>#VALUE!</v>
      </c>
      <c r="P242" s="185" t="e">
        <f t="shared" ca="1" si="82"/>
        <v>#VALUE!</v>
      </c>
      <c r="Q242" s="185" t="e">
        <f t="shared" ca="1" si="82"/>
        <v>#VALUE!</v>
      </c>
      <c r="R242" s="185" t="e">
        <f t="shared" ca="1" si="82"/>
        <v>#VALUE!</v>
      </c>
      <c r="S242" s="185" t="e">
        <f t="shared" ca="1" si="82"/>
        <v>#VALUE!</v>
      </c>
      <c r="T242" s="185" t="e">
        <f t="shared" ca="1" si="82"/>
        <v>#VALUE!</v>
      </c>
      <c r="U242" s="185" t="e">
        <f t="shared" ca="1" si="82"/>
        <v>#VALUE!</v>
      </c>
      <c r="V242" s="185" t="e">
        <f t="shared" ca="1" si="82"/>
        <v>#VALUE!</v>
      </c>
      <c r="W242" s="185" t="e">
        <f t="shared" ca="1" si="82"/>
        <v>#VALUE!</v>
      </c>
      <c r="X242" s="185" t="e">
        <f t="shared" ca="1" si="82"/>
        <v>#VALUE!</v>
      </c>
      <c r="Y242" s="185" t="e">
        <f t="shared" ca="1" si="82"/>
        <v>#VALUE!</v>
      </c>
      <c r="Z242" s="185" t="e">
        <f t="shared" ca="1" si="82"/>
        <v>#VALUE!</v>
      </c>
      <c r="AA242" s="185" t="e">
        <f t="shared" ca="1" si="83"/>
        <v>#VALUE!</v>
      </c>
      <c r="AB242" s="185" t="e">
        <f t="shared" ca="1" si="83"/>
        <v>#VALUE!</v>
      </c>
      <c r="AC242" s="185" t="e">
        <f t="shared" ca="1" si="83"/>
        <v>#VALUE!</v>
      </c>
      <c r="AD242" s="185" t="e">
        <f t="shared" ca="1" si="83"/>
        <v>#VALUE!</v>
      </c>
      <c r="AE242" s="185" t="e">
        <f t="shared" ca="1" si="83"/>
        <v>#VALUE!</v>
      </c>
      <c r="AF242" s="185" t="e">
        <f t="shared" ca="1" si="83"/>
        <v>#VALUE!</v>
      </c>
      <c r="AG242" s="185" t="e">
        <f t="shared" ca="1" si="83"/>
        <v>#VALUE!</v>
      </c>
      <c r="AH242" s="185" t="e">
        <f t="shared" ca="1" si="83"/>
        <v>#VALUE!</v>
      </c>
      <c r="AI242" s="185" t="e">
        <f t="shared" ca="1" si="83"/>
        <v>#VALUE!</v>
      </c>
      <c r="AJ242" s="185" t="e">
        <f t="shared" ca="1" si="83"/>
        <v>#VALUE!</v>
      </c>
      <c r="AK242" s="185" t="e">
        <f t="shared" ca="1" si="83"/>
        <v>#VALUE!</v>
      </c>
      <c r="AL242" s="185" t="e">
        <f t="shared" ca="1" si="83"/>
        <v>#VALUE!</v>
      </c>
      <c r="AM242" s="185" t="e">
        <f t="shared" ca="1" si="83"/>
        <v>#VALUE!</v>
      </c>
      <c r="AN242" s="185" t="e">
        <f t="shared" ca="1" si="83"/>
        <v>#VALUE!</v>
      </c>
      <c r="AO242" s="185" t="e">
        <f t="shared" ca="1" si="83"/>
        <v>#VALUE!</v>
      </c>
      <c r="AP242" s="185" t="e">
        <f t="shared" ca="1" si="83"/>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82"/>
        <v>75.766685047274905</v>
      </c>
      <c r="L243" s="185">
        <f t="shared" ca="1" si="82"/>
        <v>77.065144506145771</v>
      </c>
      <c r="M243" s="192">
        <f t="shared" ref="M243" si="86">O243</f>
        <v>61.561340800000004</v>
      </c>
      <c r="N243" s="192">
        <f t="shared" ref="N243" si="87">O243</f>
        <v>61.561340800000004</v>
      </c>
      <c r="O243" s="192">
        <f>INDEX('[4]TS BYDem'!$O$10:$O$203,MATCH(D243,'[4]TS BYDem'!$D$10:$D$203,0))</f>
        <v>61.561340800000004</v>
      </c>
      <c r="P243" s="185">
        <f t="shared" ca="1" si="82"/>
        <v>62.198369683973446</v>
      </c>
      <c r="Q243" s="185">
        <f t="shared" ca="1" si="82"/>
        <v>62.313654913563205</v>
      </c>
      <c r="R243" s="185">
        <f t="shared" ca="1" si="82"/>
        <v>56.315414404517483</v>
      </c>
      <c r="S243" s="185">
        <f t="shared" ca="1" si="82"/>
        <v>57.791937502884032</v>
      </c>
      <c r="T243" s="185">
        <f t="shared" ca="1" si="82"/>
        <v>59.293252593864459</v>
      </c>
      <c r="U243" s="185">
        <f t="shared" ca="1" si="82"/>
        <v>60.897637713117184</v>
      </c>
      <c r="V243" s="185">
        <f t="shared" ca="1" si="82"/>
        <v>62.606025222178765</v>
      </c>
      <c r="W243" s="185">
        <f t="shared" ca="1" si="82"/>
        <v>64.306236828448107</v>
      </c>
      <c r="X243" s="185">
        <f t="shared" ca="1" si="82"/>
        <v>66.182779001941626</v>
      </c>
      <c r="Y243" s="185">
        <f t="shared" ca="1" si="82"/>
        <v>68.091815376584535</v>
      </c>
      <c r="Z243" s="185">
        <f t="shared" ca="1" si="82"/>
        <v>70.110706619702668</v>
      </c>
      <c r="AA243" s="185">
        <f t="shared" ca="1" si="83"/>
        <v>72.137454026708184</v>
      </c>
      <c r="AB243" s="185">
        <f t="shared" ca="1" si="83"/>
        <v>73.839992346304058</v>
      </c>
      <c r="AC243" s="185">
        <f t="shared" ca="1" si="83"/>
        <v>75.971568162328978</v>
      </c>
      <c r="AD243" s="185">
        <f t="shared" ca="1" si="83"/>
        <v>78.161562674919864</v>
      </c>
      <c r="AE243" s="185">
        <f t="shared" ca="1" si="83"/>
        <v>80.375868934210914</v>
      </c>
      <c r="AF243" s="185">
        <f t="shared" ca="1" si="83"/>
        <v>82.52937415863039</v>
      </c>
      <c r="AG243" s="185">
        <f t="shared" ca="1" si="83"/>
        <v>84.841975803358181</v>
      </c>
      <c r="AH243" s="185">
        <f t="shared" ca="1" si="83"/>
        <v>87.195879009925122</v>
      </c>
      <c r="AI243" s="185">
        <f t="shared" ca="1" si="83"/>
        <v>89.632719671016233</v>
      </c>
      <c r="AJ243" s="185">
        <f t="shared" ca="1" si="83"/>
        <v>92.033009795934802</v>
      </c>
      <c r="AK243" s="185">
        <f t="shared" ca="1" si="83"/>
        <v>94.515848907297965</v>
      </c>
      <c r="AL243" s="185">
        <f t="shared" ca="1" si="83"/>
        <v>97.146277328333042</v>
      </c>
      <c r="AM243" s="185">
        <f t="shared" ca="1" si="83"/>
        <v>112.06964641421824</v>
      </c>
      <c r="AN243" s="185">
        <f t="shared" ca="1" si="83"/>
        <v>128.93460770187514</v>
      </c>
      <c r="AO243" s="185">
        <f t="shared" ca="1" si="83"/>
        <v>160.39933937512197</v>
      </c>
      <c r="AP243" s="185">
        <f t="shared" ca="1" si="83"/>
        <v>192.18766974866404</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82"/>
        <v>75.766685047274905</v>
      </c>
      <c r="L244" s="185">
        <f t="shared" ca="1" si="82"/>
        <v>77.065144506145771</v>
      </c>
      <c r="M244" s="185">
        <f t="shared" ca="1" si="82"/>
        <v>78.051367764216664</v>
      </c>
      <c r="N244" s="185">
        <f t="shared" ca="1" si="82"/>
        <v>78.746477395234749</v>
      </c>
      <c r="O244" s="185">
        <f t="shared" ca="1" si="82"/>
        <v>79.088929431656666</v>
      </c>
      <c r="P244" s="185">
        <f t="shared" ca="1" si="82"/>
        <v>79.907331561886139</v>
      </c>
      <c r="Q244" s="185">
        <f t="shared" ca="1" si="82"/>
        <v>80.055440509304262</v>
      </c>
      <c r="R244" s="185">
        <f t="shared" ca="1" si="82"/>
        <v>72.349396193680434</v>
      </c>
      <c r="S244" s="185">
        <f t="shared" ca="1" si="82"/>
        <v>74.246311199321823</v>
      </c>
      <c r="T244" s="185">
        <f t="shared" ca="1" si="82"/>
        <v>76.175076910760524</v>
      </c>
      <c r="U244" s="185">
        <f t="shared" ca="1" si="82"/>
        <v>78.236258487198484</v>
      </c>
      <c r="V244" s="185">
        <f t="shared" ca="1" si="82"/>
        <v>80.431053749781441</v>
      </c>
      <c r="W244" s="185">
        <f t="shared" ca="1" si="82"/>
        <v>82.615345287289998</v>
      </c>
      <c r="X244" s="185">
        <f t="shared" ca="1" si="82"/>
        <v>85.026171783371709</v>
      </c>
      <c r="Y244" s="185">
        <f t="shared" ca="1" si="82"/>
        <v>87.478744147042491</v>
      </c>
      <c r="Z244" s="185">
        <f t="shared" ca="1" si="82"/>
        <v>90.072448978389502</v>
      </c>
      <c r="AA244" s="185">
        <f t="shared" ca="1" si="83"/>
        <v>92.67624676065698</v>
      </c>
      <c r="AB244" s="185">
        <f t="shared" ca="1" si="83"/>
        <v>94.863527467402221</v>
      </c>
      <c r="AC244" s="185">
        <f t="shared" ca="1" si="83"/>
        <v>97.602000137117386</v>
      </c>
      <c r="AD244" s="185">
        <f t="shared" ca="1" si="83"/>
        <v>100.41552432634387</v>
      </c>
      <c r="AE244" s="185">
        <f t="shared" ca="1" si="83"/>
        <v>103.26028224105688</v>
      </c>
      <c r="AF244" s="185">
        <f t="shared" ca="1" si="83"/>
        <v>106.02692800463998</v>
      </c>
      <c r="AG244" s="185">
        <f t="shared" ca="1" si="83"/>
        <v>108.99796771733268</v>
      </c>
      <c r="AH244" s="185">
        <f t="shared" ca="1" si="83"/>
        <v>112.02206826767552</v>
      </c>
      <c r="AI244" s="185">
        <f t="shared" ca="1" si="83"/>
        <v>115.152720013994</v>
      </c>
      <c r="AJ244" s="185">
        <f t="shared" ca="1" si="83"/>
        <v>118.23641464829259</v>
      </c>
      <c r="AK244" s="185">
        <f t="shared" ca="1" si="83"/>
        <v>121.42616140684206</v>
      </c>
      <c r="AL244" s="185">
        <f t="shared" ca="1" si="83"/>
        <v>124.80551872854397</v>
      </c>
      <c r="AM244" s="185">
        <f t="shared" ca="1" si="83"/>
        <v>143.97783156608602</v>
      </c>
      <c r="AN244" s="185">
        <f t="shared" ca="1" si="83"/>
        <v>165.64454180685971</v>
      </c>
      <c r="AO244" s="185">
        <f t="shared" ca="1" si="83"/>
        <v>206.06783198463683</v>
      </c>
      <c r="AP244" s="185">
        <f t="shared" ca="1" si="83"/>
        <v>246.9068550629525</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82"/>
        <v>75.766685047274905</v>
      </c>
      <c r="L245" s="185">
        <f t="shared" ca="1" si="82"/>
        <v>77.065144506145771</v>
      </c>
      <c r="M245" s="185">
        <f t="shared" ca="1" si="82"/>
        <v>78.051367764216664</v>
      </c>
      <c r="N245" s="185">
        <f t="shared" ca="1" si="82"/>
        <v>78.746477395234749</v>
      </c>
      <c r="O245" s="185">
        <f t="shared" ca="1" si="82"/>
        <v>79.088929431656666</v>
      </c>
      <c r="P245" s="185">
        <f t="shared" ca="1" si="82"/>
        <v>79.907331561886139</v>
      </c>
      <c r="Q245" s="185">
        <f t="shared" ca="1" si="82"/>
        <v>80.055440509304262</v>
      </c>
      <c r="R245" s="185">
        <f t="shared" ca="1" si="82"/>
        <v>72.349396193680434</v>
      </c>
      <c r="S245" s="185">
        <f t="shared" ca="1" si="82"/>
        <v>74.246311199321823</v>
      </c>
      <c r="T245" s="185">
        <f t="shared" ca="1" si="82"/>
        <v>76.175076910760524</v>
      </c>
      <c r="U245" s="185">
        <f t="shared" ca="1" si="82"/>
        <v>78.236258487198484</v>
      </c>
      <c r="V245" s="185">
        <f t="shared" ca="1" si="82"/>
        <v>80.431053749781441</v>
      </c>
      <c r="W245" s="185">
        <f t="shared" ca="1" si="82"/>
        <v>82.615345287289998</v>
      </c>
      <c r="X245" s="185">
        <f t="shared" ca="1" si="82"/>
        <v>85.026171783371709</v>
      </c>
      <c r="Y245" s="185">
        <f t="shared" ca="1" si="82"/>
        <v>87.478744147042491</v>
      </c>
      <c r="Z245" s="185">
        <f t="shared" ca="1" si="82"/>
        <v>90.072448978389502</v>
      </c>
      <c r="AA245" s="185">
        <f t="shared" ca="1" si="83"/>
        <v>92.67624676065698</v>
      </c>
      <c r="AB245" s="185">
        <f t="shared" ca="1" si="83"/>
        <v>94.863527467402221</v>
      </c>
      <c r="AC245" s="185">
        <f t="shared" ca="1" si="83"/>
        <v>97.602000137117386</v>
      </c>
      <c r="AD245" s="185">
        <f t="shared" ca="1" si="83"/>
        <v>100.41552432634387</v>
      </c>
      <c r="AE245" s="185">
        <f t="shared" ca="1" si="83"/>
        <v>103.26028224105688</v>
      </c>
      <c r="AF245" s="185">
        <f t="shared" ca="1" si="83"/>
        <v>106.02692800463998</v>
      </c>
      <c r="AG245" s="185">
        <f t="shared" ca="1" si="83"/>
        <v>108.99796771733268</v>
      </c>
      <c r="AH245" s="185">
        <f t="shared" ca="1" si="83"/>
        <v>112.02206826767552</v>
      </c>
      <c r="AI245" s="185">
        <f t="shared" ca="1" si="83"/>
        <v>115.152720013994</v>
      </c>
      <c r="AJ245" s="185">
        <f t="shared" ca="1" si="83"/>
        <v>118.23641464829259</v>
      </c>
      <c r="AK245" s="185">
        <f t="shared" ca="1" si="83"/>
        <v>121.42616140684206</v>
      </c>
      <c r="AL245" s="185">
        <f t="shared" ca="1" si="83"/>
        <v>124.80551872854397</v>
      </c>
      <c r="AM245" s="185">
        <f t="shared" ca="1" si="83"/>
        <v>143.97783156608602</v>
      </c>
      <c r="AN245" s="185">
        <f t="shared" ca="1" si="83"/>
        <v>165.64454180685971</v>
      </c>
      <c r="AO245" s="185">
        <f t="shared" ca="1" si="83"/>
        <v>206.06783198463683</v>
      </c>
      <c r="AP245" s="185">
        <f t="shared" ca="1" si="83"/>
        <v>246.9068550629525</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82"/>
        <v>75.766685047274905</v>
      </c>
      <c r="L246" s="185">
        <f t="shared" ca="1" si="82"/>
        <v>77.065144506145771</v>
      </c>
      <c r="M246" s="185">
        <f t="shared" ca="1" si="82"/>
        <v>78.051367764216664</v>
      </c>
      <c r="N246" s="185">
        <f t="shared" ca="1" si="82"/>
        <v>78.746477395234749</v>
      </c>
      <c r="O246" s="185">
        <f t="shared" ca="1" si="82"/>
        <v>79.088929431656666</v>
      </c>
      <c r="P246" s="185">
        <f t="shared" ca="1" si="82"/>
        <v>79.907331561886139</v>
      </c>
      <c r="Q246" s="185">
        <f t="shared" ca="1" si="82"/>
        <v>80.055440509304262</v>
      </c>
      <c r="R246" s="185">
        <f t="shared" ca="1" si="82"/>
        <v>72.349396193680434</v>
      </c>
      <c r="S246" s="185">
        <f t="shared" ca="1" si="82"/>
        <v>74.246311199321823</v>
      </c>
      <c r="T246" s="185">
        <f t="shared" ca="1" si="82"/>
        <v>76.175076910760524</v>
      </c>
      <c r="U246" s="185">
        <f t="shared" ca="1" si="82"/>
        <v>78.236258487198484</v>
      </c>
      <c r="V246" s="185">
        <f t="shared" ca="1" si="82"/>
        <v>80.431053749781441</v>
      </c>
      <c r="W246" s="185">
        <f t="shared" ca="1" si="82"/>
        <v>82.615345287289998</v>
      </c>
      <c r="X246" s="185">
        <f t="shared" ca="1" si="82"/>
        <v>85.026171783371709</v>
      </c>
      <c r="Y246" s="185">
        <f t="shared" ca="1" si="82"/>
        <v>87.478744147042491</v>
      </c>
      <c r="Z246" s="185">
        <f t="shared" ca="1" si="82"/>
        <v>90.072448978389502</v>
      </c>
      <c r="AA246" s="185">
        <f t="shared" ca="1" si="83"/>
        <v>92.67624676065698</v>
      </c>
      <c r="AB246" s="185">
        <f t="shared" ca="1" si="83"/>
        <v>94.863527467402221</v>
      </c>
      <c r="AC246" s="185">
        <f t="shared" ca="1" si="83"/>
        <v>97.602000137117386</v>
      </c>
      <c r="AD246" s="185">
        <f t="shared" ca="1" si="83"/>
        <v>100.41552432634387</v>
      </c>
      <c r="AE246" s="185">
        <f t="shared" ca="1" si="83"/>
        <v>103.26028224105688</v>
      </c>
      <c r="AF246" s="185">
        <f t="shared" ca="1" si="83"/>
        <v>106.02692800463998</v>
      </c>
      <c r="AG246" s="185">
        <f t="shared" ca="1" si="83"/>
        <v>108.99796771733268</v>
      </c>
      <c r="AH246" s="185">
        <f t="shared" ca="1" si="83"/>
        <v>112.02206826767552</v>
      </c>
      <c r="AI246" s="185">
        <f t="shared" ca="1" si="83"/>
        <v>115.152720013994</v>
      </c>
      <c r="AJ246" s="185">
        <f t="shared" ca="1" si="83"/>
        <v>118.23641464829259</v>
      </c>
      <c r="AK246" s="185">
        <f t="shared" ca="1" si="83"/>
        <v>121.42616140684206</v>
      </c>
      <c r="AL246" s="185">
        <f t="shared" ca="1" si="83"/>
        <v>124.80551872854397</v>
      </c>
      <c r="AM246" s="185">
        <f t="shared" ca="1" si="83"/>
        <v>143.97783156608602</v>
      </c>
      <c r="AN246" s="185">
        <f t="shared" ca="1" si="83"/>
        <v>165.64454180685971</v>
      </c>
      <c r="AO246" s="185">
        <f t="shared" ca="1" si="83"/>
        <v>206.06783198463683</v>
      </c>
      <c r="AP246" s="185">
        <f t="shared" ref="L246:AP253" ca="1" si="88">AP$230/AO$230*AO246</f>
        <v>246.9068550629525</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82"/>
        <v>75.766685047274905</v>
      </c>
      <c r="L247" s="185">
        <f t="shared" ca="1" si="88"/>
        <v>77.065144506145771</v>
      </c>
      <c r="M247" s="185">
        <f t="shared" ca="1" si="88"/>
        <v>78.051367764216664</v>
      </c>
      <c r="N247" s="185">
        <f t="shared" ca="1" si="88"/>
        <v>78.746477395234749</v>
      </c>
      <c r="O247" s="185">
        <f t="shared" ca="1" si="88"/>
        <v>79.088929431656666</v>
      </c>
      <c r="P247" s="185">
        <f t="shared" ca="1" si="88"/>
        <v>79.907331561886139</v>
      </c>
      <c r="Q247" s="185">
        <f t="shared" ca="1" si="88"/>
        <v>80.055440509304262</v>
      </c>
      <c r="R247" s="185">
        <f t="shared" ca="1" si="88"/>
        <v>72.349396193680434</v>
      </c>
      <c r="S247" s="185">
        <f t="shared" ca="1" si="88"/>
        <v>74.246311199321823</v>
      </c>
      <c r="T247" s="185">
        <f t="shared" ca="1" si="88"/>
        <v>76.175076910760524</v>
      </c>
      <c r="U247" s="185">
        <f t="shared" ca="1" si="88"/>
        <v>78.236258487198484</v>
      </c>
      <c r="V247" s="185">
        <f t="shared" ca="1" si="88"/>
        <v>80.431053749781441</v>
      </c>
      <c r="W247" s="185">
        <f t="shared" ca="1" si="88"/>
        <v>82.615345287289998</v>
      </c>
      <c r="X247" s="185">
        <f t="shared" ca="1" si="88"/>
        <v>85.026171783371709</v>
      </c>
      <c r="Y247" s="185">
        <f t="shared" ca="1" si="88"/>
        <v>87.478744147042491</v>
      </c>
      <c r="Z247" s="185">
        <f t="shared" ca="1" si="88"/>
        <v>90.072448978389502</v>
      </c>
      <c r="AA247" s="185">
        <f t="shared" ca="1" si="88"/>
        <v>92.67624676065698</v>
      </c>
      <c r="AB247" s="185">
        <f t="shared" ca="1" si="88"/>
        <v>94.863527467402221</v>
      </c>
      <c r="AC247" s="185">
        <f t="shared" ca="1" si="88"/>
        <v>97.602000137117386</v>
      </c>
      <c r="AD247" s="185">
        <f t="shared" ca="1" si="88"/>
        <v>100.41552432634387</v>
      </c>
      <c r="AE247" s="185">
        <f t="shared" ca="1" si="88"/>
        <v>103.26028224105688</v>
      </c>
      <c r="AF247" s="185">
        <f t="shared" ca="1" si="88"/>
        <v>106.02692800463998</v>
      </c>
      <c r="AG247" s="185">
        <f t="shared" ca="1" si="88"/>
        <v>108.99796771733268</v>
      </c>
      <c r="AH247" s="185">
        <f t="shared" ca="1" si="88"/>
        <v>112.02206826767552</v>
      </c>
      <c r="AI247" s="185">
        <f t="shared" ca="1" si="88"/>
        <v>115.152720013994</v>
      </c>
      <c r="AJ247" s="185">
        <f t="shared" ca="1" si="88"/>
        <v>118.23641464829259</v>
      </c>
      <c r="AK247" s="185">
        <f t="shared" ca="1" si="88"/>
        <v>121.42616140684206</v>
      </c>
      <c r="AL247" s="185">
        <f t="shared" ca="1" si="88"/>
        <v>124.80551872854397</v>
      </c>
      <c r="AM247" s="185">
        <f t="shared" ca="1" si="88"/>
        <v>143.97783156608602</v>
      </c>
      <c r="AN247" s="185">
        <f t="shared" ca="1" si="88"/>
        <v>165.64454180685971</v>
      </c>
      <c r="AO247" s="185">
        <f t="shared" ca="1" si="88"/>
        <v>206.06783198463683</v>
      </c>
      <c r="AP247" s="185">
        <f t="shared" ca="1" si="88"/>
        <v>246.9068550629525</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82"/>
        <v>75.766685047274905</v>
      </c>
      <c r="L248" s="185">
        <f t="shared" ca="1" si="88"/>
        <v>77.065144506145771</v>
      </c>
      <c r="M248" s="185">
        <f t="shared" ca="1" si="88"/>
        <v>78.051367764216664</v>
      </c>
      <c r="N248" s="185">
        <f t="shared" ca="1" si="88"/>
        <v>78.746477395234749</v>
      </c>
      <c r="O248" s="185">
        <f t="shared" ca="1" si="88"/>
        <v>79.088929431656666</v>
      </c>
      <c r="P248" s="185">
        <f t="shared" ca="1" si="88"/>
        <v>79.907331561886139</v>
      </c>
      <c r="Q248" s="185">
        <f t="shared" ca="1" si="88"/>
        <v>80.055440509304262</v>
      </c>
      <c r="R248" s="185">
        <f t="shared" ca="1" si="88"/>
        <v>72.349396193680434</v>
      </c>
      <c r="S248" s="185">
        <f t="shared" ca="1" si="88"/>
        <v>74.246311199321823</v>
      </c>
      <c r="T248" s="185">
        <f t="shared" ca="1" si="88"/>
        <v>76.175076910760524</v>
      </c>
      <c r="U248" s="185">
        <f t="shared" ca="1" si="88"/>
        <v>78.236258487198484</v>
      </c>
      <c r="V248" s="185">
        <f t="shared" ca="1" si="88"/>
        <v>80.431053749781441</v>
      </c>
      <c r="W248" s="185">
        <f t="shared" ca="1" si="88"/>
        <v>82.615345287289998</v>
      </c>
      <c r="X248" s="185">
        <f t="shared" ca="1" si="88"/>
        <v>85.026171783371709</v>
      </c>
      <c r="Y248" s="185">
        <f t="shared" ca="1" si="88"/>
        <v>87.478744147042491</v>
      </c>
      <c r="Z248" s="185">
        <f t="shared" ca="1" si="88"/>
        <v>90.072448978389502</v>
      </c>
      <c r="AA248" s="185">
        <f t="shared" ca="1" si="88"/>
        <v>92.67624676065698</v>
      </c>
      <c r="AB248" s="185">
        <f t="shared" ca="1" si="88"/>
        <v>94.863527467402221</v>
      </c>
      <c r="AC248" s="185">
        <f t="shared" ca="1" si="88"/>
        <v>97.602000137117386</v>
      </c>
      <c r="AD248" s="185">
        <f t="shared" ca="1" si="88"/>
        <v>100.41552432634387</v>
      </c>
      <c r="AE248" s="185">
        <f t="shared" ca="1" si="88"/>
        <v>103.26028224105688</v>
      </c>
      <c r="AF248" s="185">
        <f t="shared" ca="1" si="88"/>
        <v>106.02692800463998</v>
      </c>
      <c r="AG248" s="185">
        <f t="shared" ca="1" si="88"/>
        <v>108.99796771733268</v>
      </c>
      <c r="AH248" s="185">
        <f t="shared" ca="1" si="88"/>
        <v>112.02206826767552</v>
      </c>
      <c r="AI248" s="185">
        <f t="shared" ca="1" si="88"/>
        <v>115.152720013994</v>
      </c>
      <c r="AJ248" s="185">
        <f t="shared" ca="1" si="88"/>
        <v>118.23641464829259</v>
      </c>
      <c r="AK248" s="185">
        <f t="shared" ca="1" si="88"/>
        <v>121.42616140684206</v>
      </c>
      <c r="AL248" s="185">
        <f t="shared" ca="1" si="88"/>
        <v>124.80551872854397</v>
      </c>
      <c r="AM248" s="185">
        <f t="shared" ca="1" si="88"/>
        <v>143.97783156608602</v>
      </c>
      <c r="AN248" s="185">
        <f t="shared" ca="1" si="88"/>
        <v>165.64454180685971</v>
      </c>
      <c r="AO248" s="185">
        <f t="shared" ca="1" si="88"/>
        <v>206.06783198463683</v>
      </c>
      <c r="AP248" s="185">
        <f t="shared" ca="1" si="88"/>
        <v>246.9068550629525</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82"/>
        <v>75.766685047274905</v>
      </c>
      <c r="L249" s="185">
        <f t="shared" ca="1" si="88"/>
        <v>77.065144506145771</v>
      </c>
      <c r="M249" s="185">
        <f t="shared" ca="1" si="88"/>
        <v>78.051367764216664</v>
      </c>
      <c r="N249" s="185">
        <f t="shared" ca="1" si="88"/>
        <v>78.746477395234749</v>
      </c>
      <c r="O249" s="185">
        <f t="shared" ca="1" si="88"/>
        <v>79.088929431656666</v>
      </c>
      <c r="P249" s="185">
        <f t="shared" ca="1" si="88"/>
        <v>79.907331561886139</v>
      </c>
      <c r="Q249" s="185">
        <f t="shared" ca="1" si="88"/>
        <v>80.055440509304262</v>
      </c>
      <c r="R249" s="185">
        <f t="shared" ca="1" si="88"/>
        <v>72.349396193680434</v>
      </c>
      <c r="S249" s="185">
        <f t="shared" ca="1" si="88"/>
        <v>74.246311199321823</v>
      </c>
      <c r="T249" s="185">
        <f t="shared" ca="1" si="88"/>
        <v>76.175076910760524</v>
      </c>
      <c r="U249" s="185">
        <f t="shared" ca="1" si="88"/>
        <v>78.236258487198484</v>
      </c>
      <c r="V249" s="185">
        <f t="shared" ca="1" si="88"/>
        <v>80.431053749781441</v>
      </c>
      <c r="W249" s="185">
        <f t="shared" ca="1" si="88"/>
        <v>82.615345287289998</v>
      </c>
      <c r="X249" s="185">
        <f t="shared" ca="1" si="88"/>
        <v>85.026171783371709</v>
      </c>
      <c r="Y249" s="185">
        <f t="shared" ca="1" si="88"/>
        <v>87.478744147042491</v>
      </c>
      <c r="Z249" s="185">
        <f t="shared" ca="1" si="88"/>
        <v>90.072448978389502</v>
      </c>
      <c r="AA249" s="185">
        <f t="shared" ca="1" si="88"/>
        <v>92.67624676065698</v>
      </c>
      <c r="AB249" s="185">
        <f t="shared" ca="1" si="88"/>
        <v>94.863527467402221</v>
      </c>
      <c r="AC249" s="185">
        <f t="shared" ca="1" si="88"/>
        <v>97.602000137117386</v>
      </c>
      <c r="AD249" s="185">
        <f t="shared" ca="1" si="88"/>
        <v>100.41552432634387</v>
      </c>
      <c r="AE249" s="185">
        <f t="shared" ca="1" si="88"/>
        <v>103.26028224105688</v>
      </c>
      <c r="AF249" s="185">
        <f t="shared" ca="1" si="88"/>
        <v>106.02692800463998</v>
      </c>
      <c r="AG249" s="185">
        <f t="shared" ca="1" si="88"/>
        <v>108.99796771733268</v>
      </c>
      <c r="AH249" s="185">
        <f t="shared" ca="1" si="88"/>
        <v>112.02206826767552</v>
      </c>
      <c r="AI249" s="185">
        <f t="shared" ca="1" si="88"/>
        <v>115.152720013994</v>
      </c>
      <c r="AJ249" s="185">
        <f t="shared" ca="1" si="88"/>
        <v>118.23641464829259</v>
      </c>
      <c r="AK249" s="185">
        <f t="shared" ca="1" si="88"/>
        <v>121.42616140684206</v>
      </c>
      <c r="AL249" s="185">
        <f t="shared" ca="1" si="88"/>
        <v>124.80551872854397</v>
      </c>
      <c r="AM249" s="185">
        <f t="shared" ca="1" si="88"/>
        <v>143.97783156608602</v>
      </c>
      <c r="AN249" s="185">
        <f t="shared" ca="1" si="88"/>
        <v>165.64454180685971</v>
      </c>
      <c r="AO249" s="185">
        <f t="shared" ca="1" si="88"/>
        <v>206.06783198463683</v>
      </c>
      <c r="AP249" s="185">
        <f t="shared" ca="1" si="88"/>
        <v>246.9068550629525</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82"/>
        <v>75.766685047274905</v>
      </c>
      <c r="L250" s="185">
        <f t="shared" ca="1" si="88"/>
        <v>77.065144506145771</v>
      </c>
      <c r="M250" s="185">
        <f t="shared" ca="1" si="88"/>
        <v>78.051367764216664</v>
      </c>
      <c r="N250" s="185">
        <f t="shared" ca="1" si="88"/>
        <v>78.746477395234749</v>
      </c>
      <c r="O250" s="185">
        <f t="shared" ca="1" si="88"/>
        <v>79.088929431656666</v>
      </c>
      <c r="P250" s="185">
        <f t="shared" ca="1" si="88"/>
        <v>79.907331561886139</v>
      </c>
      <c r="Q250" s="185">
        <f t="shared" ca="1" si="88"/>
        <v>80.055440509304262</v>
      </c>
      <c r="R250" s="185">
        <f t="shared" ca="1" si="88"/>
        <v>72.349396193680434</v>
      </c>
      <c r="S250" s="185">
        <f t="shared" ca="1" si="88"/>
        <v>74.246311199321823</v>
      </c>
      <c r="T250" s="185">
        <f t="shared" ca="1" si="88"/>
        <v>76.175076910760524</v>
      </c>
      <c r="U250" s="185">
        <f t="shared" ca="1" si="88"/>
        <v>78.236258487198484</v>
      </c>
      <c r="V250" s="185">
        <f t="shared" ca="1" si="88"/>
        <v>80.431053749781441</v>
      </c>
      <c r="W250" s="185">
        <f t="shared" ca="1" si="88"/>
        <v>82.615345287289998</v>
      </c>
      <c r="X250" s="185">
        <f t="shared" ca="1" si="88"/>
        <v>85.026171783371709</v>
      </c>
      <c r="Y250" s="185">
        <f t="shared" ca="1" si="88"/>
        <v>87.478744147042491</v>
      </c>
      <c r="Z250" s="185">
        <f t="shared" ca="1" si="88"/>
        <v>90.072448978389502</v>
      </c>
      <c r="AA250" s="185">
        <f t="shared" ca="1" si="88"/>
        <v>92.67624676065698</v>
      </c>
      <c r="AB250" s="185">
        <f t="shared" ca="1" si="88"/>
        <v>94.863527467402221</v>
      </c>
      <c r="AC250" s="185">
        <f t="shared" ca="1" si="88"/>
        <v>97.602000137117386</v>
      </c>
      <c r="AD250" s="185">
        <f t="shared" ca="1" si="88"/>
        <v>100.41552432634387</v>
      </c>
      <c r="AE250" s="185">
        <f t="shared" ca="1" si="88"/>
        <v>103.26028224105688</v>
      </c>
      <c r="AF250" s="185">
        <f t="shared" ca="1" si="88"/>
        <v>106.02692800463998</v>
      </c>
      <c r="AG250" s="185">
        <f t="shared" ca="1" si="88"/>
        <v>108.99796771733268</v>
      </c>
      <c r="AH250" s="185">
        <f t="shared" ca="1" si="88"/>
        <v>112.02206826767552</v>
      </c>
      <c r="AI250" s="185">
        <f t="shared" ca="1" si="88"/>
        <v>115.152720013994</v>
      </c>
      <c r="AJ250" s="185">
        <f t="shared" ca="1" si="88"/>
        <v>118.23641464829259</v>
      </c>
      <c r="AK250" s="185">
        <f t="shared" ca="1" si="88"/>
        <v>121.42616140684206</v>
      </c>
      <c r="AL250" s="185">
        <f t="shared" ca="1" si="88"/>
        <v>124.80551872854397</v>
      </c>
      <c r="AM250" s="185">
        <f t="shared" ca="1" si="88"/>
        <v>143.97783156608602</v>
      </c>
      <c r="AN250" s="185">
        <f t="shared" ca="1" si="88"/>
        <v>165.64454180685971</v>
      </c>
      <c r="AO250" s="185">
        <f t="shared" ca="1" si="88"/>
        <v>206.06783198463683</v>
      </c>
      <c r="AP250" s="185">
        <f t="shared" ca="1" si="88"/>
        <v>246.9068550629525</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82"/>
        <v>75.766685047274905</v>
      </c>
      <c r="L251" s="185">
        <f t="shared" ca="1" si="88"/>
        <v>77.065144506145771</v>
      </c>
      <c r="M251" s="185">
        <f t="shared" ca="1" si="88"/>
        <v>78.051367764216664</v>
      </c>
      <c r="N251" s="185">
        <f t="shared" ca="1" si="88"/>
        <v>78.746477395234749</v>
      </c>
      <c r="O251" s="185">
        <f t="shared" ca="1" si="88"/>
        <v>79.088929431656666</v>
      </c>
      <c r="P251" s="185">
        <f t="shared" ca="1" si="88"/>
        <v>79.907331561886139</v>
      </c>
      <c r="Q251" s="185">
        <f t="shared" ca="1" si="88"/>
        <v>80.055440509304262</v>
      </c>
      <c r="R251" s="185">
        <f t="shared" ca="1" si="88"/>
        <v>72.349396193680434</v>
      </c>
      <c r="S251" s="185">
        <f t="shared" ca="1" si="88"/>
        <v>74.246311199321823</v>
      </c>
      <c r="T251" s="185">
        <f t="shared" ca="1" si="88"/>
        <v>76.175076910760524</v>
      </c>
      <c r="U251" s="185">
        <f t="shared" ca="1" si="88"/>
        <v>78.236258487198484</v>
      </c>
      <c r="V251" s="185">
        <f t="shared" ca="1" si="88"/>
        <v>80.431053749781441</v>
      </c>
      <c r="W251" s="185">
        <f t="shared" ca="1" si="88"/>
        <v>82.615345287289998</v>
      </c>
      <c r="X251" s="185">
        <f t="shared" ca="1" si="88"/>
        <v>85.026171783371709</v>
      </c>
      <c r="Y251" s="185">
        <f t="shared" ca="1" si="88"/>
        <v>87.478744147042491</v>
      </c>
      <c r="Z251" s="185">
        <f t="shared" ca="1" si="88"/>
        <v>90.072448978389502</v>
      </c>
      <c r="AA251" s="185">
        <f t="shared" ca="1" si="88"/>
        <v>92.67624676065698</v>
      </c>
      <c r="AB251" s="185">
        <f t="shared" ca="1" si="88"/>
        <v>94.863527467402221</v>
      </c>
      <c r="AC251" s="185">
        <f t="shared" ca="1" si="88"/>
        <v>97.602000137117386</v>
      </c>
      <c r="AD251" s="185">
        <f t="shared" ca="1" si="88"/>
        <v>100.41552432634387</v>
      </c>
      <c r="AE251" s="185">
        <f t="shared" ca="1" si="88"/>
        <v>103.26028224105688</v>
      </c>
      <c r="AF251" s="185">
        <f t="shared" ca="1" si="88"/>
        <v>106.02692800463998</v>
      </c>
      <c r="AG251" s="185">
        <f t="shared" ca="1" si="88"/>
        <v>108.99796771733268</v>
      </c>
      <c r="AH251" s="185">
        <f t="shared" ca="1" si="88"/>
        <v>112.02206826767552</v>
      </c>
      <c r="AI251" s="185">
        <f t="shared" ca="1" si="88"/>
        <v>115.152720013994</v>
      </c>
      <c r="AJ251" s="185">
        <f t="shared" ca="1" si="88"/>
        <v>118.23641464829259</v>
      </c>
      <c r="AK251" s="185">
        <f t="shared" ca="1" si="88"/>
        <v>121.42616140684206</v>
      </c>
      <c r="AL251" s="185">
        <f t="shared" ca="1" si="88"/>
        <v>124.80551872854397</v>
      </c>
      <c r="AM251" s="185">
        <f t="shared" ca="1" si="88"/>
        <v>143.97783156608602</v>
      </c>
      <c r="AN251" s="185">
        <f t="shared" ca="1" si="88"/>
        <v>165.64454180685971</v>
      </c>
      <c r="AO251" s="185">
        <f t="shared" ca="1" si="88"/>
        <v>206.06783198463683</v>
      </c>
      <c r="AP251" s="185">
        <f t="shared" ca="1" si="88"/>
        <v>246.9068550629525</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82"/>
        <v>75.766685047274905</v>
      </c>
      <c r="L252" s="185">
        <f t="shared" ca="1" si="88"/>
        <v>77.065144506145771</v>
      </c>
      <c r="M252" s="185">
        <f t="shared" ca="1" si="88"/>
        <v>78.051367764216664</v>
      </c>
      <c r="N252" s="185">
        <f t="shared" ca="1" si="88"/>
        <v>78.746477395234749</v>
      </c>
      <c r="O252" s="185">
        <f t="shared" ca="1" si="88"/>
        <v>79.088929431656666</v>
      </c>
      <c r="P252" s="185">
        <f t="shared" ca="1" si="88"/>
        <v>79.907331561886139</v>
      </c>
      <c r="Q252" s="185">
        <f t="shared" ca="1" si="88"/>
        <v>80.055440509304262</v>
      </c>
      <c r="R252" s="185">
        <f t="shared" ca="1" si="88"/>
        <v>72.349396193680434</v>
      </c>
      <c r="S252" s="185">
        <f t="shared" ca="1" si="88"/>
        <v>74.246311199321823</v>
      </c>
      <c r="T252" s="185">
        <f t="shared" ca="1" si="88"/>
        <v>76.175076910760524</v>
      </c>
      <c r="U252" s="185">
        <f t="shared" ca="1" si="88"/>
        <v>78.236258487198484</v>
      </c>
      <c r="V252" s="185">
        <f t="shared" ca="1" si="88"/>
        <v>80.431053749781441</v>
      </c>
      <c r="W252" s="185">
        <f t="shared" ca="1" si="88"/>
        <v>82.615345287289998</v>
      </c>
      <c r="X252" s="185">
        <f t="shared" ca="1" si="88"/>
        <v>85.026171783371709</v>
      </c>
      <c r="Y252" s="185">
        <f t="shared" ca="1" si="88"/>
        <v>87.478744147042491</v>
      </c>
      <c r="Z252" s="185">
        <f t="shared" ca="1" si="88"/>
        <v>90.072448978389502</v>
      </c>
      <c r="AA252" s="185">
        <f t="shared" ca="1" si="88"/>
        <v>92.67624676065698</v>
      </c>
      <c r="AB252" s="185">
        <f t="shared" ca="1" si="88"/>
        <v>94.863527467402221</v>
      </c>
      <c r="AC252" s="185">
        <f t="shared" ca="1" si="88"/>
        <v>97.602000137117386</v>
      </c>
      <c r="AD252" s="185">
        <f t="shared" ca="1" si="88"/>
        <v>100.41552432634387</v>
      </c>
      <c r="AE252" s="185">
        <f t="shared" ca="1" si="88"/>
        <v>103.26028224105688</v>
      </c>
      <c r="AF252" s="185">
        <f t="shared" ca="1" si="88"/>
        <v>106.02692800463998</v>
      </c>
      <c r="AG252" s="185">
        <f t="shared" ca="1" si="88"/>
        <v>108.99796771733268</v>
      </c>
      <c r="AH252" s="185">
        <f t="shared" ca="1" si="88"/>
        <v>112.02206826767552</v>
      </c>
      <c r="AI252" s="185">
        <f t="shared" ca="1" si="88"/>
        <v>115.152720013994</v>
      </c>
      <c r="AJ252" s="185">
        <f t="shared" ca="1" si="88"/>
        <v>118.23641464829259</v>
      </c>
      <c r="AK252" s="185">
        <f t="shared" ca="1" si="88"/>
        <v>121.42616140684206</v>
      </c>
      <c r="AL252" s="185">
        <f t="shared" ca="1" si="88"/>
        <v>124.80551872854397</v>
      </c>
      <c r="AM252" s="185">
        <f t="shared" ca="1" si="88"/>
        <v>143.97783156608602</v>
      </c>
      <c r="AN252" s="185">
        <f t="shared" ca="1" si="88"/>
        <v>165.64454180685971</v>
      </c>
      <c r="AO252" s="185">
        <f t="shared" ca="1" si="88"/>
        <v>206.06783198463683</v>
      </c>
      <c r="AP252" s="185">
        <f t="shared" ca="1" si="88"/>
        <v>246.9068550629525</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82"/>
        <v>9.7353386984868262</v>
      </c>
      <c r="L253" s="185">
        <f t="shared" ca="1" si="88"/>
        <v>9.9021790797239682</v>
      </c>
      <c r="M253" s="192">
        <f t="shared" ref="M253" si="89">O253</f>
        <v>37.630000000000003</v>
      </c>
      <c r="N253" s="192">
        <f t="shared" ref="N253" si="90">O253</f>
        <v>37.630000000000003</v>
      </c>
      <c r="O253" s="192">
        <f>INDEX('[4]TS BYDem'!$O$10:$O$203,MATCH(D253,'[4]TS BYDem'!$D$10:$D$203,0))</f>
        <v>37.630000000000003</v>
      </c>
      <c r="P253" s="185">
        <f t="shared" ca="1" si="88"/>
        <v>38.019390428999891</v>
      </c>
      <c r="Q253" s="185">
        <f t="shared" ca="1" si="88"/>
        <v>38.089859706197025</v>
      </c>
      <c r="R253" s="185">
        <f t="shared" ca="1" si="88"/>
        <v>34.42337376839577</v>
      </c>
      <c r="S253" s="185">
        <f t="shared" ca="1" si="88"/>
        <v>35.325913633016995</v>
      </c>
      <c r="T253" s="185">
        <f t="shared" ca="1" si="88"/>
        <v>36.243607857012734</v>
      </c>
      <c r="U253" s="185">
        <f t="shared" ca="1" si="88"/>
        <v>37.224304691307154</v>
      </c>
      <c r="V253" s="185">
        <f t="shared" ca="1" si="88"/>
        <v>38.268574051437582</v>
      </c>
      <c r="W253" s="185">
        <f t="shared" ca="1" si="88"/>
        <v>39.307845807258651</v>
      </c>
      <c r="X253" s="185">
        <f t="shared" ca="1" si="88"/>
        <v>40.454901428057617</v>
      </c>
      <c r="Y253" s="185">
        <f t="shared" ca="1" si="88"/>
        <v>41.621819462075038</v>
      </c>
      <c r="Z253" s="185">
        <f t="shared" ca="1" si="88"/>
        <v>42.85588740944722</v>
      </c>
      <c r="AA253" s="185">
        <f t="shared" ca="1" si="88"/>
        <v>44.094757517448791</v>
      </c>
      <c r="AB253" s="185">
        <f t="shared" ca="1" si="88"/>
        <v>45.135451500618053</v>
      </c>
      <c r="AC253" s="185">
        <f t="shared" ca="1" si="88"/>
        <v>46.438399047157162</v>
      </c>
      <c r="AD253" s="185">
        <f t="shared" ca="1" si="88"/>
        <v>47.777055620225092</v>
      </c>
      <c r="AE253" s="185">
        <f t="shared" ca="1" si="88"/>
        <v>49.130572997434683</v>
      </c>
      <c r="AF253" s="185">
        <f t="shared" ca="1" si="88"/>
        <v>50.446925119429153</v>
      </c>
      <c r="AG253" s="185">
        <f t="shared" ca="1" si="88"/>
        <v>51.860526557608139</v>
      </c>
      <c r="AH253" s="185">
        <f t="shared" ca="1" si="88"/>
        <v>53.299373998421416</v>
      </c>
      <c r="AI253" s="185">
        <f t="shared" ca="1" si="88"/>
        <v>54.788917807656617</v>
      </c>
      <c r="AJ253" s="185">
        <f t="shared" ca="1" si="88"/>
        <v>56.256119727350438</v>
      </c>
      <c r="AK253" s="185">
        <f t="shared" ca="1" si="88"/>
        <v>57.773780560374334</v>
      </c>
      <c r="AL253" s="185">
        <f t="shared" ca="1" si="88"/>
        <v>59.38165687036448</v>
      </c>
      <c r="AM253" s="185">
        <f t="shared" ca="1" si="88"/>
        <v>68.503719051015679</v>
      </c>
      <c r="AN253" s="185">
        <f t="shared" ca="1" si="88"/>
        <v>78.812599348413755</v>
      </c>
      <c r="AO253" s="185">
        <f t="shared" ca="1" si="88"/>
        <v>98.045738807005222</v>
      </c>
      <c r="AP253" s="185">
        <f t="shared" ca="1" si="88"/>
        <v>117.47668128505448</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6" t="str">
        <f>[5]ITEMS_Comm!B27</f>
        <v>E</v>
      </c>
      <c r="C9" s="55" t="str">
        <f>[5]ITEMS_Comm!C27</f>
        <v>RLEL</v>
      </c>
      <c r="D9" s="55" t="str">
        <f>[5]ITEMS_Comm!D27</f>
        <v>Residential - Lighting - Low Income Electrified</v>
      </c>
      <c r="E9" s="316" t="str">
        <f>[5]ITEMS_Comm!E27</f>
        <v>PJ</v>
      </c>
      <c r="F9" s="316" t="str">
        <f>[5]ITEMS_Comm!F27</f>
        <v>COM,DEM,DAYNITE,RES</v>
      </c>
    </row>
    <row r="10" spans="1:8">
      <c r="A10" s="55" t="str">
        <f>[5]ITEMS_Comm!A28</f>
        <v/>
      </c>
      <c r="B10" s="316" t="str">
        <f>[5]ITEMS_Comm!B28</f>
        <v>E</v>
      </c>
      <c r="C10" s="55" t="str">
        <f>[5]ITEMS_Comm!C28</f>
        <v>RLNL</v>
      </c>
      <c r="D10" s="55" t="str">
        <f>[5]ITEMS_Comm!D28</f>
        <v>Residential - Lighting - Low Income Electrified paraffin</v>
      </c>
      <c r="E10" s="316" t="str">
        <f>[5]ITEMS_Comm!E28</f>
        <v>PJ</v>
      </c>
      <c r="F10" s="316" t="str">
        <f>[5]ITEMS_Comm!F28</f>
        <v>COM,DEM,DAYNITE,RES</v>
      </c>
    </row>
    <row r="11" spans="1:8">
      <c r="A11" s="55" t="str">
        <f>[5]ITEMS_Comm!A29</f>
        <v/>
      </c>
      <c r="B11" s="316" t="str">
        <f>[5]ITEMS_Comm!B29</f>
        <v>E</v>
      </c>
      <c r="C11" s="55" t="str">
        <f>[5]ITEMS_Comm!C29</f>
        <v>RLEK</v>
      </c>
      <c r="D11" s="55" t="str">
        <f>[5]ITEMS_Comm!D29</f>
        <v>Residential - Cooking - Low Income Electrified</v>
      </c>
      <c r="E11" s="316" t="str">
        <f>[5]ITEMS_Comm!E29</f>
        <v>PJ</v>
      </c>
      <c r="F11" s="316" t="str">
        <f>[5]ITEMS_Comm!F29</f>
        <v>COM,DEM,DAYNITE,RES</v>
      </c>
    </row>
    <row r="12" spans="1:8">
      <c r="A12" s="55" t="str">
        <f>[5]ITEMS_Comm!A30</f>
        <v/>
      </c>
      <c r="B12" s="316" t="str">
        <f>[5]ITEMS_Comm!B30</f>
        <v>E</v>
      </c>
      <c r="C12" s="55" t="str">
        <f>[5]ITEMS_Comm!C30</f>
        <v>RLEH</v>
      </c>
      <c r="D12" s="55" t="str">
        <f>[5]ITEMS_Comm!D30</f>
        <v>Residential - Space Heating - Low Income Electrified</v>
      </c>
      <c r="E12" s="316" t="str">
        <f>[5]ITEMS_Comm!E30</f>
        <v>PJ</v>
      </c>
      <c r="F12" s="316" t="str">
        <f>[5]ITEMS_Comm!F30</f>
        <v>COM,DEM,DAYNITE,RES</v>
      </c>
    </row>
    <row r="13" spans="1:8">
      <c r="A13" s="55" t="str">
        <f>[5]ITEMS_Comm!A31</f>
        <v/>
      </c>
      <c r="B13" s="316" t="str">
        <f>[5]ITEMS_Comm!B31</f>
        <v>E</v>
      </c>
      <c r="C13" s="55" t="str">
        <f>[5]ITEMS_Comm!C31</f>
        <v>RLEWG</v>
      </c>
      <c r="D13" s="55" t="str">
        <f>[5]ITEMS_Comm!D31</f>
        <v>Residential - Water Heating Geyser - Low Income Electrified</v>
      </c>
      <c r="E13" s="316" t="str">
        <f>[5]ITEMS_Comm!E31</f>
        <v>PJ</v>
      </c>
      <c r="F13" s="316" t="str">
        <f>[5]ITEMS_Comm!F31</f>
        <v>COM,DEM,DAYNITE,RES</v>
      </c>
    </row>
    <row r="14" spans="1:8">
      <c r="A14" s="55" t="str">
        <f>[5]ITEMS_Comm!A32</f>
        <v/>
      </c>
      <c r="B14" s="316" t="str">
        <f>[5]ITEMS_Comm!B32</f>
        <v>E</v>
      </c>
      <c r="C14" s="55" t="str">
        <f>[5]ITEMS_Comm!C32</f>
        <v>RLEW</v>
      </c>
      <c r="D14" s="55" t="str">
        <f>[5]ITEMS_Comm!D32</f>
        <v>Residential - Water Heating - Low Income Electrified</v>
      </c>
      <c r="E14" s="316" t="str">
        <f>[5]ITEMS_Comm!E32</f>
        <v>PJ</v>
      </c>
      <c r="F14" s="316" t="str">
        <f>[5]ITEMS_Comm!F32</f>
        <v>COM,DEM,DAYNITE,RES</v>
      </c>
    </row>
    <row r="15" spans="1:8">
      <c r="A15" s="55" t="str">
        <f>[5]ITEMS_Comm!A33</f>
        <v/>
      </c>
      <c r="B15" s="316" t="str">
        <f>[5]ITEMS_Comm!B33</f>
        <v>E</v>
      </c>
      <c r="C15" s="55" t="str">
        <f>[5]ITEMS_Comm!C33</f>
        <v>RLER</v>
      </c>
      <c r="D15" s="55" t="str">
        <f>[5]ITEMS_Comm!D33</f>
        <v>Residential - Refrigeration - Low Income Electrified</v>
      </c>
      <c r="E15" s="316" t="str">
        <f>[5]ITEMS_Comm!E33</f>
        <v>PJ</v>
      </c>
      <c r="F15" s="316" t="str">
        <f>[5]ITEMS_Comm!F33</f>
        <v>COM,DEM,DAYNITE,RES</v>
      </c>
    </row>
    <row r="16" spans="1:8">
      <c r="A16" s="55" t="str">
        <f>[5]ITEMS_Comm!A34</f>
        <v/>
      </c>
      <c r="B16" s="316" t="str">
        <f>[5]ITEMS_Comm!B34</f>
        <v>E</v>
      </c>
      <c r="C16" s="55" t="str">
        <f>[5]ITEMS_Comm!C34</f>
        <v>RLEO</v>
      </c>
      <c r="D16" s="55" t="str">
        <f>[5]ITEMS_Comm!D34</f>
        <v>Residential - Other - Low Income Electrified</v>
      </c>
      <c r="E16" s="316" t="str">
        <f>[5]ITEMS_Comm!E34</f>
        <v>PJ</v>
      </c>
      <c r="F16" s="316" t="str">
        <f>[5]ITEMS_Comm!F34</f>
        <v>COM,DEM,DAYNITE,RES</v>
      </c>
    </row>
    <row r="17" spans="1:6">
      <c r="A17" s="55" t="str">
        <f>[5]ITEMS_Comm!A35</f>
        <v>*</v>
      </c>
      <c r="B17" s="316" t="str">
        <f>[5]ITEMS_Comm!B35</f>
        <v>E</v>
      </c>
      <c r="C17" s="55">
        <f>[5]ITEMS_Comm!C35</f>
        <v>0</v>
      </c>
      <c r="D17" s="55" t="str">
        <f>[5]ITEMS_Comm!D35</f>
        <v/>
      </c>
      <c r="E17" s="316" t="str">
        <f>[5]ITEMS_Comm!E35</f>
        <v/>
      </c>
      <c r="F17" s="316" t="str">
        <f>[5]ITEMS_Comm!F35</f>
        <v/>
      </c>
    </row>
    <row r="18" spans="1:6">
      <c r="A18" s="55" t="str">
        <f>[5]ITEMS_Comm!A36</f>
        <v>*</v>
      </c>
      <c r="B18" s="316" t="str">
        <f>[5]ITEMS_Comm!B36</f>
        <v>E</v>
      </c>
      <c r="C18" s="55">
        <f>[5]ITEMS_Comm!C36</f>
        <v>0</v>
      </c>
      <c r="D18" s="55" t="str">
        <f>[5]ITEMS_Comm!D36</f>
        <v/>
      </c>
      <c r="E18" s="316" t="str">
        <f>[5]ITEMS_Comm!E36</f>
        <v/>
      </c>
      <c r="F18" s="316" t="str">
        <f>[5]ITEMS_Comm!F36</f>
        <v/>
      </c>
    </row>
    <row r="19" spans="1:6">
      <c r="A19" s="55" t="str">
        <f>[5]ITEMS_Comm!A37</f>
        <v>*</v>
      </c>
      <c r="B19" s="316" t="str">
        <f>[5]ITEMS_Comm!B37</f>
        <v>E</v>
      </c>
      <c r="C19" s="55">
        <f>[5]ITEMS_Comm!C37</f>
        <v>0</v>
      </c>
      <c r="D19" s="55" t="str">
        <f>[5]ITEMS_Comm!D37</f>
        <v/>
      </c>
      <c r="E19" s="316" t="str">
        <f>[5]ITEMS_Comm!E37</f>
        <v/>
      </c>
      <c r="F19" s="316" t="str">
        <f>[5]ITEMS_Comm!F37</f>
        <v/>
      </c>
    </row>
    <row r="20" spans="1:6">
      <c r="A20" s="55" t="str">
        <f>[5]ITEMS_Comm!A38</f>
        <v/>
      </c>
      <c r="B20" s="316" t="str">
        <f>[5]ITEMS_Comm!B38</f>
        <v>E</v>
      </c>
      <c r="C20" s="55" t="str">
        <f>[5]ITEMS_Comm!C38</f>
        <v>RMEL</v>
      </c>
      <c r="D20" s="55" t="str">
        <f>[5]ITEMS_Comm!D38</f>
        <v>Residential - Lighting - Middle Income Electrified</v>
      </c>
      <c r="E20" s="316" t="str">
        <f>[5]ITEMS_Comm!E38</f>
        <v>PJ</v>
      </c>
      <c r="F20" s="316" t="str">
        <f>[5]ITEMS_Comm!F38</f>
        <v>COM,DEM,DAYNITE,RES</v>
      </c>
    </row>
    <row r="21" spans="1:6">
      <c r="A21" s="55" t="str">
        <f>[5]ITEMS_Comm!A39</f>
        <v/>
      </c>
      <c r="B21" s="316" t="str">
        <f>[5]ITEMS_Comm!B39</f>
        <v>E</v>
      </c>
      <c r="C21" s="55" t="str">
        <f>[5]ITEMS_Comm!C39</f>
        <v>RMNL</v>
      </c>
      <c r="D21" s="55" t="str">
        <f>[5]ITEMS_Comm!D39</f>
        <v>Residential - Lighting - Middle Income Electrified paraffin</v>
      </c>
      <c r="E21" s="316" t="str">
        <f>[5]ITEMS_Comm!E39</f>
        <v>PJ</v>
      </c>
      <c r="F21" s="316" t="str">
        <f>[5]ITEMS_Comm!F39</f>
        <v>COM,DEM,DAYNITE,RES</v>
      </c>
    </row>
    <row r="22" spans="1:6">
      <c r="A22" s="55" t="str">
        <f>[5]ITEMS_Comm!A40</f>
        <v/>
      </c>
      <c r="B22" s="316" t="str">
        <f>[5]ITEMS_Comm!B40</f>
        <v>E</v>
      </c>
      <c r="C22" s="55" t="str">
        <f>[5]ITEMS_Comm!C40</f>
        <v>RMEK</v>
      </c>
      <c r="D22" s="55" t="str">
        <f>[5]ITEMS_Comm!D40</f>
        <v>Residential - Cooking - Middle Income Electrified</v>
      </c>
      <c r="E22" s="316" t="str">
        <f>[5]ITEMS_Comm!E40</f>
        <v>PJ</v>
      </c>
      <c r="F22" s="316" t="str">
        <f>[5]ITEMS_Comm!F40</f>
        <v>COM,DEM,DAYNITE,RES</v>
      </c>
    </row>
    <row r="23" spans="1:6">
      <c r="A23" s="55" t="str">
        <f>[5]ITEMS_Comm!A41</f>
        <v/>
      </c>
      <c r="B23" s="316" t="str">
        <f>[5]ITEMS_Comm!B41</f>
        <v>E</v>
      </c>
      <c r="C23" s="55" t="str">
        <f>[5]ITEMS_Comm!C41</f>
        <v>RMEH</v>
      </c>
      <c r="D23" s="55" t="str">
        <f>[5]ITEMS_Comm!D41</f>
        <v>Residential - Space Heating - Middle Income Electrified</v>
      </c>
      <c r="E23" s="316" t="str">
        <f>[5]ITEMS_Comm!E41</f>
        <v>PJ</v>
      </c>
      <c r="F23" s="316" t="str">
        <f>[5]ITEMS_Comm!F41</f>
        <v>COM,DEM,DAYNITE,RES</v>
      </c>
    </row>
    <row r="24" spans="1:6">
      <c r="A24" s="55" t="str">
        <f>[5]ITEMS_Comm!A42</f>
        <v/>
      </c>
      <c r="B24" s="316" t="str">
        <f>[5]ITEMS_Comm!B42</f>
        <v>E</v>
      </c>
      <c r="C24" s="55" t="str">
        <f>[5]ITEMS_Comm!C42</f>
        <v>RMEWG</v>
      </c>
      <c r="D24" s="55" t="str">
        <f>[5]ITEMS_Comm!D42</f>
        <v>Residential - Water Heating Geyser - Middle Income Electrified</v>
      </c>
      <c r="E24" s="316" t="str">
        <f>[5]ITEMS_Comm!E42</f>
        <v>PJ</v>
      </c>
      <c r="F24" s="316" t="str">
        <f>[5]ITEMS_Comm!F42</f>
        <v>COM,DEM,DAYNITE,RES</v>
      </c>
    </row>
    <row r="25" spans="1:6">
      <c r="A25" s="55" t="str">
        <f>[5]ITEMS_Comm!A43</f>
        <v/>
      </c>
      <c r="B25" s="316" t="str">
        <f>[5]ITEMS_Comm!B43</f>
        <v>E</v>
      </c>
      <c r="C25" s="55" t="str">
        <f>[5]ITEMS_Comm!C43</f>
        <v>RMEW</v>
      </c>
      <c r="D25" s="55">
        <f>[5]ITEMS_Comm!D43</f>
        <v>0</v>
      </c>
      <c r="E25" s="316" t="str">
        <f>[5]ITEMS_Comm!E43</f>
        <v>PJ</v>
      </c>
      <c r="F25" s="316" t="str">
        <f>[5]ITEMS_Comm!F43</f>
        <v>COM,DEM,DAYNITE,RES</v>
      </c>
    </row>
    <row r="26" spans="1:6">
      <c r="A26" s="55" t="str">
        <f>[5]ITEMS_Comm!A44</f>
        <v/>
      </c>
      <c r="B26" s="316" t="str">
        <f>[5]ITEMS_Comm!B44</f>
        <v>E</v>
      </c>
      <c r="C26" s="55" t="str">
        <f>[5]ITEMS_Comm!C44</f>
        <v>RMER</v>
      </c>
      <c r="D26" s="55" t="str">
        <f>[5]ITEMS_Comm!D44</f>
        <v>Residential - Refrigeration - Middle Income Electrified</v>
      </c>
      <c r="E26" s="316" t="str">
        <f>[5]ITEMS_Comm!E44</f>
        <v>PJ</v>
      </c>
      <c r="F26" s="316" t="str">
        <f>[5]ITEMS_Comm!F44</f>
        <v>COM,DEM,DAYNITE,RES</v>
      </c>
    </row>
    <row r="27" spans="1:6">
      <c r="A27" s="55" t="str">
        <f>[5]ITEMS_Comm!A45</f>
        <v/>
      </c>
      <c r="B27" s="316" t="str">
        <f>[5]ITEMS_Comm!B45</f>
        <v>E</v>
      </c>
      <c r="C27" s="55" t="str">
        <f>[5]ITEMS_Comm!C45</f>
        <v>RMEO</v>
      </c>
      <c r="D27" s="55" t="str">
        <f>[5]ITEMS_Comm!D45</f>
        <v>Residential - Other - Middle Income Electrified</v>
      </c>
      <c r="E27" s="316" t="str">
        <f>[5]ITEMS_Comm!E45</f>
        <v>PJ</v>
      </c>
      <c r="F27" s="316" t="str">
        <f>[5]ITEMS_Comm!F45</f>
        <v>COM,DEM,DAYNITE,RES</v>
      </c>
    </row>
    <row r="28" spans="1:6">
      <c r="A28" s="55" t="str">
        <f>[5]ITEMS_Comm!A46</f>
        <v>*</v>
      </c>
      <c r="B28" s="316" t="str">
        <f>[5]ITEMS_Comm!B46</f>
        <v>E</v>
      </c>
      <c r="C28" s="55">
        <f>[5]ITEMS_Comm!C46</f>
        <v>0</v>
      </c>
      <c r="D28" s="55" t="str">
        <f>[5]ITEMS_Comm!D46</f>
        <v/>
      </c>
      <c r="E28" s="316" t="str">
        <f>[5]ITEMS_Comm!E46</f>
        <v/>
      </c>
      <c r="F28" s="316" t="str">
        <f>[5]ITEMS_Comm!F46</f>
        <v/>
      </c>
    </row>
    <row r="29" spans="1:6">
      <c r="A29" s="55" t="str">
        <f>[5]ITEMS_Comm!A47</f>
        <v>*</v>
      </c>
      <c r="B29" s="316" t="str">
        <f>[5]ITEMS_Comm!B47</f>
        <v>E</v>
      </c>
      <c r="C29" s="55">
        <f>[5]ITEMS_Comm!C47</f>
        <v>0</v>
      </c>
      <c r="D29" s="55" t="str">
        <f>[5]ITEMS_Comm!D47</f>
        <v/>
      </c>
      <c r="E29" s="316" t="str">
        <f>[5]ITEMS_Comm!E47</f>
        <v/>
      </c>
      <c r="F29" s="316" t="str">
        <f>[5]ITEMS_Comm!F47</f>
        <v/>
      </c>
    </row>
    <row r="30" spans="1:6">
      <c r="A30" s="55" t="str">
        <f>[5]ITEMS_Comm!A48</f>
        <v>*</v>
      </c>
      <c r="B30" s="316" t="str">
        <f>[5]ITEMS_Comm!B48</f>
        <v>E</v>
      </c>
      <c r="C30" s="55">
        <f>[5]ITEMS_Comm!C48</f>
        <v>0</v>
      </c>
      <c r="D30" s="55" t="str">
        <f>[5]ITEMS_Comm!D48</f>
        <v/>
      </c>
      <c r="E30" s="316" t="str">
        <f>[5]ITEMS_Comm!E48</f>
        <v/>
      </c>
      <c r="F30" s="316" t="str">
        <f>[5]ITEMS_Comm!F48</f>
        <v/>
      </c>
    </row>
    <row r="31" spans="1:6">
      <c r="A31" s="55" t="str">
        <f>[5]ITEMS_Comm!A49</f>
        <v/>
      </c>
      <c r="B31" s="316" t="str">
        <f>[5]ITEMS_Comm!B49</f>
        <v>E</v>
      </c>
      <c r="C31" s="55" t="str">
        <f>[5]ITEMS_Comm!C49</f>
        <v>RHEL</v>
      </c>
      <c r="D31" s="55" t="str">
        <f>[5]ITEMS_Comm!D49</f>
        <v>Residential - Lighting - High Income Electrified</v>
      </c>
      <c r="E31" s="316" t="str">
        <f>[5]ITEMS_Comm!E49</f>
        <v>PJ</v>
      </c>
      <c r="F31" s="316" t="str">
        <f>[5]ITEMS_Comm!F49</f>
        <v>COM,DEM,DAYNITE,RES</v>
      </c>
    </row>
    <row r="32" spans="1:6">
      <c r="A32" s="55" t="str">
        <f>[5]ITEMS_Comm!A50</f>
        <v/>
      </c>
      <c r="B32" s="316" t="str">
        <f>[5]ITEMS_Comm!B50</f>
        <v>E</v>
      </c>
      <c r="C32" s="55" t="str">
        <f>[5]ITEMS_Comm!C50</f>
        <v>RHEK</v>
      </c>
      <c r="D32" s="55" t="str">
        <f>[5]ITEMS_Comm!D50</f>
        <v>Residential - Cooking - High Income Electrified</v>
      </c>
      <c r="E32" s="316" t="str">
        <f>[5]ITEMS_Comm!E50</f>
        <v>PJ</v>
      </c>
      <c r="F32" s="316" t="str">
        <f>[5]ITEMS_Comm!F50</f>
        <v>COM,DEM,DAYNITE,RES</v>
      </c>
    </row>
    <row r="33" spans="1:6">
      <c r="A33" s="55" t="str">
        <f>[5]ITEMS_Comm!A51</f>
        <v/>
      </c>
      <c r="B33" s="316" t="str">
        <f>[5]ITEMS_Comm!B51</f>
        <v>E</v>
      </c>
      <c r="C33" s="55" t="str">
        <f>[5]ITEMS_Comm!C51</f>
        <v>RHEH</v>
      </c>
      <c r="D33" s="55" t="str">
        <f>[5]ITEMS_Comm!D51</f>
        <v>Residential - Space Heating - High Income Electrified</v>
      </c>
      <c r="E33" s="316" t="str">
        <f>[5]ITEMS_Comm!E51</f>
        <v>PJ</v>
      </c>
      <c r="F33" s="316" t="str">
        <f>[5]ITEMS_Comm!F51</f>
        <v>COM,DEM,DAYNITE,RES</v>
      </c>
    </row>
    <row r="34" spans="1:6">
      <c r="A34" s="55" t="str">
        <f>[5]ITEMS_Comm!A52</f>
        <v/>
      </c>
      <c r="B34" s="316" t="str">
        <f>[5]ITEMS_Comm!B52</f>
        <v>E</v>
      </c>
      <c r="C34" s="55" t="str">
        <f>[5]ITEMS_Comm!C52</f>
        <v>RHEWG</v>
      </c>
      <c r="D34" s="55" t="str">
        <f>[5]ITEMS_Comm!D52</f>
        <v>Residential - Water Heating Geyser - High Income Electrified</v>
      </c>
      <c r="E34" s="316" t="str">
        <f>[5]ITEMS_Comm!E52</f>
        <v>PJ</v>
      </c>
      <c r="F34" s="316" t="str">
        <f>[5]ITEMS_Comm!F52</f>
        <v>COM,DEM,DAYNITE,RES</v>
      </c>
    </row>
    <row r="35" spans="1:6">
      <c r="A35" s="55" t="str">
        <f>[5]ITEMS_Comm!A53</f>
        <v/>
      </c>
      <c r="B35" s="316" t="str">
        <f>[5]ITEMS_Comm!B53</f>
        <v>E</v>
      </c>
      <c r="C35" s="55" t="str">
        <f>[5]ITEMS_Comm!C53</f>
        <v>RHEW</v>
      </c>
      <c r="D35" s="55" t="str">
        <f>[5]ITEMS_Comm!D53</f>
        <v xml:space="preserve">Residential -water heating non geyser high income </v>
      </c>
      <c r="E35" s="316" t="str">
        <f>[5]ITEMS_Comm!E53</f>
        <v>PJ</v>
      </c>
      <c r="F35" s="316" t="str">
        <f>[5]ITEMS_Comm!F53</f>
        <v>COM,DEM,DAYNITE,RES</v>
      </c>
    </row>
    <row r="36" spans="1:6">
      <c r="A36" s="55" t="str">
        <f>[5]ITEMS_Comm!A54</f>
        <v/>
      </c>
      <c r="B36" s="316" t="str">
        <f>[5]ITEMS_Comm!B54</f>
        <v>E</v>
      </c>
      <c r="C36" s="55" t="str">
        <f>[5]ITEMS_Comm!C54</f>
        <v>RHER</v>
      </c>
      <c r="D36" s="55" t="str">
        <f>[5]ITEMS_Comm!D54</f>
        <v>Residential - Refrigeration - High Income Electrified</v>
      </c>
      <c r="E36" s="316" t="str">
        <f>[5]ITEMS_Comm!E54</f>
        <v>PJ</v>
      </c>
      <c r="F36" s="316" t="str">
        <f>[5]ITEMS_Comm!F54</f>
        <v>COM,DEM,DAYNITE,RES</v>
      </c>
    </row>
    <row r="37" spans="1:6">
      <c r="A37" s="55" t="str">
        <f>[5]ITEMS_Comm!A55</f>
        <v/>
      </c>
      <c r="B37" s="316" t="str">
        <f>[5]ITEMS_Comm!B55</f>
        <v>E</v>
      </c>
      <c r="C37" s="55" t="str">
        <f>[5]ITEMS_Comm!C55</f>
        <v>RHEO</v>
      </c>
      <c r="D37" s="55" t="str">
        <f>[5]ITEMS_Comm!D55</f>
        <v>Residential - Other - High Income Electrified</v>
      </c>
      <c r="E37" s="316" t="str">
        <f>[5]ITEMS_Comm!E55</f>
        <v>PJ</v>
      </c>
      <c r="F37" s="316" t="str">
        <f>[5]ITEMS_Comm!F55</f>
        <v>COM,DEM,DAYNITE,RES</v>
      </c>
    </row>
    <row r="38" spans="1:6">
      <c r="A38" s="55" t="str">
        <f>[5]ITEMS_Comm!A56</f>
        <v>*</v>
      </c>
      <c r="B38" s="316" t="str">
        <f>[5]ITEMS_Comm!B56</f>
        <v>E</v>
      </c>
      <c r="C38" s="55">
        <f>[5]ITEMS_Comm!C56</f>
        <v>0</v>
      </c>
      <c r="D38" s="55" t="str">
        <f>[5]ITEMS_Comm!D56</f>
        <v/>
      </c>
      <c r="E38" s="316" t="str">
        <f>[5]ITEMS_Comm!E56</f>
        <v/>
      </c>
      <c r="F38" s="316" t="str">
        <f>[5]ITEMS_Comm!F56</f>
        <v/>
      </c>
    </row>
    <row r="39" spans="1:6">
      <c r="A39" s="55" t="str">
        <f>[5]ITEMS_Comm!A57</f>
        <v>*</v>
      </c>
      <c r="B39" s="316" t="str">
        <f>[5]ITEMS_Comm!B57</f>
        <v>E</v>
      </c>
      <c r="C39" s="55">
        <f>[5]ITEMS_Comm!C57</f>
        <v>0</v>
      </c>
      <c r="D39" s="55">
        <f>[5]ITEMS_Comm!D57</f>
        <v>0</v>
      </c>
      <c r="E39" s="316">
        <f>[5]ITEMS_Comm!E57</f>
        <v>0</v>
      </c>
      <c r="F39" s="316">
        <f>[5]ITEMS_Comm!F57</f>
        <v>0</v>
      </c>
    </row>
    <row r="40" spans="1:6">
      <c r="A40" s="55" t="str">
        <f>[5]ITEMS_Comm!A58</f>
        <v>*</v>
      </c>
      <c r="B40" s="316" t="str">
        <f>[5]ITEMS_Comm!B58</f>
        <v>E</v>
      </c>
      <c r="C40" s="55">
        <f>[5]ITEMS_Comm!C58</f>
        <v>0</v>
      </c>
      <c r="D40" s="55">
        <f>[5]ITEMS_Comm!D58</f>
        <v>0</v>
      </c>
      <c r="E40" s="316">
        <f>[5]ITEMS_Comm!E58</f>
        <v>0</v>
      </c>
      <c r="F40" s="316">
        <f>[5]ITEMS_Comm!F58</f>
        <v>0</v>
      </c>
    </row>
    <row r="41" spans="1:6">
      <c r="A41" s="55" t="str">
        <f>[5]ITEMS_Comm!A59</f>
        <v>*</v>
      </c>
      <c r="B41" s="316" t="str">
        <f>[5]ITEMS_Comm!B59</f>
        <v>E</v>
      </c>
      <c r="C41" s="55">
        <f>[5]ITEMS_Comm!C59</f>
        <v>0</v>
      </c>
      <c r="D41" s="55">
        <f>[5]ITEMS_Comm!D59</f>
        <v>0</v>
      </c>
      <c r="E41" s="316">
        <f>[5]ITEMS_Comm!E59</f>
        <v>0</v>
      </c>
      <c r="F41" s="316">
        <f>[5]ITEMS_Comm!F59</f>
        <v>0</v>
      </c>
    </row>
    <row r="42" spans="1:6">
      <c r="A42" s="55" t="str">
        <f>[5]ITEMS_Comm!A60</f>
        <v>*</v>
      </c>
      <c r="B42" s="316" t="str">
        <f>[5]ITEMS_Comm!B60</f>
        <v>E</v>
      </c>
      <c r="C42" s="55">
        <f>[5]ITEMS_Comm!C60</f>
        <v>0</v>
      </c>
      <c r="D42" s="55">
        <f>[5]ITEMS_Comm!D60</f>
        <v>0</v>
      </c>
      <c r="E42" s="316">
        <f>[5]ITEMS_Comm!E60</f>
        <v>0</v>
      </c>
      <c r="F42" s="316">
        <f>[5]ITEMS_Comm!F60</f>
        <v>0</v>
      </c>
    </row>
    <row r="43" spans="1:6">
      <c r="A43" s="55" t="str">
        <f>[5]ITEMS_Comm!A61</f>
        <v>*</v>
      </c>
      <c r="B43" s="316" t="str">
        <f>[5]ITEMS_Comm!B61</f>
        <v>E</v>
      </c>
      <c r="C43" s="55">
        <f>[5]ITEMS_Comm!C61</f>
        <v>0</v>
      </c>
      <c r="D43" s="55">
        <f>[5]ITEMS_Comm!D61</f>
        <v>0</v>
      </c>
      <c r="E43" s="316">
        <f>[5]ITEMS_Comm!E61</f>
        <v>0</v>
      </c>
      <c r="F43" s="316">
        <f>[5]ITEMS_Comm!F61</f>
        <v>0</v>
      </c>
    </row>
    <row r="44" spans="1:6">
      <c r="A44" s="55" t="str">
        <f>[5]ITEMS_Comm!A62</f>
        <v>*</v>
      </c>
      <c r="B44" s="316" t="str">
        <f>[5]ITEMS_Comm!B62</f>
        <v>E</v>
      </c>
      <c r="C44" s="55">
        <f>[5]ITEMS_Comm!C62</f>
        <v>0</v>
      </c>
      <c r="D44" s="55">
        <f>[5]ITEMS_Comm!D62</f>
        <v>0</v>
      </c>
      <c r="E44" s="316">
        <f>[5]ITEMS_Comm!E62</f>
        <v>0</v>
      </c>
      <c r="F44" s="316">
        <f>[5]ITEMS_Comm!F62</f>
        <v>0</v>
      </c>
    </row>
    <row r="45" spans="1:6">
      <c r="A45" s="55" t="str">
        <f>[5]ITEMS_Comm!A63</f>
        <v>*</v>
      </c>
      <c r="B45" s="316" t="str">
        <f>[5]ITEMS_Comm!B63</f>
        <v>E</v>
      </c>
      <c r="C45" s="55">
        <f>[5]ITEMS_Comm!C63</f>
        <v>0</v>
      </c>
      <c r="D45" s="55">
        <f>[5]ITEMS_Comm!D63</f>
        <v>0</v>
      </c>
      <c r="E45" s="316">
        <f>[5]ITEMS_Comm!E63</f>
        <v>0</v>
      </c>
      <c r="F45" s="316">
        <f>[5]ITEMS_Comm!F63</f>
        <v>0</v>
      </c>
    </row>
    <row r="46" spans="1:6">
      <c r="A46" s="55" t="str">
        <f>[5]ITEMS_Comm!A64</f>
        <v>*</v>
      </c>
      <c r="B46" s="316" t="str">
        <f>[5]ITEMS_Comm!B64</f>
        <v>E</v>
      </c>
      <c r="C46" s="55">
        <f>[5]ITEMS_Comm!C64</f>
        <v>0</v>
      </c>
      <c r="D46" s="55">
        <f>[5]ITEMS_Comm!D64</f>
        <v>0</v>
      </c>
      <c r="E46" s="316">
        <f>[5]ITEMS_Comm!E64</f>
        <v>0</v>
      </c>
      <c r="F46" s="316">
        <f>[5]ITEMS_Comm!F64</f>
        <v>0</v>
      </c>
    </row>
    <row r="47" spans="1:6">
      <c r="A47" s="55" t="str">
        <f>[5]ITEMS_Comm!A65</f>
        <v>*</v>
      </c>
      <c r="B47" s="316" t="str">
        <f>[5]ITEMS_Comm!B65</f>
        <v>E</v>
      </c>
      <c r="C47" s="55">
        <f>[5]ITEMS_Comm!C65</f>
        <v>0</v>
      </c>
      <c r="D47" s="55">
        <f>[5]ITEMS_Comm!D65</f>
        <v>0</v>
      </c>
      <c r="E47" s="316">
        <f>[5]ITEMS_Comm!E65</f>
        <v>0</v>
      </c>
      <c r="F47" s="316">
        <f>[5]ITEMS_Comm!F65</f>
        <v>0</v>
      </c>
    </row>
    <row r="48" spans="1:6">
      <c r="A48" s="55" t="str">
        <f>[5]ITEMS_Comm!A66</f>
        <v>*</v>
      </c>
      <c r="B48" s="316" t="str">
        <f>[5]ITEMS_Comm!B66</f>
        <v>E</v>
      </c>
      <c r="C48" s="55">
        <f>[5]ITEMS_Comm!C66</f>
        <v>0</v>
      </c>
      <c r="D48" s="55">
        <f>[5]ITEMS_Comm!D66</f>
        <v>0</v>
      </c>
      <c r="E48" s="316">
        <f>[5]ITEMS_Comm!E66</f>
        <v>0</v>
      </c>
      <c r="F48" s="316">
        <f>[5]ITEMS_Comm!F66</f>
        <v>0</v>
      </c>
    </row>
    <row r="49" spans="1:6">
      <c r="A49" s="55" t="str">
        <f>[5]ITEMS_Comm!A67</f>
        <v>*</v>
      </c>
      <c r="B49" s="316" t="str">
        <f>[5]ITEMS_Comm!B67</f>
        <v>E</v>
      </c>
      <c r="C49" s="55">
        <f>[5]ITEMS_Comm!C67</f>
        <v>0</v>
      </c>
      <c r="D49" s="55">
        <f>[5]ITEMS_Comm!D67</f>
        <v>0</v>
      </c>
      <c r="E49" s="316">
        <f>[5]ITEMS_Comm!E67</f>
        <v>0</v>
      </c>
      <c r="F49" s="316">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tabColor theme="9" tint="-0.249977111117893"/>
  </sheetPr>
  <dimension ref="A1:BB139"/>
  <sheetViews>
    <sheetView zoomScale="60" zoomScaleNormal="60" workbookViewId="0">
      <selection activeCell="M22" sqref="M22"/>
    </sheetView>
  </sheetViews>
  <sheetFormatPr defaultColWidth="9.140625" defaultRowHeight="15"/>
  <cols>
    <col min="1" max="1" width="8.85546875" style="315" bestFit="1" customWidth="1"/>
    <col min="2" max="2" width="35.5703125" style="315" bestFit="1" customWidth="1"/>
    <col min="3" max="3" width="48" style="315" bestFit="1" customWidth="1"/>
    <col min="4" max="4" width="11.42578125" style="315" bestFit="1" customWidth="1"/>
    <col min="5" max="6" width="6.42578125" style="315" bestFit="1" customWidth="1"/>
    <col min="7" max="8" width="8.42578125" style="315" bestFit="1" customWidth="1"/>
    <col min="9" max="9" width="17.140625" style="315" bestFit="1" customWidth="1"/>
    <col min="10" max="10" width="8.7109375" style="40" bestFit="1" customWidth="1"/>
    <col min="11" max="15" width="13.140625" style="315" bestFit="1" customWidth="1"/>
    <col min="16" max="16" width="12.140625" style="315" bestFit="1" customWidth="1"/>
    <col min="17" max="20" width="13.140625" style="315" bestFit="1" customWidth="1"/>
    <col min="21" max="27" width="13" style="315" bestFit="1" customWidth="1"/>
    <col min="28" max="42" width="8.42578125" style="315" bestFit="1" customWidth="1"/>
    <col min="43" max="48" width="6.42578125" style="315" customWidth="1"/>
    <col min="49" max="53" width="9.140625" style="315"/>
    <col min="54" max="54" width="10.5703125" style="315" bestFit="1" customWidth="1"/>
    <col min="55" max="16384" width="9.140625" style="315"/>
  </cols>
  <sheetData>
    <row r="1" spans="1:54">
      <c r="A1" s="315" t="str">
        <f>IF(RES,"TS DATA","")</f>
        <v>TS DATA</v>
      </c>
      <c r="B1" s="315" t="s">
        <v>17</v>
      </c>
      <c r="J1" s="39"/>
    </row>
    <row r="2" spans="1:54" ht="15.75" thickBot="1">
      <c r="A2" s="315" t="s">
        <v>16</v>
      </c>
      <c r="B2" s="331" t="s">
        <v>197</v>
      </c>
      <c r="C2" s="331"/>
      <c r="I2" s="121"/>
      <c r="J2" s="315"/>
      <c r="BB2" s="315" t="s">
        <v>295</v>
      </c>
    </row>
    <row r="3" spans="1:54" ht="15.75" thickBot="1">
      <c r="A3" s="315" t="s">
        <v>16</v>
      </c>
      <c r="C3" s="314"/>
      <c r="D3" s="314"/>
      <c r="E3" s="14"/>
      <c r="F3" s="14"/>
      <c r="G3" s="14"/>
      <c r="H3" s="14"/>
      <c r="I3" s="147"/>
      <c r="J3" s="315">
        <v>2012</v>
      </c>
      <c r="K3" s="315">
        <v>2013</v>
      </c>
      <c r="L3" s="315">
        <v>2014</v>
      </c>
      <c r="M3" s="315">
        <v>2015</v>
      </c>
      <c r="N3" s="315">
        <v>2016</v>
      </c>
      <c r="O3" s="315">
        <v>2017</v>
      </c>
      <c r="P3" s="315">
        <v>2018</v>
      </c>
      <c r="Q3" s="315">
        <v>2019</v>
      </c>
      <c r="R3" s="315">
        <v>2020</v>
      </c>
      <c r="S3" s="315">
        <v>2021</v>
      </c>
      <c r="T3" s="315">
        <v>2022</v>
      </c>
      <c r="U3" s="315">
        <v>2023</v>
      </c>
      <c r="V3" s="315">
        <v>2024</v>
      </c>
      <c r="W3" s="315">
        <v>2025</v>
      </c>
      <c r="X3" s="315">
        <v>2026</v>
      </c>
      <c r="Y3" s="315">
        <v>2027</v>
      </c>
      <c r="Z3" s="315">
        <v>2028</v>
      </c>
      <c r="AA3" s="315">
        <v>2029</v>
      </c>
      <c r="AB3" s="315">
        <v>2030</v>
      </c>
      <c r="AC3" s="315">
        <v>2031</v>
      </c>
      <c r="AD3" s="315">
        <v>2032</v>
      </c>
      <c r="AE3" s="315">
        <v>2033</v>
      </c>
      <c r="AF3" s="315">
        <v>2034</v>
      </c>
      <c r="AG3" s="315">
        <v>2035</v>
      </c>
      <c r="AH3" s="315">
        <v>2036</v>
      </c>
      <c r="AI3" s="315">
        <v>2037</v>
      </c>
      <c r="AJ3" s="315">
        <v>2038</v>
      </c>
      <c r="AK3" s="315">
        <v>2039</v>
      </c>
      <c r="AL3" s="315">
        <v>2040</v>
      </c>
      <c r="AM3" s="315">
        <v>2045</v>
      </c>
      <c r="AN3" s="315">
        <v>2050</v>
      </c>
      <c r="AO3" s="315">
        <v>2060</v>
      </c>
      <c r="AP3" s="315">
        <v>2070</v>
      </c>
    </row>
    <row r="4" spans="1:54">
      <c r="A4" s="315" t="s">
        <v>16</v>
      </c>
      <c r="C4" s="315" t="s">
        <v>392</v>
      </c>
      <c r="D4" s="315">
        <v>1</v>
      </c>
      <c r="E4" s="315">
        <v>2012</v>
      </c>
      <c r="F4" s="315">
        <v>2020</v>
      </c>
      <c r="G4" s="315">
        <v>2030</v>
      </c>
      <c r="H4" s="315">
        <v>2040</v>
      </c>
      <c r="I4" s="121">
        <v>2050</v>
      </c>
      <c r="J4" s="315">
        <f t="shared" ref="J4:S5" si="0">MATCH(J$3,$E$4:$I$4,$D4)</f>
        <v>1</v>
      </c>
      <c r="K4" s="315">
        <f t="shared" si="0"/>
        <v>1</v>
      </c>
      <c r="L4" s="315">
        <f t="shared" si="0"/>
        <v>1</v>
      </c>
      <c r="M4" s="315">
        <f t="shared" si="0"/>
        <v>1</v>
      </c>
      <c r="N4" s="315">
        <f t="shared" si="0"/>
        <v>1</v>
      </c>
      <c r="O4" s="315">
        <f t="shared" si="0"/>
        <v>1</v>
      </c>
      <c r="P4" s="315">
        <f t="shared" si="0"/>
        <v>1</v>
      </c>
      <c r="Q4" s="315">
        <f t="shared" si="0"/>
        <v>1</v>
      </c>
      <c r="R4" s="315">
        <f t="shared" si="0"/>
        <v>2</v>
      </c>
      <c r="S4" s="315">
        <f t="shared" si="0"/>
        <v>2</v>
      </c>
      <c r="T4" s="315">
        <f t="shared" ref="T4:AC5" si="1">MATCH(T$3,$E$4:$I$4,$D4)</f>
        <v>2</v>
      </c>
      <c r="U4" s="315">
        <f t="shared" si="1"/>
        <v>2</v>
      </c>
      <c r="V4" s="315">
        <f t="shared" si="1"/>
        <v>2</v>
      </c>
      <c r="W4" s="315">
        <f t="shared" si="1"/>
        <v>2</v>
      </c>
      <c r="X4" s="315">
        <f t="shared" si="1"/>
        <v>2</v>
      </c>
      <c r="Y4" s="315">
        <f t="shared" si="1"/>
        <v>2</v>
      </c>
      <c r="Z4" s="315">
        <f t="shared" si="1"/>
        <v>2</v>
      </c>
      <c r="AA4" s="315">
        <f t="shared" si="1"/>
        <v>2</v>
      </c>
      <c r="AB4" s="315">
        <f t="shared" si="1"/>
        <v>3</v>
      </c>
      <c r="AC4" s="315">
        <f t="shared" si="1"/>
        <v>3</v>
      </c>
      <c r="AD4" s="315">
        <f t="shared" ref="AD4:AP5" si="2">MATCH(AD$3,$E$4:$I$4,$D4)</f>
        <v>3</v>
      </c>
      <c r="AE4" s="315">
        <f t="shared" si="2"/>
        <v>3</v>
      </c>
      <c r="AF4" s="315">
        <f t="shared" si="2"/>
        <v>3</v>
      </c>
      <c r="AG4" s="315">
        <f t="shared" si="2"/>
        <v>3</v>
      </c>
      <c r="AH4" s="315">
        <f t="shared" si="2"/>
        <v>3</v>
      </c>
      <c r="AI4" s="315">
        <f t="shared" si="2"/>
        <v>3</v>
      </c>
      <c r="AJ4" s="315">
        <f t="shared" si="2"/>
        <v>3</v>
      </c>
      <c r="AK4" s="315">
        <f t="shared" si="2"/>
        <v>3</v>
      </c>
      <c r="AL4" s="315">
        <f t="shared" si="2"/>
        <v>4</v>
      </c>
      <c r="AM4" s="315">
        <f t="shared" si="2"/>
        <v>4</v>
      </c>
      <c r="AN4" s="315">
        <f t="shared" si="2"/>
        <v>5</v>
      </c>
      <c r="AO4" s="315">
        <f t="shared" si="2"/>
        <v>5</v>
      </c>
      <c r="AP4" s="315">
        <f t="shared" si="2"/>
        <v>5</v>
      </c>
    </row>
    <row r="5" spans="1:54">
      <c r="A5" s="315" t="s">
        <v>16</v>
      </c>
      <c r="C5" s="315" t="s">
        <v>393</v>
      </c>
      <c r="D5" s="315">
        <v>0</v>
      </c>
      <c r="E5" s="315">
        <f>INDEX($E4:$I4,0,COUNT($E4:$I4)-E6)</f>
        <v>2050</v>
      </c>
      <c r="F5" s="315">
        <f>INDEX($E4:$I4,0,COUNT($E4:$I4)-F6)</f>
        <v>2040</v>
      </c>
      <c r="G5" s="315">
        <f>INDEX($E4:$I4,0,COUNT($E4:$I4)-G6)</f>
        <v>2030</v>
      </c>
      <c r="H5" s="315">
        <f>INDEX($E4:$I4,0,COUNT($E4:$I4)-H6)</f>
        <v>2020</v>
      </c>
      <c r="I5" s="121">
        <f>INDEX($E4:$I4,0,COUNT($E4:$I4)-I6)</f>
        <v>2012</v>
      </c>
      <c r="J5" s="315">
        <f t="shared" si="0"/>
        <v>1</v>
      </c>
      <c r="K5" s="315" t="e">
        <f t="shared" si="0"/>
        <v>#N/A</v>
      </c>
      <c r="L5" s="315" t="e">
        <f t="shared" si="0"/>
        <v>#N/A</v>
      </c>
      <c r="M5" s="315" t="e">
        <f t="shared" si="0"/>
        <v>#N/A</v>
      </c>
      <c r="N5" s="315" t="e">
        <f t="shared" si="0"/>
        <v>#N/A</v>
      </c>
      <c r="O5" s="315" t="e">
        <f t="shared" si="0"/>
        <v>#N/A</v>
      </c>
      <c r="P5" s="315" t="e">
        <f t="shared" si="0"/>
        <v>#N/A</v>
      </c>
      <c r="Q5" s="315" t="e">
        <f t="shared" si="0"/>
        <v>#N/A</v>
      </c>
      <c r="R5" s="315">
        <f t="shared" si="0"/>
        <v>2</v>
      </c>
      <c r="S5" s="315" t="e">
        <f t="shared" si="0"/>
        <v>#N/A</v>
      </c>
      <c r="T5" s="315" t="e">
        <f t="shared" si="1"/>
        <v>#N/A</v>
      </c>
      <c r="U5" s="315" t="e">
        <f t="shared" si="1"/>
        <v>#N/A</v>
      </c>
      <c r="V5" s="315" t="e">
        <f t="shared" si="1"/>
        <v>#N/A</v>
      </c>
      <c r="W5" s="315" t="e">
        <f t="shared" si="1"/>
        <v>#N/A</v>
      </c>
      <c r="X5" s="315" t="e">
        <f t="shared" si="1"/>
        <v>#N/A</v>
      </c>
      <c r="Y5" s="315" t="e">
        <f t="shared" si="1"/>
        <v>#N/A</v>
      </c>
      <c r="Z5" s="315" t="e">
        <f t="shared" si="1"/>
        <v>#N/A</v>
      </c>
      <c r="AA5" s="315" t="e">
        <f t="shared" si="1"/>
        <v>#N/A</v>
      </c>
      <c r="AB5" s="315">
        <f t="shared" si="1"/>
        <v>3</v>
      </c>
      <c r="AC5" s="315" t="e">
        <f t="shared" si="1"/>
        <v>#N/A</v>
      </c>
      <c r="AD5" s="315" t="e">
        <f t="shared" si="2"/>
        <v>#N/A</v>
      </c>
      <c r="AE5" s="315" t="e">
        <f t="shared" si="2"/>
        <v>#N/A</v>
      </c>
      <c r="AF5" s="315" t="e">
        <f t="shared" si="2"/>
        <v>#N/A</v>
      </c>
      <c r="AG5" s="315" t="e">
        <f t="shared" si="2"/>
        <v>#N/A</v>
      </c>
      <c r="AH5" s="315" t="e">
        <f t="shared" si="2"/>
        <v>#N/A</v>
      </c>
      <c r="AI5" s="315" t="e">
        <f t="shared" si="2"/>
        <v>#N/A</v>
      </c>
      <c r="AJ5" s="315" t="e">
        <f t="shared" si="2"/>
        <v>#N/A</v>
      </c>
      <c r="AK5" s="315" t="e">
        <f t="shared" si="2"/>
        <v>#N/A</v>
      </c>
      <c r="AL5" s="315">
        <f t="shared" si="2"/>
        <v>4</v>
      </c>
      <c r="AM5" s="315" t="e">
        <f t="shared" si="2"/>
        <v>#N/A</v>
      </c>
      <c r="AN5" s="315">
        <f t="shared" si="2"/>
        <v>5</v>
      </c>
      <c r="AO5" s="315" t="e">
        <f t="shared" si="2"/>
        <v>#N/A</v>
      </c>
      <c r="AP5" s="315" t="e">
        <f t="shared" si="2"/>
        <v>#N/A</v>
      </c>
    </row>
    <row r="6" spans="1:54">
      <c r="A6" s="315" t="s">
        <v>16</v>
      </c>
      <c r="C6" s="315" t="s">
        <v>391</v>
      </c>
      <c r="D6" s="315">
        <v>-1</v>
      </c>
      <c r="E6" s="315">
        <v>0</v>
      </c>
      <c r="F6" s="315">
        <v>1</v>
      </c>
      <c r="G6" s="315">
        <v>2</v>
      </c>
      <c r="H6" s="315">
        <v>3</v>
      </c>
      <c r="I6" s="121">
        <v>4</v>
      </c>
      <c r="J6" s="315">
        <f t="shared" ref="J6:AP6" si="3">MATCH(J$3,$E$5:$I$5,$D6)</f>
        <v>5</v>
      </c>
      <c r="K6" s="315">
        <f t="shared" si="3"/>
        <v>4</v>
      </c>
      <c r="L6" s="315">
        <f t="shared" si="3"/>
        <v>4</v>
      </c>
      <c r="M6" s="315">
        <f t="shared" si="3"/>
        <v>4</v>
      </c>
      <c r="N6" s="315">
        <f t="shared" si="3"/>
        <v>4</v>
      </c>
      <c r="O6" s="315">
        <f t="shared" si="3"/>
        <v>4</v>
      </c>
      <c r="P6" s="315">
        <f t="shared" si="3"/>
        <v>4</v>
      </c>
      <c r="Q6" s="315">
        <f t="shared" si="3"/>
        <v>4</v>
      </c>
      <c r="R6" s="315">
        <f t="shared" si="3"/>
        <v>4</v>
      </c>
      <c r="S6" s="315">
        <f t="shared" si="3"/>
        <v>3</v>
      </c>
      <c r="T6" s="315">
        <f t="shared" si="3"/>
        <v>3</v>
      </c>
      <c r="U6" s="315">
        <f t="shared" si="3"/>
        <v>3</v>
      </c>
      <c r="V6" s="315">
        <f t="shared" si="3"/>
        <v>3</v>
      </c>
      <c r="W6" s="315">
        <f t="shared" si="3"/>
        <v>3</v>
      </c>
      <c r="X6" s="315">
        <f t="shared" si="3"/>
        <v>3</v>
      </c>
      <c r="Y6" s="315">
        <f t="shared" si="3"/>
        <v>3</v>
      </c>
      <c r="Z6" s="315">
        <f t="shared" si="3"/>
        <v>3</v>
      </c>
      <c r="AA6" s="315">
        <f t="shared" si="3"/>
        <v>3</v>
      </c>
      <c r="AB6" s="315">
        <f t="shared" si="3"/>
        <v>3</v>
      </c>
      <c r="AC6" s="315">
        <f t="shared" si="3"/>
        <v>2</v>
      </c>
      <c r="AD6" s="315">
        <f t="shared" si="3"/>
        <v>2</v>
      </c>
      <c r="AE6" s="315">
        <f t="shared" si="3"/>
        <v>2</v>
      </c>
      <c r="AF6" s="315">
        <f t="shared" si="3"/>
        <v>2</v>
      </c>
      <c r="AG6" s="315">
        <f t="shared" si="3"/>
        <v>2</v>
      </c>
      <c r="AH6" s="315">
        <f t="shared" si="3"/>
        <v>2</v>
      </c>
      <c r="AI6" s="315">
        <f t="shared" si="3"/>
        <v>2</v>
      </c>
      <c r="AJ6" s="315">
        <f t="shared" si="3"/>
        <v>2</v>
      </c>
      <c r="AK6" s="315">
        <f t="shared" si="3"/>
        <v>2</v>
      </c>
      <c r="AL6" s="315">
        <f t="shared" si="3"/>
        <v>2</v>
      </c>
      <c r="AM6" s="315">
        <f t="shared" si="3"/>
        <v>1</v>
      </c>
      <c r="AN6" s="315">
        <f t="shared" si="3"/>
        <v>1</v>
      </c>
      <c r="AO6" s="315" t="e">
        <f t="shared" si="3"/>
        <v>#N/A</v>
      </c>
      <c r="AP6" s="315" t="e">
        <f t="shared" si="3"/>
        <v>#N/A</v>
      </c>
    </row>
    <row r="7" spans="1:54">
      <c r="A7" s="315" t="s">
        <v>16</v>
      </c>
      <c r="C7" s="315"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5" t="s">
        <v>16</v>
      </c>
      <c r="B8" s="314"/>
      <c r="C8" s="314" t="s">
        <v>44</v>
      </c>
      <c r="D8" s="314"/>
      <c r="I8" s="121"/>
      <c r="J8" s="315"/>
    </row>
    <row r="9" spans="1:54">
      <c r="A9" s="315" t="s">
        <v>16</v>
      </c>
      <c r="C9" s="315" t="s">
        <v>41</v>
      </c>
      <c r="D9" s="315"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5" t="s">
        <v>16</v>
      </c>
      <c r="C10" s="315" t="s">
        <v>42</v>
      </c>
      <c r="D10" s="315" t="s">
        <v>47</v>
      </c>
    </row>
    <row r="11" spans="1:54">
      <c r="A11" s="315" t="s">
        <v>16</v>
      </c>
      <c r="C11" s="315" t="s">
        <v>43</v>
      </c>
      <c r="D11" s="315" t="s">
        <v>47</v>
      </c>
    </row>
    <row r="12" spans="1:54">
      <c r="A12" s="315" t="s">
        <v>16</v>
      </c>
    </row>
    <row r="13" spans="1:54" ht="18" thickBot="1">
      <c r="A13" s="315" t="s">
        <v>16</v>
      </c>
      <c r="B13" s="228"/>
      <c r="C13" s="37" t="s">
        <v>40</v>
      </c>
    </row>
    <row r="14" spans="1:54" ht="16.5" thickTop="1" thickBot="1">
      <c r="A14" s="315" t="s">
        <v>16</v>
      </c>
      <c r="C14" s="314" t="s">
        <v>46</v>
      </c>
      <c r="D14" s="315"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5" t="s">
        <v>16</v>
      </c>
    </row>
    <row r="16" spans="1:54" ht="15.75" thickBot="1">
      <c r="A16" s="315" t="s">
        <v>16</v>
      </c>
      <c r="C16" s="314" t="s">
        <v>57</v>
      </c>
      <c r="D16" s="314"/>
    </row>
    <row r="17" spans="1:48">
      <c r="A17" s="315" t="s">
        <v>16</v>
      </c>
      <c r="C17" s="315" t="s">
        <v>49</v>
      </c>
      <c r="D17" s="315" t="s">
        <v>48</v>
      </c>
      <c r="E17" s="315">
        <f>E22/$E$25</f>
        <v>0.50675166051203402</v>
      </c>
      <c r="F17" s="315">
        <f>F22/$F$25</f>
        <v>0.45538826291590973</v>
      </c>
      <c r="K17" s="190">
        <f t="shared" ref="K17:AP17" si="5">K22/K$25</f>
        <v>0.50002939224464338</v>
      </c>
      <c r="L17" s="190">
        <f t="shared" si="5"/>
        <v>0.48821529824203075</v>
      </c>
      <c r="M17" s="190">
        <f t="shared" si="5"/>
        <v>0.47814092368626449</v>
      </c>
      <c r="N17" s="190">
        <f t="shared" si="5"/>
        <v>0.47173638731036627</v>
      </c>
      <c r="O17" s="190">
        <f t="shared" si="5"/>
        <v>0.4630631819200241</v>
      </c>
      <c r="P17" s="190">
        <f t="shared" si="5"/>
        <v>0.45359088147567828</v>
      </c>
      <c r="Q17" s="190">
        <f t="shared" si="5"/>
        <v>0.44667301675143473</v>
      </c>
      <c r="R17" s="190">
        <f t="shared" si="5"/>
        <v>0.45538826291590973</v>
      </c>
      <c r="S17" s="190">
        <f t="shared" si="5"/>
        <v>0.46793295801334117</v>
      </c>
      <c r="T17" s="190">
        <f t="shared" si="5"/>
        <v>0.46046759892103167</v>
      </c>
      <c r="U17" s="190">
        <f t="shared" si="5"/>
        <v>0.45232648178243395</v>
      </c>
      <c r="V17" s="190">
        <f t="shared" si="5"/>
        <v>0.44320458110762856</v>
      </c>
      <c r="W17" s="190">
        <f t="shared" si="5"/>
        <v>0.43429338949180402</v>
      </c>
      <c r="X17" s="190">
        <f t="shared" si="5"/>
        <v>0.42549081026318064</v>
      </c>
      <c r="Y17" s="190">
        <f t="shared" si="5"/>
        <v>0.41594761486490361</v>
      </c>
      <c r="Z17" s="190">
        <f t="shared" si="5"/>
        <v>0.40665671456242825</v>
      </c>
      <c r="AA17" s="190">
        <f t="shared" si="5"/>
        <v>0.39815322237697387</v>
      </c>
      <c r="AB17" s="190">
        <f t="shared" si="5"/>
        <v>0.39170890007450559</v>
      </c>
      <c r="AC17" s="190">
        <f t="shared" si="5"/>
        <v>0.3853992845324094</v>
      </c>
      <c r="AD17" s="190">
        <f t="shared" si="5"/>
        <v>0.37793150056669972</v>
      </c>
      <c r="AE17" s="190">
        <f t="shared" si="5"/>
        <v>0.37075036292393282</v>
      </c>
      <c r="AF17" s="190">
        <f t="shared" si="5"/>
        <v>0.36422675311118929</v>
      </c>
      <c r="AG17" s="190">
        <f t="shared" si="5"/>
        <v>0.3581734582758046</v>
      </c>
      <c r="AH17" s="190">
        <f t="shared" si="5"/>
        <v>0.35205797221585522</v>
      </c>
      <c r="AI17" s="190">
        <f t="shared" si="5"/>
        <v>0.34558702401028074</v>
      </c>
      <c r="AJ17" s="190">
        <f t="shared" si="5"/>
        <v>0.33952755829128761</v>
      </c>
      <c r="AK17" s="190">
        <f t="shared" si="5"/>
        <v>0.33371301258153058</v>
      </c>
      <c r="AL17" s="190">
        <f t="shared" si="5"/>
        <v>0.32781126711311548</v>
      </c>
      <c r="AM17" s="190">
        <f t="shared" si="5"/>
        <v>0.2976659480843481</v>
      </c>
      <c r="AN17" s="190">
        <f t="shared" si="5"/>
        <v>0.27308398558549224</v>
      </c>
      <c r="AO17" s="190">
        <f t="shared" si="5"/>
        <v>0.27308398558549224</v>
      </c>
      <c r="AP17" s="190">
        <f t="shared" si="5"/>
        <v>0.27308398558549224</v>
      </c>
      <c r="AQ17" s="190"/>
      <c r="AR17" s="190"/>
      <c r="AS17" s="190"/>
      <c r="AT17" s="190"/>
      <c r="AU17" s="190"/>
      <c r="AV17" s="190"/>
    </row>
    <row r="18" spans="1:48">
      <c r="A18" s="315" t="s">
        <v>16</v>
      </c>
      <c r="C18" s="315" t="s">
        <v>51</v>
      </c>
      <c r="D18" s="315" t="s">
        <v>48</v>
      </c>
      <c r="E18" s="315">
        <f>E23/$E$25</f>
        <v>0.30405099630722038</v>
      </c>
      <c r="F18" s="315">
        <f>F23/$F$25</f>
        <v>0.31192619538248323</v>
      </c>
      <c r="K18" s="190">
        <f t="shared" ref="K18:AP18" si="6">K23/K$25</f>
        <v>0.29859076251364014</v>
      </c>
      <c r="L18" s="190">
        <f t="shared" si="6"/>
        <v>0.30062816026490147</v>
      </c>
      <c r="M18" s="190">
        <f t="shared" si="6"/>
        <v>0.30188882323390065</v>
      </c>
      <c r="N18" s="190">
        <f t="shared" si="6"/>
        <v>0.30252667491776691</v>
      </c>
      <c r="O18" s="190">
        <f t="shared" si="6"/>
        <v>0.30119553051891068</v>
      </c>
      <c r="P18" s="190">
        <f t="shared" si="6"/>
        <v>0.30155158286720568</v>
      </c>
      <c r="Q18" s="190">
        <f t="shared" si="6"/>
        <v>0.30243057440873838</v>
      </c>
      <c r="R18" s="190">
        <f t="shared" si="6"/>
        <v>0.31192619538248323</v>
      </c>
      <c r="S18" s="190">
        <f t="shared" si="6"/>
        <v>0.29517510782251305</v>
      </c>
      <c r="T18" s="190">
        <f t="shared" si="6"/>
        <v>0.29635470939642994</v>
      </c>
      <c r="U18" s="190">
        <f t="shared" si="6"/>
        <v>0.29727642552691314</v>
      </c>
      <c r="V18" s="190">
        <f t="shared" si="6"/>
        <v>0.29854996463846484</v>
      </c>
      <c r="W18" s="190">
        <f t="shared" si="6"/>
        <v>0.30017478907543327</v>
      </c>
      <c r="X18" s="190">
        <f t="shared" si="6"/>
        <v>0.30145876773755909</v>
      </c>
      <c r="Y18" s="190">
        <f t="shared" si="6"/>
        <v>0.30363984310982328</v>
      </c>
      <c r="Z18" s="190">
        <f t="shared" si="6"/>
        <v>0.30574181402799705</v>
      </c>
      <c r="AA18" s="190">
        <f t="shared" si="6"/>
        <v>0.30790419773758498</v>
      </c>
      <c r="AB18" s="190">
        <f t="shared" si="6"/>
        <v>0.31039741519403807</v>
      </c>
      <c r="AC18" s="190">
        <f t="shared" si="6"/>
        <v>0.3113687673780996</v>
      </c>
      <c r="AD18" s="190">
        <f t="shared" si="6"/>
        <v>0.31375033179029149</v>
      </c>
      <c r="AE18" s="190">
        <f t="shared" si="6"/>
        <v>0.31586704411145683</v>
      </c>
      <c r="AF18" s="190">
        <f t="shared" si="6"/>
        <v>0.31819934169327835</v>
      </c>
      <c r="AG18" s="190">
        <f t="shared" si="6"/>
        <v>0.32018335542453191</v>
      </c>
      <c r="AH18" s="190">
        <f t="shared" si="6"/>
        <v>0.32220368928035192</v>
      </c>
      <c r="AI18" s="190">
        <f t="shared" si="6"/>
        <v>0.32461167703432126</v>
      </c>
      <c r="AJ18" s="190">
        <f t="shared" si="6"/>
        <v>0.3270837365375393</v>
      </c>
      <c r="AK18" s="190">
        <f t="shared" si="6"/>
        <v>0.32932888584829312</v>
      </c>
      <c r="AL18" s="190">
        <f t="shared" si="6"/>
        <v>0.33149002281234141</v>
      </c>
      <c r="AM18" s="190">
        <f t="shared" si="6"/>
        <v>0.34423344355460883</v>
      </c>
      <c r="AN18" s="190">
        <f t="shared" si="6"/>
        <v>0.35839367932738153</v>
      </c>
      <c r="AO18" s="190">
        <f t="shared" si="6"/>
        <v>0.35839367932738153</v>
      </c>
      <c r="AP18" s="190">
        <f t="shared" si="6"/>
        <v>0.35839367932738153</v>
      </c>
      <c r="AQ18" s="190"/>
      <c r="AR18" s="190"/>
      <c r="AS18" s="190"/>
      <c r="AT18" s="190"/>
      <c r="AU18" s="190"/>
      <c r="AV18" s="190"/>
    </row>
    <row r="19" spans="1:48">
      <c r="A19" s="315" t="s">
        <v>16</v>
      </c>
      <c r="C19" s="315" t="s">
        <v>50</v>
      </c>
      <c r="D19" s="315" t="s">
        <v>48</v>
      </c>
      <c r="E19" s="315">
        <f>E24/$E$25</f>
        <v>0.18919734318074558</v>
      </c>
      <c r="F19" s="315">
        <f>F24/$F$25</f>
        <v>0.23268554170160705</v>
      </c>
      <c r="K19" s="190">
        <f t="shared" ref="K19:AP19" si="7">K24/K$25</f>
        <v>0.20137984524171651</v>
      </c>
      <c r="L19" s="190">
        <f t="shared" si="7"/>
        <v>0.21115654149306787</v>
      </c>
      <c r="M19" s="190">
        <f t="shared" si="7"/>
        <v>0.21997025307983498</v>
      </c>
      <c r="N19" s="190">
        <f t="shared" si="7"/>
        <v>0.22573693777186676</v>
      </c>
      <c r="O19" s="190">
        <f t="shared" si="7"/>
        <v>0.23574128756106522</v>
      </c>
      <c r="P19" s="190">
        <f t="shared" si="7"/>
        <v>0.24485753565711599</v>
      </c>
      <c r="Q19" s="190">
        <f t="shared" si="7"/>
        <v>0.25089640883982683</v>
      </c>
      <c r="R19" s="190">
        <f t="shared" si="7"/>
        <v>0.23268554170160705</v>
      </c>
      <c r="S19" s="190">
        <f t="shared" si="7"/>
        <v>0.23689193416414572</v>
      </c>
      <c r="T19" s="190">
        <f t="shared" si="7"/>
        <v>0.24317769168253839</v>
      </c>
      <c r="U19" s="190">
        <f t="shared" si="7"/>
        <v>0.25039709269065291</v>
      </c>
      <c r="V19" s="190">
        <f t="shared" si="7"/>
        <v>0.25824545425390666</v>
      </c>
      <c r="W19" s="190">
        <f t="shared" si="7"/>
        <v>0.26553182143276277</v>
      </c>
      <c r="X19" s="190">
        <f t="shared" si="7"/>
        <v>0.27305042199926022</v>
      </c>
      <c r="Y19" s="190">
        <f t="shared" si="7"/>
        <v>0.2804125420252731</v>
      </c>
      <c r="Z19" s="190">
        <f t="shared" si="7"/>
        <v>0.2876014714095747</v>
      </c>
      <c r="AA19" s="190">
        <f t="shared" si="7"/>
        <v>0.2939425798854412</v>
      </c>
      <c r="AB19" s="190">
        <f t="shared" si="7"/>
        <v>0.29789368473145644</v>
      </c>
      <c r="AC19" s="190">
        <f t="shared" si="7"/>
        <v>0.30323194808949111</v>
      </c>
      <c r="AD19" s="190">
        <f t="shared" si="7"/>
        <v>0.30831816764300884</v>
      </c>
      <c r="AE19" s="190">
        <f t="shared" si="7"/>
        <v>0.31338259296461046</v>
      </c>
      <c r="AF19" s="190">
        <f t="shared" si="7"/>
        <v>0.31757390519553236</v>
      </c>
      <c r="AG19" s="190">
        <f t="shared" si="7"/>
        <v>0.32164318629966349</v>
      </c>
      <c r="AH19" s="190">
        <f t="shared" si="7"/>
        <v>0.32573833850379286</v>
      </c>
      <c r="AI19" s="190">
        <f t="shared" si="7"/>
        <v>0.329801298955398</v>
      </c>
      <c r="AJ19" s="190">
        <f t="shared" si="7"/>
        <v>0.33338870517117308</v>
      </c>
      <c r="AK19" s="190">
        <f t="shared" si="7"/>
        <v>0.3369581015701763</v>
      </c>
      <c r="AL19" s="190">
        <f t="shared" si="7"/>
        <v>0.34069871007454311</v>
      </c>
      <c r="AM19" s="190">
        <f t="shared" si="7"/>
        <v>0.35810060836104318</v>
      </c>
      <c r="AN19" s="190">
        <f t="shared" si="7"/>
        <v>0.36852233508712623</v>
      </c>
      <c r="AO19" s="190">
        <f t="shared" si="7"/>
        <v>0.36852233508712623</v>
      </c>
      <c r="AP19" s="190">
        <f t="shared" si="7"/>
        <v>0.36852233508712623</v>
      </c>
      <c r="AQ19" s="190"/>
      <c r="AR19" s="190"/>
      <c r="AS19" s="190"/>
      <c r="AT19" s="190"/>
      <c r="AU19" s="190"/>
      <c r="AV19" s="190"/>
    </row>
    <row r="20" spans="1:48">
      <c r="A20" s="315" t="s">
        <v>16</v>
      </c>
      <c r="K20" s="5"/>
      <c r="Q20" s="5"/>
    </row>
    <row r="21" spans="1:48" ht="15.75" thickBot="1">
      <c r="A21" s="315" t="s">
        <v>16</v>
      </c>
      <c r="B21" s="314" t="s">
        <v>56</v>
      </c>
      <c r="D21" s="314"/>
      <c r="E21" s="315">
        <v>2012</v>
      </c>
      <c r="F21" s="315">
        <v>2020</v>
      </c>
      <c r="G21" s="315">
        <v>2030</v>
      </c>
      <c r="H21" s="315">
        <v>2040</v>
      </c>
      <c r="I21" s="315">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5" t="s">
        <v>16</v>
      </c>
      <c r="B22" s="315">
        <v>1</v>
      </c>
      <c r="C22" s="315" t="s">
        <v>7</v>
      </c>
      <c r="D22" s="315" t="s">
        <v>47</v>
      </c>
      <c r="E22" s="10">
        <f t="shared" ref="E22:I24" si="8">SUMIF($J$3:$AV$3,E$21,$J22:$AV22)</f>
        <v>26.515999999999998</v>
      </c>
      <c r="F22" s="10">
        <f t="shared" si="8"/>
        <v>27.008481314918189</v>
      </c>
      <c r="G22" s="10">
        <f t="shared" si="8"/>
        <v>25.835587467115094</v>
      </c>
      <c r="H22" s="10">
        <f t="shared" si="8"/>
        <v>23.397629500446353</v>
      </c>
      <c r="I22" s="24">
        <f t="shared" si="8"/>
        <v>20.622731572802511</v>
      </c>
      <c r="J22" s="10">
        <f>INDEX(Drivers!$C$31:$AG$33,$B22,J$21)</f>
        <v>26.515999999999998</v>
      </c>
      <c r="K22" s="10">
        <f>INDEX(Drivers!$C$31:$AG$33,$B22,K$21)</f>
        <v>26.553754086330095</v>
      </c>
      <c r="L22" s="10">
        <f>INDEX(Drivers!$C$31:$AG$33,$B22,L$21)</f>
        <v>26.320841694974565</v>
      </c>
      <c r="M22" s="10">
        <f>INDEX(Drivers!$C$31:$AG$33,$B22,M$21)</f>
        <v>26.178450557680449</v>
      </c>
      <c r="N22" s="10">
        <f>INDEX(Drivers!$C$31:$AG$33,$B22,N$21)</f>
        <v>26.237949779652798</v>
      </c>
      <c r="O22" s="10">
        <f>INDEX(Drivers!$C$31:$AG$33,$B22,O$21)</f>
        <v>26.173233108483842</v>
      </c>
      <c r="P22" s="10">
        <f>INDEX(Drivers!$C$31:$AG$33,$B22,P$21)</f>
        <v>26.052446148438552</v>
      </c>
      <c r="Q22" s="10">
        <f>INDEX(Drivers!$C$31:$AG$33,$B22,Q$21)</f>
        <v>26.069996886728578</v>
      </c>
      <c r="R22" s="10">
        <f>INDEX(Drivers!$C$31:$AG$33,$B22,R$21)</f>
        <v>27.008481314918189</v>
      </c>
      <c r="S22" s="10">
        <f>INDEX(Drivers!$C$31:$AG$33,$B22,S$21)</f>
        <v>28.072037695491478</v>
      </c>
      <c r="T22" s="10">
        <f>INDEX(Drivers!$C$31:$AG$33,$B22,T$21)</f>
        <v>27.942248549361945</v>
      </c>
      <c r="U22" s="10">
        <f>INDEX(Drivers!$C$31:$AG$33,$B22,U$21)</f>
        <v>27.764270159286294</v>
      </c>
      <c r="V22" s="10">
        <f>INDEX(Drivers!$C$31:$AG$33,$B22,V$21)</f>
        <v>27.517594061166321</v>
      </c>
      <c r="W22" s="10">
        <f>INDEX(Drivers!$C$31:$AG$33,$B22,W$21)</f>
        <v>27.274789634955916</v>
      </c>
      <c r="X22" s="10">
        <f>INDEX(Drivers!$C$31:$AG$33,$B22,X$21)</f>
        <v>26.985080480123894</v>
      </c>
      <c r="Y22" s="10">
        <f>INDEX(Drivers!$C$31:$AG$33,$B22,Y$21)</f>
        <v>26.639588592247552</v>
      </c>
      <c r="Z22" s="10">
        <f>INDEX(Drivers!$C$31:$AG$33,$B22,Z$21)</f>
        <v>26.300994174153583</v>
      </c>
      <c r="AA22" s="10">
        <f>INDEX(Drivers!$C$31:$AG$33,$B22,AA$21)</f>
        <v>26.004577053402741</v>
      </c>
      <c r="AB22" s="10">
        <f>INDEX(Drivers!$C$31:$AG$33,$B22,AB$21)</f>
        <v>25.835587467115094</v>
      </c>
      <c r="AC22" s="10">
        <f>INDEX(Drivers!$C$31:$AG$33,$B22,AC$21)</f>
        <v>25.636366217118681</v>
      </c>
      <c r="AD22" s="10">
        <f>INDEX(Drivers!$C$31:$AG$33,$B22,AD$21)</f>
        <v>25.354165185979781</v>
      </c>
      <c r="AE22" s="10">
        <f>INDEX(Drivers!$C$31:$AG$33,$B22,AE$21)</f>
        <v>25.084674462575165</v>
      </c>
      <c r="AF22" s="10">
        <f>INDEX(Drivers!$C$31:$AG$33,$B22,AF$21)</f>
        <v>24.853604765740357</v>
      </c>
      <c r="AG22" s="10">
        <f>INDEX(Drivers!$C$31:$AG$33,$B22,AG$21)</f>
        <v>24.6491306289196</v>
      </c>
      <c r="AH22" s="10">
        <f>INDEX(Drivers!$C$31:$AG$33,$B22,AH$21)</f>
        <v>24.405648089196387</v>
      </c>
      <c r="AI22" s="10">
        <f>INDEX(Drivers!$C$31:$AG$33,$B22,AI$21)</f>
        <v>24.132457184796653</v>
      </c>
      <c r="AJ22" s="10">
        <f>INDEX(Drivers!$C$31:$AG$33,$B22,AJ$21)</f>
        <v>23.882902332404988</v>
      </c>
      <c r="AK22" s="10">
        <f>INDEX(Drivers!$C$31:$AG$33,$B22,AK$21)</f>
        <v>23.645754124088246</v>
      </c>
      <c r="AL22" s="10">
        <f>INDEX(Drivers!$C$31:$AG$33,$B22,AL$21)</f>
        <v>23.397629500446353</v>
      </c>
      <c r="AM22" s="10">
        <f>INDEX(Drivers!$C$31:$AG$33,$B22,AM$21)</f>
        <v>21.914031957629263</v>
      </c>
      <c r="AN22" s="10">
        <f>INDEX(Drivers!$C$31:$AG$33,$B22,AN$21)</f>
        <v>20.622731572802511</v>
      </c>
      <c r="AO22" s="10">
        <f t="shared" ref="AO22:AP24" si="9">AN22</f>
        <v>20.622731572802511</v>
      </c>
      <c r="AP22" s="10">
        <f t="shared" si="9"/>
        <v>20.622731572802511</v>
      </c>
      <c r="AQ22" s="10"/>
      <c r="AR22" s="10"/>
      <c r="AS22" s="10"/>
      <c r="AT22" s="10"/>
      <c r="AU22" s="10"/>
      <c r="AV22" s="10"/>
    </row>
    <row r="23" spans="1:48">
      <c r="A23" s="315" t="s">
        <v>16</v>
      </c>
      <c r="B23" s="315">
        <v>2</v>
      </c>
      <c r="C23" s="315" t="s">
        <v>8</v>
      </c>
      <c r="D23" s="315" t="s">
        <v>47</v>
      </c>
      <c r="E23" s="10">
        <f t="shared" si="8"/>
        <v>15.909599999999998</v>
      </c>
      <c r="F23" s="10">
        <f t="shared" si="8"/>
        <v>18.49993402481913</v>
      </c>
      <c r="G23" s="10">
        <f t="shared" si="8"/>
        <v>20.47259985230534</v>
      </c>
      <c r="H23" s="10">
        <f t="shared" si="8"/>
        <v>23.660201814177846</v>
      </c>
      <c r="I23" s="24">
        <f t="shared" si="8"/>
        <v>27.065141261620376</v>
      </c>
      <c r="J23" s="10">
        <f>INDEX(Drivers!$C$31:$AG$33,$B23,J$21)</f>
        <v>15.909599999999998</v>
      </c>
      <c r="K23" s="10">
        <f>INDEX(Drivers!$C$31:$AG$33,$B23,K$21)</f>
        <v>15.856479245439651</v>
      </c>
      <c r="L23" s="10">
        <f>INDEX(Drivers!$C$31:$AG$33,$B23,L$21)</f>
        <v>16.207575313342971</v>
      </c>
      <c r="M23" s="10">
        <f>INDEX(Drivers!$C$31:$AG$33,$B23,M$21)</f>
        <v>16.528561437528399</v>
      </c>
      <c r="N23" s="10">
        <f>INDEX(Drivers!$C$31:$AG$33,$B23,N$21)</f>
        <v>16.826515649460244</v>
      </c>
      <c r="O23" s="10">
        <f>INDEX(Drivers!$C$31:$AG$33,$B23,O$21)</f>
        <v>17.024158126366501</v>
      </c>
      <c r="P23" s="10">
        <f>INDEX(Drivers!$C$31:$AG$33,$B23,P$21)</f>
        <v>17.319916899708513</v>
      </c>
      <c r="Q23" s="10">
        <f>INDEX(Drivers!$C$31:$AG$33,$B23,Q$21)</f>
        <v>17.651310550677049</v>
      </c>
      <c r="R23" s="10">
        <f>INDEX(Drivers!$C$31:$AG$33,$B23,R$21)</f>
        <v>18.49993402481913</v>
      </c>
      <c r="S23" s="10">
        <f>INDEX(Drivers!$C$31:$AG$33,$B23,S$21)</f>
        <v>17.708021227536836</v>
      </c>
      <c r="T23" s="10">
        <f>INDEX(Drivers!$C$31:$AG$33,$B23,T$21)</f>
        <v>17.983495403656192</v>
      </c>
      <c r="U23" s="10">
        <f>INDEX(Drivers!$C$31:$AG$33,$B23,U$21)</f>
        <v>18.247136355563029</v>
      </c>
      <c r="V23" s="10">
        <f>INDEX(Drivers!$C$31:$AG$33,$B23,V$21)</f>
        <v>18.536308251520076</v>
      </c>
      <c r="W23" s="10">
        <f>INDEX(Drivers!$C$31:$AG$33,$B23,W$21)</f>
        <v>18.851781822721517</v>
      </c>
      <c r="X23" s="10">
        <f>INDEX(Drivers!$C$31:$AG$33,$B23,X$21)</f>
        <v>19.11883620660409</v>
      </c>
      <c r="Y23" s="10">
        <f>INDEX(Drivers!$C$31:$AG$33,$B23,Y$21)</f>
        <v>19.446776977642902</v>
      </c>
      <c r="Z23" s="10">
        <f>INDEX(Drivers!$C$31:$AG$33,$B23,Z$21)</f>
        <v>19.774206060259285</v>
      </c>
      <c r="AA23" s="10">
        <f>INDEX(Drivers!$C$31:$AG$33,$B23,AA$21)</f>
        <v>20.110143495340555</v>
      </c>
      <c r="AB23" s="10">
        <f>INDEX(Drivers!$C$31:$AG$33,$B23,AB$21)</f>
        <v>20.47259985230534</v>
      </c>
      <c r="AC23" s="10">
        <f>INDEX(Drivers!$C$31:$AG$33,$B23,AC$21)</f>
        <v>20.711931935116336</v>
      </c>
      <c r="AD23" s="10">
        <f>INDEX(Drivers!$C$31:$AG$33,$B23,AD$21)</f>
        <v>21.048464410716903</v>
      </c>
      <c r="AE23" s="10">
        <f>INDEX(Drivers!$C$31:$AG$33,$B23,AE$21)</f>
        <v>21.371312795228253</v>
      </c>
      <c r="AF23" s="10">
        <f>INDEX(Drivers!$C$31:$AG$33,$B23,AF$21)</f>
        <v>21.712849502708742</v>
      </c>
      <c r="AG23" s="10">
        <f>INDEX(Drivers!$C$31:$AG$33,$B23,AG$21)</f>
        <v>22.034690652560332</v>
      </c>
      <c r="AH23" s="10">
        <f>INDEX(Drivers!$C$31:$AG$33,$B23,AH$21)</f>
        <v>22.336065290962058</v>
      </c>
      <c r="AI23" s="10">
        <f>INDEX(Drivers!$C$31:$AG$33,$B23,AI$21)</f>
        <v>22.667741707462824</v>
      </c>
      <c r="AJ23" s="10">
        <f>INDEX(Drivers!$C$31:$AG$33,$B23,AJ$21)</f>
        <v>23.007584343248837</v>
      </c>
      <c r="AK23" s="10">
        <f>INDEX(Drivers!$C$31:$AG$33,$B23,AK$21)</f>
        <v>23.335110011109137</v>
      </c>
      <c r="AL23" s="10">
        <f>INDEX(Drivers!$C$31:$AG$33,$B23,AL$21)</f>
        <v>23.660201814177846</v>
      </c>
      <c r="AM23" s="10">
        <f>INDEX(Drivers!$C$31:$AG$33,$B23,AM$21)</f>
        <v>25.342309832506913</v>
      </c>
      <c r="AN23" s="10">
        <f>INDEX(Drivers!$C$31:$AG$33,$B23,AN$21)</f>
        <v>27.065141261620376</v>
      </c>
      <c r="AO23" s="10">
        <f t="shared" si="9"/>
        <v>27.065141261620376</v>
      </c>
      <c r="AP23" s="10">
        <f t="shared" si="9"/>
        <v>27.065141261620376</v>
      </c>
      <c r="AQ23" s="10"/>
      <c r="AR23" s="10"/>
      <c r="AS23" s="10"/>
      <c r="AT23" s="10"/>
      <c r="AU23" s="10"/>
      <c r="AV23" s="10"/>
    </row>
    <row r="24" spans="1:48">
      <c r="A24" s="315" t="s">
        <v>16</v>
      </c>
      <c r="B24" s="315">
        <v>3</v>
      </c>
      <c r="C24" s="315" t="s">
        <v>406</v>
      </c>
      <c r="D24" s="315" t="s">
        <v>47</v>
      </c>
      <c r="E24" s="10">
        <f t="shared" si="8"/>
        <v>9.8998328820700809</v>
      </c>
      <c r="F24" s="10">
        <f t="shared" si="8"/>
        <v>13.800274660262685</v>
      </c>
      <c r="G24" s="10">
        <f t="shared" si="8"/>
        <v>19.647902680579563</v>
      </c>
      <c r="H24" s="10">
        <f t="shared" si="8"/>
        <v>24.317474685375796</v>
      </c>
      <c r="I24" s="24">
        <f t="shared" si="8"/>
        <v>27.830036165577102</v>
      </c>
      <c r="J24" s="10">
        <f>INDEX(Drivers!$C$31:$AG$33,$B24,J$21)</f>
        <v>9.8998328820700809</v>
      </c>
      <c r="K24" s="10">
        <f>INDEX(Drivers!$C$31:$AG$33,$B24,K$21)</f>
        <v>10.694153126653598</v>
      </c>
      <c r="L24" s="10">
        <f>INDEX(Drivers!$C$31:$AG$33,$B24,L$21)</f>
        <v>11.383948683111733</v>
      </c>
      <c r="M24" s="10">
        <f>INDEX(Drivers!$C$31:$AG$33,$B24,M$21)</f>
        <v>12.043479462112268</v>
      </c>
      <c r="N24" s="10">
        <f>INDEX(Drivers!$C$31:$AG$33,$B24,N$21)</f>
        <v>12.55547504071178</v>
      </c>
      <c r="O24" s="10">
        <f>INDEX(Drivers!$C$31:$AG$33,$B24,O$21)</f>
        <v>13.32455680679775</v>
      </c>
      <c r="P24" s="10">
        <f>INDEX(Drivers!$C$31:$AG$33,$B24,P$21)</f>
        <v>14.063637569152586</v>
      </c>
      <c r="Q24" s="10">
        <f>INDEX(Drivers!$C$31:$AG$33,$B24,Q$21)</f>
        <v>14.643527484413815</v>
      </c>
      <c r="R24" s="10">
        <f>INDEX(Drivers!$C$31:$AG$33,$B24,R$21)</f>
        <v>13.800274660262685</v>
      </c>
      <c r="S24" s="10">
        <f>INDEX(Drivers!$C$31:$AG$33,$B24,S$21)</f>
        <v>14.211521526175948</v>
      </c>
      <c r="T24" s="10">
        <f>INDEX(Drivers!$C$31:$AG$33,$B24,T$21)</f>
        <v>14.75658986338124</v>
      </c>
      <c r="U24" s="10">
        <f>INDEX(Drivers!$C$31:$AG$33,$B24,U$21)</f>
        <v>15.369634121725046</v>
      </c>
      <c r="V24" s="10">
        <f>INDEX(Drivers!$C$31:$AG$33,$B24,V$21)</f>
        <v>16.033890174467299</v>
      </c>
      <c r="W24" s="10">
        <f>INDEX(Drivers!$C$31:$AG$33,$B24,W$21)</f>
        <v>16.67611054232259</v>
      </c>
      <c r="X24" s="10">
        <f>INDEX(Drivers!$C$31:$AG$33,$B24,X$21)</f>
        <v>17.317148655277162</v>
      </c>
      <c r="Y24" s="10">
        <f>INDEX(Drivers!$C$31:$AG$33,$B24,Y$21)</f>
        <v>17.959171993535342</v>
      </c>
      <c r="Z24" s="10">
        <f>INDEX(Drivers!$C$31:$AG$33,$B24,Z$21)</f>
        <v>18.600958383683587</v>
      </c>
      <c r="AA24" s="10">
        <f>INDEX(Drivers!$C$31:$AG$33,$B24,AA$21)</f>
        <v>19.198268501440637</v>
      </c>
      <c r="AB24" s="10">
        <f>INDEX(Drivers!$C$31:$AG$33,$B24,AB$21)</f>
        <v>19.647902680579563</v>
      </c>
      <c r="AC24" s="10">
        <f>INDEX(Drivers!$C$31:$AG$33,$B24,AC$21)</f>
        <v>20.17067903845264</v>
      </c>
      <c r="AD24" s="10">
        <f>INDEX(Drivers!$C$31:$AG$33,$B24,AD$21)</f>
        <v>20.684038616886429</v>
      </c>
      <c r="AE24" s="10">
        <f>INDEX(Drivers!$C$31:$AG$33,$B24,AE$21)</f>
        <v>21.203216808092026</v>
      </c>
      <c r="AF24" s="10">
        <f>INDEX(Drivers!$C$31:$AG$33,$B24,AF$21)</f>
        <v>21.670171826266063</v>
      </c>
      <c r="AG24" s="10">
        <f>INDEX(Drivers!$C$31:$AG$33,$B24,AG$21)</f>
        <v>22.135154718520074</v>
      </c>
      <c r="AH24" s="10">
        <f>INDEX(Drivers!$C$31:$AG$33,$B24,AH$21)</f>
        <v>22.581097109225098</v>
      </c>
      <c r="AI24" s="10">
        <f>INDEX(Drivers!$C$31:$AG$33,$B24,AI$21)</f>
        <v>23.030134737624572</v>
      </c>
      <c r="AJ24" s="10">
        <f>INDEX(Drivers!$C$31:$AG$33,$B24,AJ$21)</f>
        <v>23.451085751039621</v>
      </c>
      <c r="AK24" s="10">
        <f>INDEX(Drivers!$C$31:$AG$33,$B24,AK$21)</f>
        <v>23.875689947515436</v>
      </c>
      <c r="AL24" s="10">
        <f>INDEX(Drivers!$C$31:$AG$33,$B24,AL$21)</f>
        <v>24.317474685375796</v>
      </c>
      <c r="AM24" s="10">
        <f>INDEX(Drivers!$C$31:$AG$33,$B24,AM$21)</f>
        <v>26.363204209863788</v>
      </c>
      <c r="AN24" s="10">
        <f>INDEX(Drivers!$C$31:$AG$33,$B24,AN$21)</f>
        <v>27.830036165577102</v>
      </c>
      <c r="AO24" s="10">
        <f t="shared" si="9"/>
        <v>27.830036165577102</v>
      </c>
      <c r="AP24" s="10">
        <f t="shared" si="9"/>
        <v>27.830036165577102</v>
      </c>
      <c r="AQ24" s="10"/>
      <c r="AR24" s="10"/>
      <c r="AS24" s="10"/>
      <c r="AT24" s="10"/>
      <c r="AU24" s="10"/>
      <c r="AV24" s="10"/>
    </row>
    <row r="25" spans="1:48">
      <c r="A25" s="315" t="s">
        <v>16</v>
      </c>
      <c r="E25" s="47">
        <f t="shared" ref="E25:AP25" si="10">SUM(E22:E24)</f>
        <v>52.325432882070075</v>
      </c>
      <c r="F25" s="47">
        <f t="shared" si="10"/>
        <v>59.308690000000006</v>
      </c>
      <c r="G25" s="47">
        <f t="shared" si="10"/>
        <v>65.956089999999989</v>
      </c>
      <c r="H25" s="47">
        <f t="shared" si="10"/>
        <v>71.375305999999995</v>
      </c>
      <c r="I25" s="47">
        <f t="shared" si="10"/>
        <v>75.517908999999989</v>
      </c>
      <c r="J25" s="47">
        <f t="shared" si="10"/>
        <v>52.325432882070075</v>
      </c>
      <c r="K25" s="47">
        <f t="shared" si="10"/>
        <v>53.104386458423342</v>
      </c>
      <c r="L25" s="47">
        <f t="shared" si="10"/>
        <v>53.912365691429265</v>
      </c>
      <c r="M25" s="47">
        <f t="shared" si="10"/>
        <v>54.750491457321111</v>
      </c>
      <c r="N25" s="47">
        <f t="shared" si="10"/>
        <v>55.619940469824826</v>
      </c>
      <c r="O25" s="47">
        <f t="shared" si="10"/>
        <v>56.521948041648095</v>
      </c>
      <c r="P25" s="47">
        <f t="shared" si="10"/>
        <v>57.436000617299655</v>
      </c>
      <c r="Q25" s="47">
        <f t="shared" si="10"/>
        <v>58.364834921819444</v>
      </c>
      <c r="R25" s="47">
        <f t="shared" si="10"/>
        <v>59.308690000000006</v>
      </c>
      <c r="S25" s="47">
        <f t="shared" si="10"/>
        <v>59.991580449204264</v>
      </c>
      <c r="T25" s="47">
        <f t="shared" si="10"/>
        <v>60.682333816399378</v>
      </c>
      <c r="U25" s="47">
        <f t="shared" si="10"/>
        <v>61.381040636574369</v>
      </c>
      <c r="V25" s="47">
        <f t="shared" si="10"/>
        <v>62.087792487153692</v>
      </c>
      <c r="W25" s="47">
        <f t="shared" si="10"/>
        <v>62.802682000000019</v>
      </c>
      <c r="X25" s="47">
        <f t="shared" si="10"/>
        <v>63.42106534200515</v>
      </c>
      <c r="Y25" s="47">
        <f t="shared" si="10"/>
        <v>64.045537563425796</v>
      </c>
      <c r="Z25" s="47">
        <f t="shared" si="10"/>
        <v>64.676158618096451</v>
      </c>
      <c r="AA25" s="47">
        <f t="shared" si="10"/>
        <v>65.31298905018393</v>
      </c>
      <c r="AB25" s="47">
        <f t="shared" si="10"/>
        <v>65.956089999999989</v>
      </c>
      <c r="AC25" s="47">
        <f t="shared" si="10"/>
        <v>66.51897719068765</v>
      </c>
      <c r="AD25" s="47">
        <f t="shared" si="10"/>
        <v>67.08666821358311</v>
      </c>
      <c r="AE25" s="47">
        <f t="shared" si="10"/>
        <v>67.659204065895437</v>
      </c>
      <c r="AF25" s="47">
        <f t="shared" si="10"/>
        <v>68.236626094715163</v>
      </c>
      <c r="AG25" s="47">
        <f t="shared" si="10"/>
        <v>68.818976000000006</v>
      </c>
      <c r="AH25" s="47">
        <f t="shared" si="10"/>
        <v>69.322810489383542</v>
      </c>
      <c r="AI25" s="47">
        <f t="shared" si="10"/>
        <v>69.830333629884052</v>
      </c>
      <c r="AJ25" s="47">
        <f t="shared" si="10"/>
        <v>70.341572426693446</v>
      </c>
      <c r="AK25" s="47">
        <f t="shared" si="10"/>
        <v>70.856554082712819</v>
      </c>
      <c r="AL25" s="47">
        <f t="shared" si="10"/>
        <v>71.375305999999995</v>
      </c>
      <c r="AM25" s="47">
        <f t="shared" si="10"/>
        <v>73.619545999999957</v>
      </c>
      <c r="AN25" s="47">
        <f t="shared" si="10"/>
        <v>75.517908999999989</v>
      </c>
      <c r="AO25" s="47">
        <f t="shared" si="10"/>
        <v>75.517908999999989</v>
      </c>
      <c r="AP25" s="47">
        <f t="shared" si="10"/>
        <v>75.517908999999989</v>
      </c>
      <c r="AQ25" s="47"/>
      <c r="AR25" s="47"/>
      <c r="AS25" s="47"/>
      <c r="AT25" s="47"/>
      <c r="AU25" s="47"/>
      <c r="AV25" s="47"/>
    </row>
    <row r="26" spans="1:48">
      <c r="A26" s="315" t="s">
        <v>16</v>
      </c>
      <c r="J26" s="42"/>
      <c r="K26" s="186"/>
      <c r="L26" s="186"/>
    </row>
    <row r="27" spans="1:48">
      <c r="A27" s="315" t="s">
        <v>16</v>
      </c>
      <c r="J27" s="42"/>
      <c r="K27" s="186"/>
      <c r="L27" s="186"/>
    </row>
    <row r="28" spans="1:48" ht="15.75" thickBot="1">
      <c r="A28" s="315" t="s">
        <v>16</v>
      </c>
      <c r="C28" s="314" t="s">
        <v>45</v>
      </c>
      <c r="D28" s="314"/>
      <c r="E28" s="315">
        <v>2012</v>
      </c>
      <c r="F28" s="315">
        <v>2020</v>
      </c>
      <c r="G28" s="315">
        <v>2030</v>
      </c>
      <c r="H28" s="315">
        <v>2040</v>
      </c>
      <c r="I28" s="315">
        <v>2050</v>
      </c>
    </row>
    <row r="29" spans="1:48">
      <c r="A29" s="315" t="s">
        <v>16</v>
      </c>
      <c r="C29" s="315" t="s">
        <v>7</v>
      </c>
      <c r="D29" s="315" t="s">
        <v>48</v>
      </c>
      <c r="E29" s="80">
        <v>0.71</v>
      </c>
      <c r="F29" s="34">
        <v>0.8</v>
      </c>
      <c r="G29" s="34">
        <v>0.85</v>
      </c>
      <c r="H29" s="34">
        <v>0.9</v>
      </c>
      <c r="I29" s="112">
        <v>0.95</v>
      </c>
      <c r="J29" s="315">
        <f t="shared" ref="J29:AL29" si="11">IF(J$7=-1,K29,IF(J$7=99,I29,IF(J$7=0,INDEX($E29:$I29,0,J$5),(INDEX($E29:$I29,0,J$7+1)-INDEX($E29:$I29,0,J$7))/(INDEX($E$4:$I$4,0,J$7+1)-INDEX($E$4:$I$4,0,J$7))+I29)))</f>
        <v>0.71</v>
      </c>
      <c r="K29" s="315">
        <f t="shared" si="11"/>
        <v>0.72124999999999995</v>
      </c>
      <c r="L29" s="315">
        <f t="shared" si="11"/>
        <v>0.73249999999999993</v>
      </c>
      <c r="M29" s="315">
        <f t="shared" si="11"/>
        <v>0.74374999999999991</v>
      </c>
      <c r="N29" s="315">
        <f t="shared" si="11"/>
        <v>0.75499999999999989</v>
      </c>
      <c r="O29" s="315">
        <f t="shared" si="11"/>
        <v>0.76624999999999988</v>
      </c>
      <c r="P29" s="315">
        <f t="shared" si="11"/>
        <v>0.77749999999999986</v>
      </c>
      <c r="Q29" s="315">
        <f t="shared" si="11"/>
        <v>0.78874999999999984</v>
      </c>
      <c r="R29" s="315">
        <f t="shared" si="11"/>
        <v>0.8</v>
      </c>
      <c r="S29" s="315">
        <f t="shared" si="11"/>
        <v>0.80500000000000005</v>
      </c>
      <c r="T29" s="315">
        <f t="shared" si="11"/>
        <v>0.81</v>
      </c>
      <c r="U29" s="315">
        <f t="shared" si="11"/>
        <v>0.81500000000000006</v>
      </c>
      <c r="V29" s="315">
        <f t="shared" si="11"/>
        <v>0.82000000000000006</v>
      </c>
      <c r="W29" s="315">
        <f t="shared" si="11"/>
        <v>0.82500000000000007</v>
      </c>
      <c r="X29" s="315">
        <f t="shared" si="11"/>
        <v>0.83000000000000007</v>
      </c>
      <c r="Y29" s="315">
        <f t="shared" si="11"/>
        <v>0.83500000000000008</v>
      </c>
      <c r="Z29" s="315">
        <f t="shared" si="11"/>
        <v>0.84000000000000008</v>
      </c>
      <c r="AA29" s="315">
        <f t="shared" si="11"/>
        <v>0.84500000000000008</v>
      </c>
      <c r="AB29" s="315">
        <f t="shared" si="11"/>
        <v>0.85</v>
      </c>
      <c r="AC29" s="315">
        <f t="shared" si="11"/>
        <v>0.85499999999999998</v>
      </c>
      <c r="AD29" s="315">
        <f t="shared" si="11"/>
        <v>0.86</v>
      </c>
      <c r="AE29" s="315">
        <f t="shared" si="11"/>
        <v>0.86499999999999999</v>
      </c>
      <c r="AF29" s="315">
        <f t="shared" si="11"/>
        <v>0.87</v>
      </c>
      <c r="AG29" s="315">
        <f t="shared" si="11"/>
        <v>0.875</v>
      </c>
      <c r="AH29" s="315">
        <f t="shared" si="11"/>
        <v>0.88</v>
      </c>
      <c r="AI29" s="315">
        <f t="shared" si="11"/>
        <v>0.88500000000000001</v>
      </c>
      <c r="AJ29" s="315">
        <f t="shared" si="11"/>
        <v>0.89</v>
      </c>
      <c r="AK29" s="315">
        <f t="shared" si="11"/>
        <v>0.89500000000000002</v>
      </c>
      <c r="AL29" s="315">
        <f t="shared" si="11"/>
        <v>0.9</v>
      </c>
      <c r="AM29" s="214">
        <f>(AL29+AN29)/2</f>
        <v>0.92500000000000004</v>
      </c>
      <c r="AN29" s="315">
        <f t="shared" ref="AN29:AP30" si="12">IF(AN$7=-1,AO29,IF(AN$7=99,AM29,IF(AN$7=0,INDEX($E29:$I29,0,AN$5),(INDEX($E29:$I29,0,AN$7+1)-INDEX($E29:$I29,0,AN$7))/(INDEX($E$4:$I$4,0,AN$7+1)-INDEX($E$4:$I$4,0,AN$7))+AM29)))</f>
        <v>0.95</v>
      </c>
      <c r="AO29" s="315">
        <f t="shared" si="12"/>
        <v>0.95</v>
      </c>
      <c r="AP29" s="315">
        <f t="shared" si="12"/>
        <v>0.95</v>
      </c>
    </row>
    <row r="30" spans="1:48">
      <c r="A30" s="315" t="s">
        <v>16</v>
      </c>
      <c r="C30" s="315" t="s">
        <v>8</v>
      </c>
      <c r="D30" s="315" t="s">
        <v>48</v>
      </c>
      <c r="E30" s="80">
        <v>0.83</v>
      </c>
      <c r="F30" s="34">
        <v>0.9</v>
      </c>
      <c r="G30" s="34">
        <v>0.95</v>
      </c>
      <c r="H30" s="34">
        <v>0.95</v>
      </c>
      <c r="I30" s="112">
        <v>1</v>
      </c>
      <c r="J30" s="315">
        <f t="shared" ref="J30:AL30" si="13">IF(J$7=-1,K30,IF(J$7=99,I30,IF(J$7=0,INDEX($E30:$I30,0,J$5),(INDEX($E30:$I30,0,J$7+1)-INDEX($E30:$I30,0,J$7))/(INDEX($E$4:$I$4,0,J$7+1)-INDEX($E$4:$I$4,0,J$7))+I30)))</f>
        <v>0.83</v>
      </c>
      <c r="K30" s="315">
        <f t="shared" si="13"/>
        <v>0.83875</v>
      </c>
      <c r="L30" s="315">
        <f t="shared" si="13"/>
        <v>0.84750000000000003</v>
      </c>
      <c r="M30" s="315">
        <f t="shared" si="13"/>
        <v>0.85625000000000007</v>
      </c>
      <c r="N30" s="315">
        <f t="shared" si="13"/>
        <v>0.8650000000000001</v>
      </c>
      <c r="O30" s="315">
        <f t="shared" si="13"/>
        <v>0.87375000000000014</v>
      </c>
      <c r="P30" s="315">
        <f t="shared" si="13"/>
        <v>0.88250000000000017</v>
      </c>
      <c r="Q30" s="315">
        <f t="shared" si="13"/>
        <v>0.89125000000000021</v>
      </c>
      <c r="R30" s="315">
        <f t="shared" si="13"/>
        <v>0.9</v>
      </c>
      <c r="S30" s="315">
        <f t="shared" si="13"/>
        <v>0.90500000000000003</v>
      </c>
      <c r="T30" s="315">
        <f t="shared" si="13"/>
        <v>0.91</v>
      </c>
      <c r="U30" s="315">
        <f t="shared" si="13"/>
        <v>0.91500000000000004</v>
      </c>
      <c r="V30" s="315">
        <f t="shared" si="13"/>
        <v>0.92</v>
      </c>
      <c r="W30" s="315">
        <f t="shared" si="13"/>
        <v>0.92500000000000004</v>
      </c>
      <c r="X30" s="315">
        <f t="shared" si="13"/>
        <v>0.93</v>
      </c>
      <c r="Y30" s="315">
        <f t="shared" si="13"/>
        <v>0.93500000000000005</v>
      </c>
      <c r="Z30" s="315">
        <f t="shared" si="13"/>
        <v>0.94000000000000006</v>
      </c>
      <c r="AA30" s="315">
        <f t="shared" si="13"/>
        <v>0.94500000000000006</v>
      </c>
      <c r="AB30" s="315">
        <f t="shared" si="13"/>
        <v>0.95</v>
      </c>
      <c r="AC30" s="315">
        <f t="shared" si="13"/>
        <v>0.95</v>
      </c>
      <c r="AD30" s="315">
        <f t="shared" si="13"/>
        <v>0.95</v>
      </c>
      <c r="AE30" s="315">
        <f t="shared" si="13"/>
        <v>0.95</v>
      </c>
      <c r="AF30" s="315">
        <f t="shared" si="13"/>
        <v>0.95</v>
      </c>
      <c r="AG30" s="315">
        <f t="shared" si="13"/>
        <v>0.95</v>
      </c>
      <c r="AH30" s="315">
        <f t="shared" si="13"/>
        <v>0.95</v>
      </c>
      <c r="AI30" s="315">
        <f t="shared" si="13"/>
        <v>0.95</v>
      </c>
      <c r="AJ30" s="315">
        <f t="shared" si="13"/>
        <v>0.95</v>
      </c>
      <c r="AK30" s="315">
        <f t="shared" si="13"/>
        <v>0.95</v>
      </c>
      <c r="AL30" s="315">
        <f t="shared" si="13"/>
        <v>0.95</v>
      </c>
      <c r="AM30" s="214">
        <f>(AL30+AN30)/2</f>
        <v>0.97499999999999998</v>
      </c>
      <c r="AN30" s="315">
        <f t="shared" si="12"/>
        <v>1</v>
      </c>
      <c r="AO30" s="315">
        <f t="shared" si="12"/>
        <v>1</v>
      </c>
      <c r="AP30" s="315">
        <f t="shared" si="12"/>
        <v>1</v>
      </c>
    </row>
    <row r="31" spans="1:48">
      <c r="A31" s="315" t="s">
        <v>16</v>
      </c>
      <c r="C31" s="315" t="s">
        <v>54</v>
      </c>
      <c r="D31" s="315" t="s">
        <v>48</v>
      </c>
      <c r="E31" s="80">
        <f>(E29*E22+E30*E23+E24)/E25</f>
        <v>0.80135334907928257</v>
      </c>
      <c r="F31" s="80">
        <f>(F29*F22+F30*F23+F24)/F25</f>
        <v>0.87772972787856962</v>
      </c>
      <c r="G31" s="80">
        <f>(G29*G22+G30*G23+G24)/G25</f>
        <v>0.92572379422912232</v>
      </c>
      <c r="H31" s="80">
        <f>(H29*H22+H30*H23+H24)/H25</f>
        <v>0.95064437214807151</v>
      </c>
      <c r="I31" s="80">
        <f>(I29*I22+I30*I23+I24)/I25</f>
        <v>0.98634580072072531</v>
      </c>
      <c r="J31" s="323"/>
    </row>
    <row r="32" spans="1:48">
      <c r="A32" s="315" t="s">
        <v>16</v>
      </c>
    </row>
    <row r="33" spans="1:48" ht="15.75" thickBot="1">
      <c r="A33" s="315" t="s">
        <v>16</v>
      </c>
      <c r="B33" s="314" t="s">
        <v>59</v>
      </c>
      <c r="D33" s="314"/>
      <c r="E33" s="315">
        <f>E28</f>
        <v>2012</v>
      </c>
      <c r="F33" s="315">
        <f>F28</f>
        <v>2020</v>
      </c>
      <c r="G33" s="315">
        <f>G28</f>
        <v>2030</v>
      </c>
      <c r="H33" s="315">
        <f>H28</f>
        <v>2040</v>
      </c>
      <c r="I33" s="315">
        <f>I28</f>
        <v>2050</v>
      </c>
    </row>
    <row r="34" spans="1:48">
      <c r="A34" s="315" t="s">
        <v>16</v>
      </c>
      <c r="B34" s="315" t="str">
        <f>[5]RES!B26</f>
        <v>LE</v>
      </c>
      <c r="C34" s="315" t="str">
        <f>[5]RES!A26</f>
        <v>Low Income Electrified</v>
      </c>
      <c r="D34" s="315" t="s">
        <v>47</v>
      </c>
      <c r="E34" s="10">
        <f t="shared" ref="E34:AP34" si="14">E22</f>
        <v>26.515999999999998</v>
      </c>
      <c r="F34" s="10">
        <f t="shared" si="14"/>
        <v>27.008481314918189</v>
      </c>
      <c r="G34" s="10">
        <f t="shared" si="14"/>
        <v>25.835587467115094</v>
      </c>
      <c r="H34" s="10">
        <f t="shared" si="14"/>
        <v>23.397629500446353</v>
      </c>
      <c r="I34" s="10">
        <f t="shared" si="14"/>
        <v>20.622731572802511</v>
      </c>
      <c r="J34" s="10">
        <f t="shared" si="14"/>
        <v>26.515999999999998</v>
      </c>
      <c r="K34" s="10">
        <f t="shared" si="14"/>
        <v>26.553754086330095</v>
      </c>
      <c r="L34" s="10">
        <f t="shared" si="14"/>
        <v>26.320841694974565</v>
      </c>
      <c r="M34" s="10">
        <f t="shared" si="14"/>
        <v>26.178450557680449</v>
      </c>
      <c r="N34" s="10">
        <f t="shared" si="14"/>
        <v>26.237949779652798</v>
      </c>
      <c r="O34" s="10">
        <f t="shared" si="14"/>
        <v>26.173233108483842</v>
      </c>
      <c r="P34" s="10">
        <f t="shared" si="14"/>
        <v>26.052446148438552</v>
      </c>
      <c r="Q34" s="10">
        <f t="shared" si="14"/>
        <v>26.069996886728578</v>
      </c>
      <c r="R34" s="10">
        <f t="shared" si="14"/>
        <v>27.008481314918189</v>
      </c>
      <c r="S34" s="10">
        <f t="shared" si="14"/>
        <v>28.072037695491478</v>
      </c>
      <c r="T34" s="10">
        <f t="shared" si="14"/>
        <v>27.942248549361945</v>
      </c>
      <c r="U34" s="10">
        <f t="shared" si="14"/>
        <v>27.764270159286294</v>
      </c>
      <c r="V34" s="10">
        <f t="shared" si="14"/>
        <v>27.517594061166321</v>
      </c>
      <c r="W34" s="10">
        <f t="shared" si="14"/>
        <v>27.274789634955916</v>
      </c>
      <c r="X34" s="10">
        <f t="shared" si="14"/>
        <v>26.985080480123894</v>
      </c>
      <c r="Y34" s="10">
        <f t="shared" si="14"/>
        <v>26.639588592247552</v>
      </c>
      <c r="Z34" s="10">
        <f t="shared" si="14"/>
        <v>26.300994174153583</v>
      </c>
      <c r="AA34" s="10">
        <f t="shared" si="14"/>
        <v>26.004577053402741</v>
      </c>
      <c r="AB34" s="10">
        <f t="shared" si="14"/>
        <v>25.835587467115094</v>
      </c>
      <c r="AC34" s="10">
        <f t="shared" si="14"/>
        <v>25.636366217118681</v>
      </c>
      <c r="AD34" s="10">
        <f t="shared" si="14"/>
        <v>25.354165185979781</v>
      </c>
      <c r="AE34" s="10">
        <f t="shared" si="14"/>
        <v>25.084674462575165</v>
      </c>
      <c r="AF34" s="10">
        <f t="shared" si="14"/>
        <v>24.853604765740357</v>
      </c>
      <c r="AG34" s="10">
        <f t="shared" si="14"/>
        <v>24.6491306289196</v>
      </c>
      <c r="AH34" s="10">
        <f t="shared" si="14"/>
        <v>24.405648089196387</v>
      </c>
      <c r="AI34" s="10">
        <f t="shared" si="14"/>
        <v>24.132457184796653</v>
      </c>
      <c r="AJ34" s="10">
        <f t="shared" si="14"/>
        <v>23.882902332404988</v>
      </c>
      <c r="AK34" s="10">
        <f t="shared" si="14"/>
        <v>23.645754124088246</v>
      </c>
      <c r="AL34" s="10">
        <f t="shared" si="14"/>
        <v>23.397629500446353</v>
      </c>
      <c r="AM34" s="10">
        <f t="shared" si="14"/>
        <v>21.914031957629263</v>
      </c>
      <c r="AN34" s="10">
        <f t="shared" si="14"/>
        <v>20.622731572802511</v>
      </c>
      <c r="AO34" s="10">
        <f t="shared" si="14"/>
        <v>20.622731572802511</v>
      </c>
      <c r="AP34" s="10">
        <f t="shared" si="14"/>
        <v>20.622731572802511</v>
      </c>
      <c r="AQ34" s="10"/>
      <c r="AR34" s="10"/>
      <c r="AS34" s="10"/>
      <c r="AT34" s="10"/>
      <c r="AU34" s="10"/>
      <c r="AV34" s="10"/>
    </row>
    <row r="35" spans="1:48">
      <c r="A35" s="315" t="s">
        <v>16</v>
      </c>
      <c r="B35" s="315" t="str">
        <f>[5]RES!B27</f>
        <v>ME</v>
      </c>
      <c r="C35" s="315" t="str">
        <f>[5]RES!A27</f>
        <v>Middle Income Electrified</v>
      </c>
      <c r="D35" s="315" t="s">
        <v>47</v>
      </c>
      <c r="E35" s="10">
        <f t="shared" ref="E35:AP35" si="15">E23</f>
        <v>15.909599999999998</v>
      </c>
      <c r="F35" s="10">
        <f t="shared" si="15"/>
        <v>18.49993402481913</v>
      </c>
      <c r="G35" s="10">
        <f t="shared" si="15"/>
        <v>20.47259985230534</v>
      </c>
      <c r="H35" s="10">
        <f t="shared" si="15"/>
        <v>23.660201814177846</v>
      </c>
      <c r="I35" s="10">
        <f t="shared" si="15"/>
        <v>27.065141261620376</v>
      </c>
      <c r="J35" s="10">
        <f t="shared" si="15"/>
        <v>15.909599999999998</v>
      </c>
      <c r="K35" s="10">
        <f t="shared" si="15"/>
        <v>15.856479245439651</v>
      </c>
      <c r="L35" s="10">
        <f t="shared" si="15"/>
        <v>16.207575313342971</v>
      </c>
      <c r="M35" s="10">
        <f t="shared" si="15"/>
        <v>16.528561437528399</v>
      </c>
      <c r="N35" s="10">
        <f t="shared" si="15"/>
        <v>16.826515649460244</v>
      </c>
      <c r="O35" s="10">
        <f t="shared" si="15"/>
        <v>17.024158126366501</v>
      </c>
      <c r="P35" s="10">
        <f t="shared" si="15"/>
        <v>17.319916899708513</v>
      </c>
      <c r="Q35" s="10">
        <f t="shared" si="15"/>
        <v>17.651310550677049</v>
      </c>
      <c r="R35" s="10">
        <f t="shared" si="15"/>
        <v>18.49993402481913</v>
      </c>
      <c r="S35" s="10">
        <f t="shared" si="15"/>
        <v>17.708021227536836</v>
      </c>
      <c r="T35" s="10">
        <f t="shared" si="15"/>
        <v>17.983495403656192</v>
      </c>
      <c r="U35" s="10">
        <f t="shared" si="15"/>
        <v>18.247136355563029</v>
      </c>
      <c r="V35" s="10">
        <f t="shared" si="15"/>
        <v>18.536308251520076</v>
      </c>
      <c r="W35" s="10">
        <f t="shared" si="15"/>
        <v>18.851781822721517</v>
      </c>
      <c r="X35" s="10">
        <f t="shared" si="15"/>
        <v>19.11883620660409</v>
      </c>
      <c r="Y35" s="10">
        <f t="shared" si="15"/>
        <v>19.446776977642902</v>
      </c>
      <c r="Z35" s="10">
        <f t="shared" si="15"/>
        <v>19.774206060259285</v>
      </c>
      <c r="AA35" s="10">
        <f t="shared" si="15"/>
        <v>20.110143495340555</v>
      </c>
      <c r="AB35" s="10">
        <f t="shared" si="15"/>
        <v>20.47259985230534</v>
      </c>
      <c r="AC35" s="10">
        <f t="shared" si="15"/>
        <v>20.711931935116336</v>
      </c>
      <c r="AD35" s="10">
        <f t="shared" si="15"/>
        <v>21.048464410716903</v>
      </c>
      <c r="AE35" s="10">
        <f t="shared" si="15"/>
        <v>21.371312795228253</v>
      </c>
      <c r="AF35" s="10">
        <f t="shared" si="15"/>
        <v>21.712849502708742</v>
      </c>
      <c r="AG35" s="10">
        <f t="shared" si="15"/>
        <v>22.034690652560332</v>
      </c>
      <c r="AH35" s="10">
        <f t="shared" si="15"/>
        <v>22.336065290962058</v>
      </c>
      <c r="AI35" s="10">
        <f t="shared" si="15"/>
        <v>22.667741707462824</v>
      </c>
      <c r="AJ35" s="10">
        <f t="shared" si="15"/>
        <v>23.007584343248837</v>
      </c>
      <c r="AK35" s="10">
        <f t="shared" si="15"/>
        <v>23.335110011109137</v>
      </c>
      <c r="AL35" s="10">
        <f t="shared" si="15"/>
        <v>23.660201814177846</v>
      </c>
      <c r="AM35" s="10">
        <f t="shared" si="15"/>
        <v>25.342309832506913</v>
      </c>
      <c r="AN35" s="10">
        <f t="shared" si="15"/>
        <v>27.065141261620376</v>
      </c>
      <c r="AO35" s="10">
        <f t="shared" si="15"/>
        <v>27.065141261620376</v>
      </c>
      <c r="AP35" s="10">
        <f t="shared" si="15"/>
        <v>27.065141261620376</v>
      </c>
      <c r="AQ35" s="10"/>
      <c r="AR35" s="10"/>
      <c r="AS35" s="10"/>
      <c r="AT35" s="10"/>
      <c r="AU35" s="10"/>
      <c r="AV35" s="10"/>
    </row>
    <row r="36" spans="1:48">
      <c r="A36" s="315" t="s">
        <v>16</v>
      </c>
      <c r="B36" s="315" t="str">
        <f>[5]RES!B28</f>
        <v>HE</v>
      </c>
      <c r="C36" s="315" t="str">
        <f>[5]RES!A28</f>
        <v>High Income Electrified</v>
      </c>
      <c r="D36" s="315" t="s">
        <v>47</v>
      </c>
      <c r="E36" s="10">
        <f t="shared" ref="E36:AP36" si="16">E24</f>
        <v>9.8998328820700809</v>
      </c>
      <c r="F36" s="10">
        <f t="shared" si="16"/>
        <v>13.800274660262685</v>
      </c>
      <c r="G36" s="10">
        <f t="shared" si="16"/>
        <v>19.647902680579563</v>
      </c>
      <c r="H36" s="10">
        <f t="shared" si="16"/>
        <v>24.317474685375796</v>
      </c>
      <c r="I36" s="10">
        <f t="shared" si="16"/>
        <v>27.830036165577102</v>
      </c>
      <c r="J36" s="10">
        <f t="shared" si="16"/>
        <v>9.8998328820700809</v>
      </c>
      <c r="K36" s="10">
        <f t="shared" si="16"/>
        <v>10.694153126653598</v>
      </c>
      <c r="L36" s="10">
        <f t="shared" si="16"/>
        <v>11.383948683111733</v>
      </c>
      <c r="M36" s="10">
        <f t="shared" si="16"/>
        <v>12.043479462112268</v>
      </c>
      <c r="N36" s="10">
        <f t="shared" si="16"/>
        <v>12.55547504071178</v>
      </c>
      <c r="O36" s="10">
        <f t="shared" si="16"/>
        <v>13.32455680679775</v>
      </c>
      <c r="P36" s="10">
        <f t="shared" si="16"/>
        <v>14.063637569152586</v>
      </c>
      <c r="Q36" s="10">
        <f t="shared" si="16"/>
        <v>14.643527484413815</v>
      </c>
      <c r="R36" s="10">
        <f t="shared" si="16"/>
        <v>13.800274660262685</v>
      </c>
      <c r="S36" s="10">
        <f t="shared" si="16"/>
        <v>14.211521526175948</v>
      </c>
      <c r="T36" s="10">
        <f t="shared" si="16"/>
        <v>14.75658986338124</v>
      </c>
      <c r="U36" s="10">
        <f t="shared" si="16"/>
        <v>15.369634121725046</v>
      </c>
      <c r="V36" s="10">
        <f t="shared" si="16"/>
        <v>16.033890174467299</v>
      </c>
      <c r="W36" s="10">
        <f t="shared" si="16"/>
        <v>16.67611054232259</v>
      </c>
      <c r="X36" s="10">
        <f t="shared" si="16"/>
        <v>17.317148655277162</v>
      </c>
      <c r="Y36" s="10">
        <f t="shared" si="16"/>
        <v>17.959171993535342</v>
      </c>
      <c r="Z36" s="10">
        <f t="shared" si="16"/>
        <v>18.600958383683587</v>
      </c>
      <c r="AA36" s="10">
        <f t="shared" si="16"/>
        <v>19.198268501440637</v>
      </c>
      <c r="AB36" s="10">
        <f t="shared" si="16"/>
        <v>19.647902680579563</v>
      </c>
      <c r="AC36" s="10">
        <f t="shared" si="16"/>
        <v>20.17067903845264</v>
      </c>
      <c r="AD36" s="10">
        <f t="shared" si="16"/>
        <v>20.684038616886429</v>
      </c>
      <c r="AE36" s="10">
        <f t="shared" si="16"/>
        <v>21.203216808092026</v>
      </c>
      <c r="AF36" s="10">
        <f t="shared" si="16"/>
        <v>21.670171826266063</v>
      </c>
      <c r="AG36" s="10">
        <f t="shared" si="16"/>
        <v>22.135154718520074</v>
      </c>
      <c r="AH36" s="10">
        <f t="shared" si="16"/>
        <v>22.581097109225098</v>
      </c>
      <c r="AI36" s="10">
        <f t="shared" si="16"/>
        <v>23.030134737624572</v>
      </c>
      <c r="AJ36" s="10">
        <f t="shared" si="16"/>
        <v>23.451085751039621</v>
      </c>
      <c r="AK36" s="10">
        <f t="shared" si="16"/>
        <v>23.875689947515436</v>
      </c>
      <c r="AL36" s="10">
        <f t="shared" si="16"/>
        <v>24.317474685375796</v>
      </c>
      <c r="AM36" s="10">
        <f t="shared" si="16"/>
        <v>26.363204209863788</v>
      </c>
      <c r="AN36" s="10">
        <f t="shared" si="16"/>
        <v>27.830036165577102</v>
      </c>
      <c r="AO36" s="10">
        <f t="shared" si="16"/>
        <v>27.830036165577102</v>
      </c>
      <c r="AP36" s="10">
        <f t="shared" si="16"/>
        <v>27.830036165577102</v>
      </c>
      <c r="AQ36" s="10"/>
      <c r="AR36" s="10"/>
      <c r="AS36" s="10"/>
      <c r="AT36" s="10"/>
      <c r="AU36" s="10"/>
      <c r="AV36" s="10"/>
    </row>
    <row r="37" spans="1:48">
      <c r="A37" s="315" t="s">
        <v>16</v>
      </c>
      <c r="B37" s="315" t="str">
        <f>[5]RES!B29</f>
        <v>LN</v>
      </c>
      <c r="C37" s="315" t="str">
        <f>[5]RES!A29</f>
        <v>Low Income Non-Electrified</v>
      </c>
      <c r="D37" s="315" t="s">
        <v>47</v>
      </c>
      <c r="E37" s="10">
        <f t="shared" ref="E37:AP37" si="17">E22-E34</f>
        <v>0</v>
      </c>
      <c r="F37" s="10">
        <f t="shared" si="17"/>
        <v>0</v>
      </c>
      <c r="G37" s="10">
        <f t="shared" si="17"/>
        <v>0</v>
      </c>
      <c r="H37" s="10">
        <f t="shared" si="17"/>
        <v>0</v>
      </c>
      <c r="I37" s="10">
        <f t="shared" si="17"/>
        <v>0</v>
      </c>
      <c r="J37" s="10">
        <f t="shared" si="17"/>
        <v>0</v>
      </c>
      <c r="K37" s="10">
        <f t="shared" si="17"/>
        <v>0</v>
      </c>
      <c r="L37" s="10">
        <f t="shared" si="17"/>
        <v>0</v>
      </c>
      <c r="M37" s="10">
        <f t="shared" si="17"/>
        <v>0</v>
      </c>
      <c r="N37" s="10">
        <f t="shared" si="17"/>
        <v>0</v>
      </c>
      <c r="O37" s="10">
        <f t="shared" si="17"/>
        <v>0</v>
      </c>
      <c r="P37" s="10">
        <f t="shared" si="17"/>
        <v>0</v>
      </c>
      <c r="Q37" s="10">
        <f t="shared" si="17"/>
        <v>0</v>
      </c>
      <c r="R37" s="10">
        <f t="shared" si="17"/>
        <v>0</v>
      </c>
      <c r="S37" s="10">
        <f t="shared" si="17"/>
        <v>0</v>
      </c>
      <c r="T37" s="10">
        <f t="shared" si="17"/>
        <v>0</v>
      </c>
      <c r="U37" s="10">
        <f t="shared" si="17"/>
        <v>0</v>
      </c>
      <c r="V37" s="10">
        <f t="shared" si="17"/>
        <v>0</v>
      </c>
      <c r="W37" s="10">
        <f t="shared" si="17"/>
        <v>0</v>
      </c>
      <c r="X37" s="10">
        <f t="shared" si="17"/>
        <v>0</v>
      </c>
      <c r="Y37" s="10">
        <f t="shared" si="17"/>
        <v>0</v>
      </c>
      <c r="Z37" s="10">
        <f t="shared" si="17"/>
        <v>0</v>
      </c>
      <c r="AA37" s="10">
        <f t="shared" si="17"/>
        <v>0</v>
      </c>
      <c r="AB37" s="10">
        <f t="shared" si="17"/>
        <v>0</v>
      </c>
      <c r="AC37" s="10">
        <f t="shared" si="17"/>
        <v>0</v>
      </c>
      <c r="AD37" s="10">
        <f t="shared" si="17"/>
        <v>0</v>
      </c>
      <c r="AE37" s="10">
        <f t="shared" si="17"/>
        <v>0</v>
      </c>
      <c r="AF37" s="10">
        <f t="shared" si="17"/>
        <v>0</v>
      </c>
      <c r="AG37" s="10">
        <f t="shared" si="17"/>
        <v>0</v>
      </c>
      <c r="AH37" s="10">
        <f t="shared" si="17"/>
        <v>0</v>
      </c>
      <c r="AI37" s="10">
        <f t="shared" si="17"/>
        <v>0</v>
      </c>
      <c r="AJ37" s="10">
        <f t="shared" si="17"/>
        <v>0</v>
      </c>
      <c r="AK37" s="10">
        <f t="shared" si="17"/>
        <v>0</v>
      </c>
      <c r="AL37" s="10">
        <f t="shared" si="17"/>
        <v>0</v>
      </c>
      <c r="AM37" s="10">
        <f t="shared" si="17"/>
        <v>0</v>
      </c>
      <c r="AN37" s="10">
        <f t="shared" si="17"/>
        <v>0</v>
      </c>
      <c r="AO37" s="10">
        <f t="shared" si="17"/>
        <v>0</v>
      </c>
      <c r="AP37" s="10">
        <f t="shared" si="17"/>
        <v>0</v>
      </c>
      <c r="AQ37" s="10"/>
      <c r="AR37" s="10"/>
      <c r="AS37" s="10"/>
      <c r="AT37" s="10"/>
      <c r="AU37" s="10"/>
      <c r="AV37" s="10"/>
    </row>
    <row r="38" spans="1:48">
      <c r="A38" s="315" t="s">
        <v>16</v>
      </c>
      <c r="B38" s="315" t="str">
        <f>[5]RES!B30</f>
        <v>MN</v>
      </c>
      <c r="C38" s="315" t="str">
        <f>[5]RES!A30</f>
        <v>Middle Income Non-Electrified</v>
      </c>
      <c r="D38" s="315" t="s">
        <v>47</v>
      </c>
      <c r="E38" s="10">
        <f t="shared" ref="E38:AP38" si="18">E23-E35</f>
        <v>0</v>
      </c>
      <c r="F38" s="10">
        <f t="shared" si="18"/>
        <v>0</v>
      </c>
      <c r="G38" s="10">
        <f t="shared" si="18"/>
        <v>0</v>
      </c>
      <c r="H38" s="10">
        <f t="shared" si="18"/>
        <v>0</v>
      </c>
      <c r="I38" s="10">
        <f t="shared" si="18"/>
        <v>0</v>
      </c>
      <c r="J38" s="10">
        <f t="shared" si="18"/>
        <v>0</v>
      </c>
      <c r="K38" s="10">
        <f t="shared" si="18"/>
        <v>0</v>
      </c>
      <c r="L38" s="10">
        <f t="shared" si="18"/>
        <v>0</v>
      </c>
      <c r="M38" s="10">
        <f t="shared" si="18"/>
        <v>0</v>
      </c>
      <c r="N38" s="10">
        <f t="shared" si="18"/>
        <v>0</v>
      </c>
      <c r="O38" s="10">
        <f t="shared" si="18"/>
        <v>0</v>
      </c>
      <c r="P38" s="10">
        <f t="shared" si="18"/>
        <v>0</v>
      </c>
      <c r="Q38" s="10">
        <f t="shared" si="18"/>
        <v>0</v>
      </c>
      <c r="R38" s="10">
        <f t="shared" si="18"/>
        <v>0</v>
      </c>
      <c r="S38" s="10">
        <f t="shared" si="18"/>
        <v>0</v>
      </c>
      <c r="T38" s="10">
        <f t="shared" si="18"/>
        <v>0</v>
      </c>
      <c r="U38" s="10">
        <f t="shared" si="18"/>
        <v>0</v>
      </c>
      <c r="V38" s="10">
        <f t="shared" si="18"/>
        <v>0</v>
      </c>
      <c r="W38" s="10">
        <f t="shared" si="18"/>
        <v>0</v>
      </c>
      <c r="X38" s="10">
        <f t="shared" si="18"/>
        <v>0</v>
      </c>
      <c r="Y38" s="10">
        <f t="shared" si="18"/>
        <v>0</v>
      </c>
      <c r="Z38" s="10">
        <f t="shared" si="18"/>
        <v>0</v>
      </c>
      <c r="AA38" s="10">
        <f t="shared" si="18"/>
        <v>0</v>
      </c>
      <c r="AB38" s="10">
        <f t="shared" si="18"/>
        <v>0</v>
      </c>
      <c r="AC38" s="10">
        <f t="shared" si="18"/>
        <v>0</v>
      </c>
      <c r="AD38" s="10">
        <f t="shared" si="18"/>
        <v>0</v>
      </c>
      <c r="AE38" s="10">
        <f t="shared" si="18"/>
        <v>0</v>
      </c>
      <c r="AF38" s="10">
        <f t="shared" si="18"/>
        <v>0</v>
      </c>
      <c r="AG38" s="10">
        <f t="shared" si="18"/>
        <v>0</v>
      </c>
      <c r="AH38" s="10">
        <f t="shared" si="18"/>
        <v>0</v>
      </c>
      <c r="AI38" s="10">
        <f t="shared" si="18"/>
        <v>0</v>
      </c>
      <c r="AJ38" s="10">
        <f t="shared" si="18"/>
        <v>0</v>
      </c>
      <c r="AK38" s="10">
        <f t="shared" si="18"/>
        <v>0</v>
      </c>
      <c r="AL38" s="10">
        <f t="shared" si="18"/>
        <v>0</v>
      </c>
      <c r="AM38" s="10">
        <f t="shared" si="18"/>
        <v>0</v>
      </c>
      <c r="AN38" s="10">
        <f t="shared" si="18"/>
        <v>0</v>
      </c>
      <c r="AO38" s="10">
        <f t="shared" si="18"/>
        <v>0</v>
      </c>
      <c r="AP38" s="10">
        <f t="shared" si="18"/>
        <v>0</v>
      </c>
      <c r="AQ38" s="10"/>
      <c r="AR38" s="10"/>
      <c r="AS38" s="10"/>
      <c r="AT38" s="10"/>
      <c r="AU38" s="10"/>
      <c r="AV38" s="10"/>
    </row>
    <row r="39" spans="1:48">
      <c r="A39" s="315" t="s">
        <v>16</v>
      </c>
      <c r="B39" s="228"/>
      <c r="J39" s="42"/>
      <c r="K39" s="186">
        <f>SUM(K34:K38)</f>
        <v>53.104386458423342</v>
      </c>
      <c r="L39" s="186"/>
    </row>
    <row r="40" spans="1:48" ht="18" thickBot="1">
      <c r="A40" s="315" t="s">
        <v>16</v>
      </c>
      <c r="B40" s="228"/>
      <c r="C40" s="37" t="s">
        <v>60</v>
      </c>
    </row>
    <row r="41" spans="1:48" ht="15.75" thickTop="1">
      <c r="A41" s="315" t="s">
        <v>16</v>
      </c>
    </row>
    <row r="42" spans="1:48" ht="15.75" thickBot="1">
      <c r="A42" s="315" t="s">
        <v>16</v>
      </c>
      <c r="C42" s="314" t="s">
        <v>58</v>
      </c>
      <c r="D42" s="314"/>
      <c r="E42" s="7">
        <v>2012</v>
      </c>
      <c r="F42" s="7">
        <v>2020</v>
      </c>
      <c r="G42" s="7">
        <v>2030</v>
      </c>
      <c r="H42" s="7">
        <v>2040</v>
      </c>
      <c r="I42" s="7">
        <v>2050</v>
      </c>
    </row>
    <row r="43" spans="1:48">
      <c r="A43" s="315" t="s">
        <v>16</v>
      </c>
      <c r="C43" s="315" t="s">
        <v>49</v>
      </c>
      <c r="D43" s="35"/>
      <c r="E43" s="10">
        <f t="shared" ref="E43:I45" si="19">SUMIF($J$3:$AV$3,E$21,$J43:$AV43)</f>
        <v>1</v>
      </c>
      <c r="F43" s="10">
        <f t="shared" si="19"/>
        <v>1</v>
      </c>
      <c r="G43" s="10">
        <f t="shared" si="19"/>
        <v>1</v>
      </c>
      <c r="H43" s="10">
        <f t="shared" si="19"/>
        <v>1</v>
      </c>
      <c r="I43" s="10">
        <f t="shared" si="19"/>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5" t="s">
        <v>16</v>
      </c>
      <c r="C44" s="315" t="s">
        <v>51</v>
      </c>
      <c r="E44" s="10">
        <f t="shared" si="19"/>
        <v>1</v>
      </c>
      <c r="F44" s="10">
        <f t="shared" si="19"/>
        <v>1</v>
      </c>
      <c r="G44" s="10">
        <f t="shared" si="19"/>
        <v>1</v>
      </c>
      <c r="H44" s="10">
        <f t="shared" si="19"/>
        <v>1</v>
      </c>
      <c r="I44" s="10">
        <f t="shared" si="19"/>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5" t="s">
        <v>16</v>
      </c>
      <c r="C45" s="315" t="s">
        <v>50</v>
      </c>
      <c r="E45" s="10">
        <f t="shared" si="19"/>
        <v>1</v>
      </c>
      <c r="F45" s="10">
        <f t="shared" si="19"/>
        <v>0.96206322488196938</v>
      </c>
      <c r="G45" s="10">
        <f t="shared" si="19"/>
        <v>1.1422316335306597</v>
      </c>
      <c r="H45" s="10">
        <f t="shared" si="19"/>
        <v>1.4749768558780514</v>
      </c>
      <c r="I45" s="10">
        <f t="shared" si="19"/>
        <v>1.795852188642344</v>
      </c>
      <c r="J45" s="51">
        <f>INDEX(Drivers!$C$34:$AG$34,1,J21)/Drivers!$C$34</f>
        <v>1</v>
      </c>
      <c r="K45" s="51">
        <f>INDEX(Drivers!$C$34:$AG$34,1,K21)/Drivers!$C$34</f>
        <v>1.0209608654230946</v>
      </c>
      <c r="L45" s="51">
        <f>INDEX(Drivers!$C$34:$AG$34,1,L21)/Drivers!$C$34</f>
        <v>1.0302382457435113</v>
      </c>
      <c r="M45" s="51">
        <f>INDEX(Drivers!$C$34:$AG$34,1,M21)/Drivers!$C$34</f>
        <v>1.0372964555761042</v>
      </c>
      <c r="N45" s="51">
        <f>INDEX(Drivers!$C$34:$AG$34,1,N21)/Drivers!$C$34</f>
        <v>1.0372594179719146</v>
      </c>
      <c r="O45" s="51">
        <f>INDEX(Drivers!$C$34:$AG$34,1,O21)/Drivers!$C$34</f>
        <v>1.0462502947661683</v>
      </c>
      <c r="P45" s="51">
        <f>INDEX(Drivers!$C$34:$AG$34,1,P21)/Drivers!$C$34</f>
        <v>1.0539813858650036</v>
      </c>
      <c r="Q45" s="51">
        <f>INDEX(Drivers!$C$34:$AG$34,1,Q21)/Drivers!$C$34</f>
        <v>1.0526391916852205</v>
      </c>
      <c r="R45" s="51">
        <f>INDEX(Drivers!$C$34:$AG$34,1,R21)/Drivers!$C$34</f>
        <v>0.96206322488196938</v>
      </c>
      <c r="S45" s="51">
        <f>INDEX(Drivers!$C$34:$AG$34,1,S21)/Drivers!$C$34</f>
        <v>0.98461168243796482</v>
      </c>
      <c r="T45" s="51">
        <f>INDEX(Drivers!$C$34:$AG$34,1,T21)/Drivers!$C$34</f>
        <v>0.99743566601691491</v>
      </c>
      <c r="U45" s="51">
        <f>INDEX(Drivers!$C$34:$AG$34,1,U21)/Drivers!$C$34</f>
        <v>1.0131598074626613</v>
      </c>
      <c r="V45" s="51">
        <f>INDEX(Drivers!$C$34:$AG$34,1,V21)/Drivers!$C$34</f>
        <v>1.0306809616288319</v>
      </c>
      <c r="W45" s="51">
        <f>INDEX(Drivers!$C$34:$AG$34,1,W21)/Drivers!$C$34</f>
        <v>1.0467645826181831</v>
      </c>
      <c r="X45" s="51">
        <f>INDEX(Drivers!$C$34:$AG$34,1,X21)/Drivers!$C$34</f>
        <v>1.0686015238411442</v>
      </c>
      <c r="Y45" s="51">
        <f>INDEX(Drivers!$C$34:$AG$34,1,Y21)/Drivers!$C$34</f>
        <v>1.090042346349815</v>
      </c>
      <c r="Z45" s="51">
        <f>INDEX(Drivers!$C$34:$AG$34,1,Z21)/Drivers!$C$34</f>
        <v>1.1117738260119694</v>
      </c>
      <c r="AA45" s="51">
        <f>INDEX(Drivers!$C$34:$AG$34,1,AA21)/Drivers!$C$34</f>
        <v>1.1312743675193233</v>
      </c>
      <c r="AB45" s="51">
        <f>INDEX(Drivers!$C$34:$AG$34,1,AB21)/Drivers!$C$34</f>
        <v>1.1422316335306597</v>
      </c>
      <c r="AC45" s="51">
        <f>INDEX(Drivers!$C$34:$AG$34,1,AC21)/Drivers!$C$34</f>
        <v>1.1641930375376428</v>
      </c>
      <c r="AD45" s="51">
        <f>INDEX(Drivers!$C$34:$AG$34,1,AD21)/Drivers!$C$34</f>
        <v>1.1842725224253794</v>
      </c>
      <c r="AE45" s="51">
        <f>INDEX(Drivers!$C$34:$AG$34,1,AE21)/Drivers!$C$34</f>
        <v>1.2052053265927627</v>
      </c>
      <c r="AF45" s="51">
        <f>INDEX(Drivers!$C$34:$AG$34,1,AF21)/Drivers!$C$34</f>
        <v>1.222989039299355</v>
      </c>
      <c r="AG45" s="51">
        <f>INDEX(Drivers!$C$34:$AG$34,1,AG21)/Drivers!$C$34</f>
        <v>1.2407936773814323</v>
      </c>
      <c r="AH45" s="51">
        <f>INDEX(Drivers!$C$34:$AG$34,1,AH21)/Drivers!$C$34</f>
        <v>1.2632558084697414</v>
      </c>
      <c r="AI45" s="51">
        <f>INDEX(Drivers!$C$34:$AG$34,1,AI21)/Drivers!$C$34</f>
        <v>1.2857981728636387</v>
      </c>
      <c r="AJ45" s="51">
        <f>INDEX(Drivers!$C$34:$AG$34,1,AJ21)/Drivers!$C$34</f>
        <v>1.4252135652497251</v>
      </c>
      <c r="AK45" s="51">
        <f>INDEX(Drivers!$C$34:$AG$34,1,AK21)/Drivers!$C$34</f>
        <v>1.4491832094253045</v>
      </c>
      <c r="AL45" s="51">
        <f>INDEX(Drivers!$C$34:$AG$34,1,AL21)/Drivers!$C$34</f>
        <v>1.4749768558780514</v>
      </c>
      <c r="AM45" s="51">
        <f>INDEX(Drivers!$C$34:$AG$34,1,AM21)/Drivers!$C$34</f>
        <v>1.6326672083267459</v>
      </c>
      <c r="AN45" s="51">
        <f>INDEX(Drivers!$C$34:$AG$34,1,AN21)/Drivers!$C$34</f>
        <v>1.795852188642344</v>
      </c>
      <c r="AO45" s="36">
        <f>AN45</f>
        <v>1.795852188642344</v>
      </c>
      <c r="AP45" s="36">
        <f>AO45</f>
        <v>1.795852188642344</v>
      </c>
      <c r="AQ45" s="36"/>
      <c r="AR45" s="36"/>
      <c r="AS45" s="10"/>
      <c r="AT45" s="10"/>
      <c r="AU45" s="10"/>
      <c r="AV45" s="10"/>
    </row>
    <row r="46" spans="1:48">
      <c r="A46" s="315" t="s">
        <v>16</v>
      </c>
      <c r="H46" s="109">
        <f>I46^(1/40)-1</f>
        <v>1.4744636976904202E-2</v>
      </c>
      <c r="I46" s="186">
        <f>I45/E45</f>
        <v>1.795852188642344</v>
      </c>
      <c r="L46" s="24"/>
    </row>
    <row r="47" spans="1:48" ht="15.75" thickBot="1">
      <c r="A47" s="315" t="s">
        <v>16</v>
      </c>
      <c r="C47" s="314" t="s">
        <v>213</v>
      </c>
      <c r="D47" s="314"/>
      <c r="E47" s="7">
        <v>2012</v>
      </c>
      <c r="F47" s="7">
        <v>2020</v>
      </c>
      <c r="G47" s="7">
        <v>2030</v>
      </c>
      <c r="H47" s="7">
        <v>2040</v>
      </c>
      <c r="I47" s="7">
        <v>2050</v>
      </c>
    </row>
    <row r="48" spans="1:48">
      <c r="A48" s="315" t="s">
        <v>16</v>
      </c>
      <c r="C48" s="315" t="s">
        <v>49</v>
      </c>
      <c r="D48" s="35" t="s">
        <v>55</v>
      </c>
      <c r="E48" s="80"/>
      <c r="F48" s="80">
        <f t="shared" ref="F48:I50" si="20">(F43/E43)^(1/(F$42-E$42))-1</f>
        <v>0</v>
      </c>
      <c r="G48" s="80">
        <f t="shared" si="20"/>
        <v>0</v>
      </c>
      <c r="H48" s="80">
        <f t="shared" si="20"/>
        <v>0</v>
      </c>
      <c r="I48" s="80">
        <f t="shared" si="20"/>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5" t="s">
        <v>16</v>
      </c>
      <c r="C49" s="315" t="s">
        <v>51</v>
      </c>
      <c r="E49" s="80"/>
      <c r="F49" s="80">
        <f t="shared" si="20"/>
        <v>0</v>
      </c>
      <c r="G49" s="80">
        <f t="shared" si="20"/>
        <v>0</v>
      </c>
      <c r="H49" s="80">
        <f t="shared" si="20"/>
        <v>0</v>
      </c>
      <c r="I49" s="80">
        <f t="shared" si="20"/>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5" t="s">
        <v>16</v>
      </c>
      <c r="C50" s="315" t="s">
        <v>50</v>
      </c>
      <c r="E50" s="80"/>
      <c r="F50" s="59">
        <f t="shared" si="20"/>
        <v>-4.8227216702809717E-3</v>
      </c>
      <c r="G50" s="59">
        <f t="shared" si="20"/>
        <v>1.731408381222943E-2</v>
      </c>
      <c r="H50" s="59">
        <f t="shared" si="20"/>
        <v>2.589544660363674E-2</v>
      </c>
      <c r="I50" s="59">
        <f t="shared" si="20"/>
        <v>1.9878738845741317E-2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5" t="s">
        <v>16</v>
      </c>
      <c r="L51" s="24"/>
    </row>
    <row r="52" spans="1:47" ht="18" thickBot="1">
      <c r="A52" s="315" t="s">
        <v>16</v>
      </c>
      <c r="C52" s="37" t="s">
        <v>294</v>
      </c>
    </row>
    <row r="53" spans="1:47" ht="15.75" thickTop="1">
      <c r="A53" s="315" t="s">
        <v>16</v>
      </c>
      <c r="D53" s="315" t="s">
        <v>52</v>
      </c>
      <c r="E53" s="315">
        <v>100</v>
      </c>
      <c r="F53" s="315">
        <v>150</v>
      </c>
      <c r="G53" s="315">
        <v>200</v>
      </c>
      <c r="H53" s="40"/>
      <c r="J53" s="315"/>
    </row>
    <row r="54" spans="1:47">
      <c r="A54" s="315" t="s">
        <v>16</v>
      </c>
      <c r="B54" s="315">
        <f>[5]RES!$B32</f>
        <v>0</v>
      </c>
      <c r="C54" s="315" t="str">
        <f>[5]RES!A32</f>
        <v>USE the names but not the numbers in the greyed out stuff, all the balance numbers are taken directly from the energy balance sheet</v>
      </c>
      <c r="E54" s="315">
        <v>0.3</v>
      </c>
      <c r="F54" s="12">
        <v>0.25</v>
      </c>
      <c r="G54" s="12">
        <v>0.2</v>
      </c>
      <c r="H54" s="40"/>
      <c r="J54" s="315"/>
    </row>
    <row r="55" spans="1:47">
      <c r="A55" s="315" t="s">
        <v>16</v>
      </c>
      <c r="B55" s="315" t="str">
        <f>[5]RES!$B33</f>
        <v>Demand</v>
      </c>
      <c r="C55" s="315" t="str">
        <f>[5]RES!A33</f>
        <v>End use demands</v>
      </c>
      <c r="E55" s="315">
        <v>0.1</v>
      </c>
      <c r="F55" s="12">
        <v>0.1</v>
      </c>
      <c r="G55" s="12">
        <v>0.1</v>
      </c>
      <c r="H55" s="40"/>
      <c r="J55" s="315"/>
    </row>
    <row r="56" spans="1:47">
      <c r="A56" s="315" t="s">
        <v>16</v>
      </c>
      <c r="B56" s="315" t="str">
        <f>[5]RES!$B34</f>
        <v>L</v>
      </c>
      <c r="C56" s="315" t="str">
        <f>[5]RES!A34</f>
        <v>Lighting</v>
      </c>
      <c r="E56" s="315">
        <v>0.5</v>
      </c>
      <c r="F56" s="12">
        <v>0.4</v>
      </c>
      <c r="G56" s="12">
        <v>0.3</v>
      </c>
      <c r="H56" s="40"/>
      <c r="J56" s="315"/>
    </row>
    <row r="57" spans="1:47">
      <c r="A57" s="315" t="s">
        <v>16</v>
      </c>
      <c r="B57" s="315" t="str">
        <f>[5]RES!$B35</f>
        <v>K</v>
      </c>
      <c r="C57" s="315" t="str">
        <f>[5]RES!A35</f>
        <v>Cooking</v>
      </c>
      <c r="E57" s="315">
        <v>0.3</v>
      </c>
      <c r="F57" s="12">
        <v>0.25</v>
      </c>
      <c r="G57" s="12">
        <v>0.2</v>
      </c>
      <c r="H57" s="40"/>
      <c r="J57" s="315"/>
    </row>
    <row r="58" spans="1:47">
      <c r="A58" s="315" t="s">
        <v>16</v>
      </c>
      <c r="B58" s="315" t="str">
        <f>[5]RES!$B36</f>
        <v>H</v>
      </c>
      <c r="C58" s="315" t="str">
        <f>[5]RES!A36</f>
        <v>Space Heating</v>
      </c>
      <c r="E58" s="315">
        <v>0.2</v>
      </c>
      <c r="F58" s="12">
        <v>0.15</v>
      </c>
      <c r="G58" s="12">
        <v>0.1</v>
      </c>
      <c r="H58" s="40"/>
      <c r="J58" s="315"/>
    </row>
    <row r="59" spans="1:47">
      <c r="A59" s="315" t="s">
        <v>16</v>
      </c>
      <c r="B59" s="315" t="str">
        <f>[5]RES!$B37</f>
        <v>WG</v>
      </c>
      <c r="C59" s="315" t="str">
        <f>[5]RES!A37</f>
        <v>Water Heating Geyser</v>
      </c>
      <c r="E59" s="315">
        <v>0.5</v>
      </c>
      <c r="F59" s="12">
        <v>0.4</v>
      </c>
      <c r="G59" s="12">
        <v>0.3</v>
      </c>
      <c r="H59" s="40"/>
      <c r="J59" s="315"/>
    </row>
    <row r="60" spans="1:47">
      <c r="A60" s="315" t="s">
        <v>16</v>
      </c>
      <c r="B60" s="315" t="str">
        <f>[5]RES!$B38</f>
        <v>W</v>
      </c>
      <c r="C60" s="315" t="str">
        <f>[5]RES!A38</f>
        <v>Water Heating</v>
      </c>
      <c r="E60" s="315">
        <v>0</v>
      </c>
      <c r="F60" s="12">
        <v>0</v>
      </c>
      <c r="G60" s="12">
        <v>0</v>
      </c>
      <c r="H60" s="40"/>
      <c r="J60" s="315"/>
    </row>
    <row r="61" spans="1:47">
      <c r="A61" s="315" t="s">
        <v>16</v>
      </c>
      <c r="B61" s="228"/>
    </row>
    <row r="62" spans="1:47">
      <c r="A62" s="315" t="s">
        <v>16</v>
      </c>
      <c r="C62" s="5" t="str">
        <f>C52</f>
        <v>High Income Household Elasticities</v>
      </c>
    </row>
    <row r="63" spans="1:47">
      <c r="A63" s="315" t="s">
        <v>16</v>
      </c>
      <c r="C63" s="315" t="str">
        <f t="shared" ref="C63:C69" si="21">C54</f>
        <v>USE the names but not the numbers in the greyed out stuff, all the balance numbers are taken directly from the energy balance sheet</v>
      </c>
      <c r="E63" s="186">
        <f t="shared" ref="E63:I69" si="22">FORECAST(E$45,$E54:$G54,$E$53:$G$53)</f>
        <v>0.39899999999999997</v>
      </c>
      <c r="F63" s="186">
        <f t="shared" si="22"/>
        <v>0.39903793677511801</v>
      </c>
      <c r="G63" s="186">
        <f t="shared" si="22"/>
        <v>0.3988577683664693</v>
      </c>
      <c r="H63" s="186">
        <f t="shared" si="22"/>
        <v>0.39852502314412191</v>
      </c>
      <c r="I63" s="186">
        <f t="shared" si="22"/>
        <v>0.3982041478113576</v>
      </c>
      <c r="J63" s="315">
        <f t="shared" ref="J63:AP63" si="23">IF(J$7=-1,K63,IF(J$7=99,I63,IF(J$7=0,INDEX($E63:$I63,0,J$5),(INDEX($E63:$I63,0,J$7+1)-INDEX($E63:$I63,0,J$7))/(INDEX($E$4:$I$4,0,J$7+1)-INDEX($E$4:$I$4,0,J$7))+I63)))</f>
        <v>0.39899999999999997</v>
      </c>
      <c r="K63" s="315">
        <f t="shared" si="23"/>
        <v>0.39900474209688974</v>
      </c>
      <c r="L63" s="315">
        <f t="shared" si="23"/>
        <v>0.39900948419377952</v>
      </c>
      <c r="M63" s="315">
        <f t="shared" si="23"/>
        <v>0.39901422629066929</v>
      </c>
      <c r="N63" s="315">
        <f t="shared" si="23"/>
        <v>0.39901896838755907</v>
      </c>
      <c r="O63" s="315">
        <f t="shared" si="23"/>
        <v>0.39902371048444885</v>
      </c>
      <c r="P63" s="315">
        <f t="shared" si="23"/>
        <v>0.39902845258133862</v>
      </c>
      <c r="Q63" s="315">
        <f t="shared" si="23"/>
        <v>0.3990331946782284</v>
      </c>
      <c r="R63" s="315">
        <f t="shared" si="23"/>
        <v>0.39903793677511801</v>
      </c>
      <c r="S63" s="315">
        <f t="shared" si="23"/>
        <v>0.39901991993425312</v>
      </c>
      <c r="T63" s="315">
        <f t="shared" si="23"/>
        <v>0.39900190309338823</v>
      </c>
      <c r="U63" s="315">
        <f t="shared" si="23"/>
        <v>0.39898388625252335</v>
      </c>
      <c r="V63" s="315">
        <f t="shared" si="23"/>
        <v>0.39896586941165846</v>
      </c>
      <c r="W63" s="315">
        <f t="shared" si="23"/>
        <v>0.39894785257079357</v>
      </c>
      <c r="X63" s="315">
        <f t="shared" si="23"/>
        <v>0.39892983572992868</v>
      </c>
      <c r="Y63" s="315">
        <f t="shared" si="23"/>
        <v>0.3989118188890638</v>
      </c>
      <c r="Z63" s="315">
        <f t="shared" si="23"/>
        <v>0.39889380204819891</v>
      </c>
      <c r="AA63" s="315">
        <f t="shared" si="23"/>
        <v>0.39887578520733402</v>
      </c>
      <c r="AB63" s="315">
        <f t="shared" si="23"/>
        <v>0.3988577683664693</v>
      </c>
      <c r="AC63" s="315">
        <f t="shared" si="23"/>
        <v>0.39882449384423457</v>
      </c>
      <c r="AD63" s="315">
        <f t="shared" si="23"/>
        <v>0.39879121932199985</v>
      </c>
      <c r="AE63" s="315">
        <f t="shared" si="23"/>
        <v>0.39875794479976512</v>
      </c>
      <c r="AF63" s="315">
        <f t="shared" si="23"/>
        <v>0.39872467027753039</v>
      </c>
      <c r="AG63" s="315">
        <f t="shared" si="23"/>
        <v>0.39869139575529566</v>
      </c>
      <c r="AH63" s="315">
        <f t="shared" si="23"/>
        <v>0.39865812123306094</v>
      </c>
      <c r="AI63" s="315">
        <f t="shared" si="23"/>
        <v>0.39862484671082621</v>
      </c>
      <c r="AJ63" s="315">
        <f t="shared" si="23"/>
        <v>0.39859157218859148</v>
      </c>
      <c r="AK63" s="315">
        <f t="shared" si="23"/>
        <v>0.39855829766635675</v>
      </c>
      <c r="AL63" s="315">
        <f t="shared" si="23"/>
        <v>0.39852502314412191</v>
      </c>
      <c r="AM63" s="315">
        <f t="shared" si="23"/>
        <v>0.39849293561084548</v>
      </c>
      <c r="AN63" s="315">
        <f t="shared" si="23"/>
        <v>0.3982041478113576</v>
      </c>
      <c r="AO63" s="315">
        <f t="shared" si="23"/>
        <v>0.3982041478113576</v>
      </c>
      <c r="AP63" s="315">
        <f t="shared" si="23"/>
        <v>0.3982041478113576</v>
      </c>
    </row>
    <row r="64" spans="1:47">
      <c r="A64" s="315" t="s">
        <v>16</v>
      </c>
      <c r="C64" s="315" t="str">
        <f t="shared" si="21"/>
        <v>End use demands</v>
      </c>
      <c r="E64" s="186">
        <f t="shared" si="22"/>
        <v>0.10000000000000002</v>
      </c>
      <c r="F64" s="186">
        <f t="shared" si="22"/>
        <v>0.10000000000000002</v>
      </c>
      <c r="G64" s="186">
        <f t="shared" si="22"/>
        <v>0.10000000000000002</v>
      </c>
      <c r="H64" s="186">
        <f t="shared" si="22"/>
        <v>0.10000000000000002</v>
      </c>
      <c r="I64" s="186">
        <f t="shared" si="22"/>
        <v>0.10000000000000002</v>
      </c>
      <c r="J64" s="315">
        <f t="shared" ref="J64:AP64" si="24">IF(J$7=-1,K64,IF(J$7=99,I64,IF(J$7=0,INDEX($E64:$I64,0,J$5),(INDEX($E64:$I64,0,J$7+1)-INDEX($E64:$I64,0,J$7))/(INDEX($E$4:$I$4,0,J$7+1)-INDEX($E$4:$I$4,0,J$7))+I64)))</f>
        <v>0.10000000000000002</v>
      </c>
      <c r="K64" s="315">
        <f t="shared" si="24"/>
        <v>0.10000000000000002</v>
      </c>
      <c r="L64" s="315">
        <f t="shared" si="24"/>
        <v>0.10000000000000002</v>
      </c>
      <c r="M64" s="315">
        <f t="shared" si="24"/>
        <v>0.10000000000000002</v>
      </c>
      <c r="N64" s="315">
        <f t="shared" si="24"/>
        <v>0.10000000000000002</v>
      </c>
      <c r="O64" s="315">
        <f t="shared" si="24"/>
        <v>0.10000000000000002</v>
      </c>
      <c r="P64" s="315">
        <f t="shared" si="24"/>
        <v>0.10000000000000002</v>
      </c>
      <c r="Q64" s="315">
        <f t="shared" si="24"/>
        <v>0.10000000000000002</v>
      </c>
      <c r="R64" s="315">
        <f t="shared" si="24"/>
        <v>0.10000000000000002</v>
      </c>
      <c r="S64" s="315">
        <f t="shared" si="24"/>
        <v>0.10000000000000002</v>
      </c>
      <c r="T64" s="315">
        <f t="shared" si="24"/>
        <v>0.10000000000000002</v>
      </c>
      <c r="U64" s="315">
        <f t="shared" si="24"/>
        <v>0.10000000000000002</v>
      </c>
      <c r="V64" s="315">
        <f t="shared" si="24"/>
        <v>0.10000000000000002</v>
      </c>
      <c r="W64" s="315">
        <f t="shared" si="24"/>
        <v>0.10000000000000002</v>
      </c>
      <c r="X64" s="315">
        <f t="shared" si="24"/>
        <v>0.10000000000000002</v>
      </c>
      <c r="Y64" s="315">
        <f t="shared" si="24"/>
        <v>0.10000000000000002</v>
      </c>
      <c r="Z64" s="315">
        <f t="shared" si="24"/>
        <v>0.10000000000000002</v>
      </c>
      <c r="AA64" s="315">
        <f t="shared" si="24"/>
        <v>0.10000000000000002</v>
      </c>
      <c r="AB64" s="315">
        <f t="shared" si="24"/>
        <v>0.10000000000000002</v>
      </c>
      <c r="AC64" s="315">
        <f t="shared" si="24"/>
        <v>0.10000000000000002</v>
      </c>
      <c r="AD64" s="315">
        <f t="shared" si="24"/>
        <v>0.10000000000000002</v>
      </c>
      <c r="AE64" s="315">
        <f t="shared" si="24"/>
        <v>0.10000000000000002</v>
      </c>
      <c r="AF64" s="315">
        <f t="shared" si="24"/>
        <v>0.10000000000000002</v>
      </c>
      <c r="AG64" s="315">
        <f t="shared" si="24"/>
        <v>0.10000000000000002</v>
      </c>
      <c r="AH64" s="315">
        <f t="shared" si="24"/>
        <v>0.10000000000000002</v>
      </c>
      <c r="AI64" s="315">
        <f t="shared" si="24"/>
        <v>0.10000000000000002</v>
      </c>
      <c r="AJ64" s="315">
        <f t="shared" si="24"/>
        <v>0.10000000000000002</v>
      </c>
      <c r="AK64" s="315">
        <f t="shared" si="24"/>
        <v>0.10000000000000002</v>
      </c>
      <c r="AL64" s="315">
        <f t="shared" si="24"/>
        <v>0.10000000000000002</v>
      </c>
      <c r="AM64" s="315">
        <f t="shared" si="24"/>
        <v>0.10000000000000002</v>
      </c>
      <c r="AN64" s="315">
        <f t="shared" si="24"/>
        <v>0.10000000000000002</v>
      </c>
      <c r="AO64" s="315">
        <f t="shared" si="24"/>
        <v>0.10000000000000002</v>
      </c>
      <c r="AP64" s="315">
        <f t="shared" si="24"/>
        <v>0.10000000000000002</v>
      </c>
    </row>
    <row r="65" spans="1:42">
      <c r="A65" s="315" t="s">
        <v>16</v>
      </c>
      <c r="C65" s="315" t="str">
        <f t="shared" si="21"/>
        <v>Lighting</v>
      </c>
      <c r="E65" s="186">
        <f t="shared" si="22"/>
        <v>0.69799999999999995</v>
      </c>
      <c r="F65" s="186">
        <f t="shared" si="22"/>
        <v>0.69807587355023604</v>
      </c>
      <c r="G65" s="186">
        <f t="shared" si="22"/>
        <v>0.69771553673293862</v>
      </c>
      <c r="H65" s="186">
        <f t="shared" si="22"/>
        <v>0.69705004628824385</v>
      </c>
      <c r="I65" s="186">
        <f t="shared" si="22"/>
        <v>0.69640829562271522</v>
      </c>
      <c r="J65" s="315">
        <f t="shared" ref="J65:AP65" si="25">IF(J$7=-1,K65,IF(J$7=99,I65,IF(J$7=0,INDEX($E65:$I65,0,J$5),(INDEX($E65:$I65,0,J$7+1)-INDEX($E65:$I65,0,J$7))/(INDEX($E$4:$I$4,0,J$7+1)-INDEX($E$4:$I$4,0,J$7))+I65)))</f>
        <v>0.69799999999999995</v>
      </c>
      <c r="K65" s="315">
        <f t="shared" si="25"/>
        <v>0.69800948419377951</v>
      </c>
      <c r="L65" s="315">
        <f t="shared" si="25"/>
        <v>0.69801896838755906</v>
      </c>
      <c r="M65" s="315">
        <f t="shared" si="25"/>
        <v>0.69802845258133861</v>
      </c>
      <c r="N65" s="315">
        <f t="shared" si="25"/>
        <v>0.69803793677511816</v>
      </c>
      <c r="O65" s="315">
        <f t="shared" si="25"/>
        <v>0.69804742096889771</v>
      </c>
      <c r="P65" s="315">
        <f t="shared" si="25"/>
        <v>0.69805690516267727</v>
      </c>
      <c r="Q65" s="315">
        <f t="shared" si="25"/>
        <v>0.69806638935645682</v>
      </c>
      <c r="R65" s="315">
        <f t="shared" si="25"/>
        <v>0.69807587355023604</v>
      </c>
      <c r="S65" s="315">
        <f t="shared" si="25"/>
        <v>0.69803983986850626</v>
      </c>
      <c r="T65" s="315">
        <f t="shared" si="25"/>
        <v>0.69800380618677649</v>
      </c>
      <c r="U65" s="315">
        <f t="shared" si="25"/>
        <v>0.69796777250504671</v>
      </c>
      <c r="V65" s="315">
        <f t="shared" si="25"/>
        <v>0.69793173882331694</v>
      </c>
      <c r="W65" s="315">
        <f t="shared" si="25"/>
        <v>0.69789570514158716</v>
      </c>
      <c r="X65" s="315">
        <f t="shared" si="25"/>
        <v>0.69785967145985739</v>
      </c>
      <c r="Y65" s="315">
        <f t="shared" si="25"/>
        <v>0.69782363777812761</v>
      </c>
      <c r="Z65" s="315">
        <f t="shared" si="25"/>
        <v>0.69778760409639784</v>
      </c>
      <c r="AA65" s="315">
        <f t="shared" si="25"/>
        <v>0.69775157041466807</v>
      </c>
      <c r="AB65" s="315">
        <f t="shared" si="25"/>
        <v>0.69771553673293862</v>
      </c>
      <c r="AC65" s="315">
        <f t="shared" si="25"/>
        <v>0.69764898768846917</v>
      </c>
      <c r="AD65" s="315">
        <f t="shared" si="25"/>
        <v>0.69758243864399971</v>
      </c>
      <c r="AE65" s="315">
        <f t="shared" si="25"/>
        <v>0.69751588959953026</v>
      </c>
      <c r="AF65" s="315">
        <f t="shared" si="25"/>
        <v>0.6974493405550608</v>
      </c>
      <c r="AG65" s="315">
        <f t="shared" si="25"/>
        <v>0.69738279151059135</v>
      </c>
      <c r="AH65" s="315">
        <f t="shared" si="25"/>
        <v>0.69731624246612189</v>
      </c>
      <c r="AI65" s="315">
        <f t="shared" si="25"/>
        <v>0.69724969342165244</v>
      </c>
      <c r="AJ65" s="315">
        <f t="shared" si="25"/>
        <v>0.69718314437718298</v>
      </c>
      <c r="AK65" s="315">
        <f t="shared" si="25"/>
        <v>0.69711659533271353</v>
      </c>
      <c r="AL65" s="315">
        <f t="shared" si="25"/>
        <v>0.69705004628824385</v>
      </c>
      <c r="AM65" s="315">
        <f t="shared" si="25"/>
        <v>0.69698587122169098</v>
      </c>
      <c r="AN65" s="315">
        <f t="shared" si="25"/>
        <v>0.69640829562271522</v>
      </c>
      <c r="AO65" s="315">
        <f t="shared" si="25"/>
        <v>0.69640829562271522</v>
      </c>
      <c r="AP65" s="315">
        <f t="shared" si="25"/>
        <v>0.69640829562271522</v>
      </c>
    </row>
    <row r="66" spans="1:42">
      <c r="A66" s="315" t="s">
        <v>16</v>
      </c>
      <c r="C66" s="315" t="str">
        <f t="shared" si="21"/>
        <v>Cooking</v>
      </c>
      <c r="E66" s="186">
        <f t="shared" si="22"/>
        <v>0.39899999999999997</v>
      </c>
      <c r="F66" s="186">
        <f t="shared" si="22"/>
        <v>0.39903793677511801</v>
      </c>
      <c r="G66" s="186">
        <f t="shared" si="22"/>
        <v>0.3988577683664693</v>
      </c>
      <c r="H66" s="186">
        <f t="shared" si="22"/>
        <v>0.39852502314412191</v>
      </c>
      <c r="I66" s="186">
        <f t="shared" si="22"/>
        <v>0.3982041478113576</v>
      </c>
      <c r="J66" s="315">
        <f t="shared" ref="J66:AP66" si="26">IF(J$7=-1,K66,IF(J$7=99,I66,IF(J$7=0,INDEX($E66:$I66,0,J$5),(INDEX($E66:$I66,0,J$7+1)-INDEX($E66:$I66,0,J$7))/(INDEX($E$4:$I$4,0,J$7+1)-INDEX($E$4:$I$4,0,J$7))+I66)))</f>
        <v>0.39899999999999997</v>
      </c>
      <c r="K66" s="315">
        <f t="shared" si="26"/>
        <v>0.39900474209688974</v>
      </c>
      <c r="L66" s="315">
        <f t="shared" si="26"/>
        <v>0.39900948419377952</v>
      </c>
      <c r="M66" s="315">
        <f t="shared" si="26"/>
        <v>0.39901422629066929</v>
      </c>
      <c r="N66" s="315">
        <f t="shared" si="26"/>
        <v>0.39901896838755907</v>
      </c>
      <c r="O66" s="315">
        <f t="shared" si="26"/>
        <v>0.39902371048444885</v>
      </c>
      <c r="P66" s="315">
        <f t="shared" si="26"/>
        <v>0.39902845258133862</v>
      </c>
      <c r="Q66" s="315">
        <f t="shared" si="26"/>
        <v>0.3990331946782284</v>
      </c>
      <c r="R66" s="315">
        <f t="shared" si="26"/>
        <v>0.39903793677511801</v>
      </c>
      <c r="S66" s="315">
        <f t="shared" si="26"/>
        <v>0.39901991993425312</v>
      </c>
      <c r="T66" s="315">
        <f t="shared" si="26"/>
        <v>0.39900190309338823</v>
      </c>
      <c r="U66" s="315">
        <f t="shared" si="26"/>
        <v>0.39898388625252335</v>
      </c>
      <c r="V66" s="315">
        <f t="shared" si="26"/>
        <v>0.39896586941165846</v>
      </c>
      <c r="W66" s="315">
        <f t="shared" si="26"/>
        <v>0.39894785257079357</v>
      </c>
      <c r="X66" s="315">
        <f t="shared" si="26"/>
        <v>0.39892983572992868</v>
      </c>
      <c r="Y66" s="315">
        <f t="shared" si="26"/>
        <v>0.3989118188890638</v>
      </c>
      <c r="Z66" s="315">
        <f t="shared" si="26"/>
        <v>0.39889380204819891</v>
      </c>
      <c r="AA66" s="315">
        <f t="shared" si="26"/>
        <v>0.39887578520733402</v>
      </c>
      <c r="AB66" s="315">
        <f t="shared" si="26"/>
        <v>0.3988577683664693</v>
      </c>
      <c r="AC66" s="315">
        <f t="shared" si="26"/>
        <v>0.39882449384423457</v>
      </c>
      <c r="AD66" s="315">
        <f t="shared" si="26"/>
        <v>0.39879121932199985</v>
      </c>
      <c r="AE66" s="315">
        <f t="shared" si="26"/>
        <v>0.39875794479976512</v>
      </c>
      <c r="AF66" s="315">
        <f t="shared" si="26"/>
        <v>0.39872467027753039</v>
      </c>
      <c r="AG66" s="315">
        <f t="shared" si="26"/>
        <v>0.39869139575529566</v>
      </c>
      <c r="AH66" s="315">
        <f t="shared" si="26"/>
        <v>0.39865812123306094</v>
      </c>
      <c r="AI66" s="315">
        <f t="shared" si="26"/>
        <v>0.39862484671082621</v>
      </c>
      <c r="AJ66" s="315">
        <f t="shared" si="26"/>
        <v>0.39859157218859148</v>
      </c>
      <c r="AK66" s="315">
        <f t="shared" si="26"/>
        <v>0.39855829766635675</v>
      </c>
      <c r="AL66" s="315">
        <f t="shared" si="26"/>
        <v>0.39852502314412191</v>
      </c>
      <c r="AM66" s="315">
        <f t="shared" si="26"/>
        <v>0.39849293561084548</v>
      </c>
      <c r="AN66" s="315">
        <f t="shared" si="26"/>
        <v>0.3982041478113576</v>
      </c>
      <c r="AO66" s="315">
        <f t="shared" si="26"/>
        <v>0.3982041478113576</v>
      </c>
      <c r="AP66" s="315">
        <f t="shared" si="26"/>
        <v>0.3982041478113576</v>
      </c>
    </row>
    <row r="67" spans="1:42">
      <c r="A67" s="315" t="s">
        <v>16</v>
      </c>
      <c r="C67" s="315" t="str">
        <f t="shared" si="21"/>
        <v>Space Heating</v>
      </c>
      <c r="E67" s="186">
        <f t="shared" si="22"/>
        <v>0.29899999999999999</v>
      </c>
      <c r="F67" s="186">
        <f t="shared" si="22"/>
        <v>0.29903793677511803</v>
      </c>
      <c r="G67" s="186">
        <f t="shared" si="22"/>
        <v>0.29885776836646932</v>
      </c>
      <c r="H67" s="186">
        <f t="shared" si="22"/>
        <v>0.29852502314412194</v>
      </c>
      <c r="I67" s="186">
        <f t="shared" si="22"/>
        <v>0.29820414781135762</v>
      </c>
      <c r="J67" s="315">
        <f t="shared" ref="J67:AP67" si="27">IF(J$7=-1,K67,IF(J$7=99,I67,IF(J$7=0,INDEX($E67:$I67,0,J$5),(INDEX($E67:$I67,0,J$7+1)-INDEX($E67:$I67,0,J$7))/(INDEX($E$4:$I$4,0,J$7+1)-INDEX($E$4:$I$4,0,J$7))+I67)))</f>
        <v>0.29899999999999999</v>
      </c>
      <c r="K67" s="315">
        <f t="shared" si="27"/>
        <v>0.29900474209688976</v>
      </c>
      <c r="L67" s="315">
        <f t="shared" si="27"/>
        <v>0.29900948419377954</v>
      </c>
      <c r="M67" s="315">
        <f t="shared" si="27"/>
        <v>0.29901422629066932</v>
      </c>
      <c r="N67" s="315">
        <f t="shared" si="27"/>
        <v>0.29901896838755909</v>
      </c>
      <c r="O67" s="315">
        <f t="shared" si="27"/>
        <v>0.29902371048444887</v>
      </c>
      <c r="P67" s="315">
        <f t="shared" si="27"/>
        <v>0.29902845258133864</v>
      </c>
      <c r="Q67" s="315">
        <f t="shared" si="27"/>
        <v>0.29903319467822842</v>
      </c>
      <c r="R67" s="315">
        <f t="shared" si="27"/>
        <v>0.29903793677511803</v>
      </c>
      <c r="S67" s="315">
        <f t="shared" si="27"/>
        <v>0.29901991993425314</v>
      </c>
      <c r="T67" s="315">
        <f t="shared" si="27"/>
        <v>0.29900190309338825</v>
      </c>
      <c r="U67" s="315">
        <f t="shared" si="27"/>
        <v>0.29898388625252337</v>
      </c>
      <c r="V67" s="315">
        <f t="shared" si="27"/>
        <v>0.29896586941165848</v>
      </c>
      <c r="W67" s="315">
        <f t="shared" si="27"/>
        <v>0.29894785257079359</v>
      </c>
      <c r="X67" s="315">
        <f t="shared" si="27"/>
        <v>0.29892983572992871</v>
      </c>
      <c r="Y67" s="315">
        <f t="shared" si="27"/>
        <v>0.29891181888906382</v>
      </c>
      <c r="Z67" s="315">
        <f t="shared" si="27"/>
        <v>0.29889380204819893</v>
      </c>
      <c r="AA67" s="315">
        <f t="shared" si="27"/>
        <v>0.29887578520733404</v>
      </c>
      <c r="AB67" s="315">
        <f t="shared" si="27"/>
        <v>0.29885776836646932</v>
      </c>
      <c r="AC67" s="315">
        <f t="shared" si="27"/>
        <v>0.2988244938442346</v>
      </c>
      <c r="AD67" s="315">
        <f t="shared" si="27"/>
        <v>0.29879121932199987</v>
      </c>
      <c r="AE67" s="315">
        <f t="shared" si="27"/>
        <v>0.29875794479976514</v>
      </c>
      <c r="AF67" s="315">
        <f t="shared" si="27"/>
        <v>0.29872467027753041</v>
      </c>
      <c r="AG67" s="315">
        <f t="shared" si="27"/>
        <v>0.29869139575529569</v>
      </c>
      <c r="AH67" s="315">
        <f t="shared" si="27"/>
        <v>0.29865812123306096</v>
      </c>
      <c r="AI67" s="315">
        <f t="shared" si="27"/>
        <v>0.29862484671082623</v>
      </c>
      <c r="AJ67" s="315">
        <f t="shared" si="27"/>
        <v>0.2985915721885915</v>
      </c>
      <c r="AK67" s="315">
        <f t="shared" si="27"/>
        <v>0.29855829766635678</v>
      </c>
      <c r="AL67" s="315">
        <f t="shared" si="27"/>
        <v>0.29852502314412194</v>
      </c>
      <c r="AM67" s="315">
        <f t="shared" si="27"/>
        <v>0.2984929356108455</v>
      </c>
      <c r="AN67" s="315">
        <f t="shared" si="27"/>
        <v>0.29820414781135762</v>
      </c>
      <c r="AO67" s="315">
        <f t="shared" si="27"/>
        <v>0.29820414781135762</v>
      </c>
      <c r="AP67" s="315">
        <f t="shared" si="27"/>
        <v>0.29820414781135762</v>
      </c>
    </row>
    <row r="68" spans="1:42">
      <c r="A68" s="315" t="s">
        <v>16</v>
      </c>
      <c r="C68" s="315" t="str">
        <f t="shared" si="21"/>
        <v>Water Heating Geyser</v>
      </c>
      <c r="E68" s="186">
        <f t="shared" si="22"/>
        <v>0.69799999999999995</v>
      </c>
      <c r="F68" s="186">
        <f t="shared" si="22"/>
        <v>0.69807587355023604</v>
      </c>
      <c r="G68" s="186">
        <f t="shared" si="22"/>
        <v>0.69771553673293862</v>
      </c>
      <c r="H68" s="186">
        <f t="shared" si="22"/>
        <v>0.69705004628824385</v>
      </c>
      <c r="I68" s="186">
        <f t="shared" si="22"/>
        <v>0.69640829562271522</v>
      </c>
      <c r="J68" s="315">
        <f t="shared" ref="J68:AP68" si="28">IF(J$7=-1,K68,IF(J$7=99,I68,IF(J$7=0,INDEX($E68:$I68,0,J$5),(INDEX($E68:$I68,0,J$7+1)-INDEX($E68:$I68,0,J$7))/(INDEX($E$4:$I$4,0,J$7+1)-INDEX($E$4:$I$4,0,J$7))+I68)))</f>
        <v>0.69799999999999995</v>
      </c>
      <c r="K68" s="315">
        <f t="shared" si="28"/>
        <v>0.69800948419377951</v>
      </c>
      <c r="L68" s="315">
        <f t="shared" si="28"/>
        <v>0.69801896838755906</v>
      </c>
      <c r="M68" s="315">
        <f t="shared" si="28"/>
        <v>0.69802845258133861</v>
      </c>
      <c r="N68" s="315">
        <f t="shared" si="28"/>
        <v>0.69803793677511816</v>
      </c>
      <c r="O68" s="315">
        <f t="shared" si="28"/>
        <v>0.69804742096889771</v>
      </c>
      <c r="P68" s="315">
        <f t="shared" si="28"/>
        <v>0.69805690516267727</v>
      </c>
      <c r="Q68" s="315">
        <f t="shared" si="28"/>
        <v>0.69806638935645682</v>
      </c>
      <c r="R68" s="315">
        <f t="shared" si="28"/>
        <v>0.69807587355023604</v>
      </c>
      <c r="S68" s="315">
        <f t="shared" si="28"/>
        <v>0.69803983986850626</v>
      </c>
      <c r="T68" s="315">
        <f t="shared" si="28"/>
        <v>0.69800380618677649</v>
      </c>
      <c r="U68" s="315">
        <f t="shared" si="28"/>
        <v>0.69796777250504671</v>
      </c>
      <c r="V68" s="315">
        <f t="shared" si="28"/>
        <v>0.69793173882331694</v>
      </c>
      <c r="W68" s="315">
        <f t="shared" si="28"/>
        <v>0.69789570514158716</v>
      </c>
      <c r="X68" s="315">
        <f t="shared" si="28"/>
        <v>0.69785967145985739</v>
      </c>
      <c r="Y68" s="315">
        <f t="shared" si="28"/>
        <v>0.69782363777812761</v>
      </c>
      <c r="Z68" s="315">
        <f t="shared" si="28"/>
        <v>0.69778760409639784</v>
      </c>
      <c r="AA68" s="315">
        <f t="shared" si="28"/>
        <v>0.69775157041466807</v>
      </c>
      <c r="AB68" s="315">
        <f t="shared" si="28"/>
        <v>0.69771553673293862</v>
      </c>
      <c r="AC68" s="315">
        <f t="shared" si="28"/>
        <v>0.69764898768846917</v>
      </c>
      <c r="AD68" s="315">
        <f t="shared" si="28"/>
        <v>0.69758243864399971</v>
      </c>
      <c r="AE68" s="315">
        <f t="shared" si="28"/>
        <v>0.69751588959953026</v>
      </c>
      <c r="AF68" s="315">
        <f t="shared" si="28"/>
        <v>0.6974493405550608</v>
      </c>
      <c r="AG68" s="315">
        <f t="shared" si="28"/>
        <v>0.69738279151059135</v>
      </c>
      <c r="AH68" s="315">
        <f t="shared" si="28"/>
        <v>0.69731624246612189</v>
      </c>
      <c r="AI68" s="315">
        <f t="shared" si="28"/>
        <v>0.69724969342165244</v>
      </c>
      <c r="AJ68" s="315">
        <f t="shared" si="28"/>
        <v>0.69718314437718298</v>
      </c>
      <c r="AK68" s="315">
        <f t="shared" si="28"/>
        <v>0.69711659533271353</v>
      </c>
      <c r="AL68" s="315">
        <f t="shared" si="28"/>
        <v>0.69705004628824385</v>
      </c>
      <c r="AM68" s="315">
        <f t="shared" si="28"/>
        <v>0.69698587122169098</v>
      </c>
      <c r="AN68" s="315">
        <f t="shared" si="28"/>
        <v>0.69640829562271522</v>
      </c>
      <c r="AO68" s="315">
        <f t="shared" si="28"/>
        <v>0.69640829562271522</v>
      </c>
      <c r="AP68" s="315">
        <f t="shared" si="28"/>
        <v>0.69640829562271522</v>
      </c>
    </row>
    <row r="69" spans="1:42">
      <c r="A69" s="315" t="s">
        <v>16</v>
      </c>
      <c r="C69" s="315" t="str">
        <f t="shared" si="21"/>
        <v>Water Heating</v>
      </c>
      <c r="E69" s="186">
        <f t="shared" si="22"/>
        <v>0</v>
      </c>
      <c r="F69" s="186">
        <f t="shared" si="22"/>
        <v>0</v>
      </c>
      <c r="G69" s="186">
        <f t="shared" si="22"/>
        <v>0</v>
      </c>
      <c r="H69" s="186">
        <f t="shared" si="22"/>
        <v>0</v>
      </c>
      <c r="I69" s="186">
        <f t="shared" si="22"/>
        <v>0</v>
      </c>
      <c r="J69" s="315">
        <f t="shared" ref="J69:AP69" si="29">IF(J$7=-1,K69,IF(J$7=99,I69,IF(J$7=0,INDEX($E69:$I69,0,J$5),(INDEX($E69:$I69,0,J$7+1)-INDEX($E69:$I69,0,J$7))/(INDEX($E$4:$I$4,0,J$7+1)-INDEX($E$4:$I$4,0,J$7))+I69)))</f>
        <v>0</v>
      </c>
      <c r="K69" s="315">
        <f t="shared" si="29"/>
        <v>0</v>
      </c>
      <c r="L69" s="315">
        <f t="shared" si="29"/>
        <v>0</v>
      </c>
      <c r="M69" s="315">
        <f t="shared" si="29"/>
        <v>0</v>
      </c>
      <c r="N69" s="315">
        <f t="shared" si="29"/>
        <v>0</v>
      </c>
      <c r="O69" s="315">
        <f t="shared" si="29"/>
        <v>0</v>
      </c>
      <c r="P69" s="315">
        <f t="shared" si="29"/>
        <v>0</v>
      </c>
      <c r="Q69" s="315">
        <f t="shared" si="29"/>
        <v>0</v>
      </c>
      <c r="R69" s="315">
        <f t="shared" si="29"/>
        <v>0</v>
      </c>
      <c r="S69" s="315">
        <f t="shared" si="29"/>
        <v>0</v>
      </c>
      <c r="T69" s="315">
        <f t="shared" si="29"/>
        <v>0</v>
      </c>
      <c r="U69" s="315">
        <f t="shared" si="29"/>
        <v>0</v>
      </c>
      <c r="V69" s="315">
        <f t="shared" si="29"/>
        <v>0</v>
      </c>
      <c r="W69" s="315">
        <f t="shared" si="29"/>
        <v>0</v>
      </c>
      <c r="X69" s="315">
        <f t="shared" si="29"/>
        <v>0</v>
      </c>
      <c r="Y69" s="315">
        <f t="shared" si="29"/>
        <v>0</v>
      </c>
      <c r="Z69" s="315">
        <f t="shared" si="29"/>
        <v>0</v>
      </c>
      <c r="AA69" s="315">
        <f t="shared" si="29"/>
        <v>0</v>
      </c>
      <c r="AB69" s="315">
        <f t="shared" si="29"/>
        <v>0</v>
      </c>
      <c r="AC69" s="315">
        <f t="shared" si="29"/>
        <v>0</v>
      </c>
      <c r="AD69" s="315">
        <f t="shared" si="29"/>
        <v>0</v>
      </c>
      <c r="AE69" s="315">
        <f t="shared" si="29"/>
        <v>0</v>
      </c>
      <c r="AF69" s="315">
        <f t="shared" si="29"/>
        <v>0</v>
      </c>
      <c r="AG69" s="315">
        <f t="shared" si="29"/>
        <v>0</v>
      </c>
      <c r="AH69" s="315">
        <f t="shared" si="29"/>
        <v>0</v>
      </c>
      <c r="AI69" s="315">
        <f t="shared" si="29"/>
        <v>0</v>
      </c>
      <c r="AJ69" s="315">
        <f t="shared" si="29"/>
        <v>0</v>
      </c>
      <c r="AK69" s="315">
        <f t="shared" si="29"/>
        <v>0</v>
      </c>
      <c r="AL69" s="315">
        <f t="shared" si="29"/>
        <v>0</v>
      </c>
      <c r="AM69" s="315">
        <f t="shared" si="29"/>
        <v>0</v>
      </c>
      <c r="AN69" s="315">
        <f t="shared" si="29"/>
        <v>0</v>
      </c>
      <c r="AO69" s="315">
        <f t="shared" si="29"/>
        <v>0</v>
      </c>
      <c r="AP69" s="315">
        <f t="shared" si="29"/>
        <v>0</v>
      </c>
    </row>
    <row r="70" spans="1:42">
      <c r="A70" s="315" t="s">
        <v>16</v>
      </c>
    </row>
    <row r="71" spans="1:42">
      <c r="A71" s="315" t="s">
        <v>16</v>
      </c>
      <c r="C71" s="208" t="s">
        <v>547</v>
      </c>
      <c r="D71" s="209" t="s">
        <v>548</v>
      </c>
      <c r="E71" s="210"/>
      <c r="F71" s="210"/>
      <c r="G71" s="210"/>
      <c r="H71" s="210"/>
      <c r="I71" s="210"/>
      <c r="J71" s="209"/>
      <c r="K71" s="209"/>
      <c r="L71" s="209"/>
      <c r="M71" s="209"/>
      <c r="N71" s="209"/>
    </row>
    <row r="72" spans="1:42">
      <c r="A72" s="315" t="s">
        <v>16</v>
      </c>
      <c r="E72" s="186"/>
      <c r="F72" s="186"/>
      <c r="G72" s="186"/>
      <c r="H72" s="186"/>
      <c r="I72" s="186"/>
      <c r="J72" s="315"/>
    </row>
    <row r="73" spans="1:42">
      <c r="A73" s="315" t="s">
        <v>16</v>
      </c>
      <c r="E73" s="186"/>
      <c r="F73" s="186"/>
      <c r="G73" s="186"/>
      <c r="H73" s="186"/>
      <c r="I73" s="186"/>
      <c r="J73" s="315">
        <f t="shared" ref="J73:AP73" si="30">J97</f>
        <v>2012</v>
      </c>
      <c r="K73" s="315">
        <f t="shared" si="30"/>
        <v>2013</v>
      </c>
      <c r="L73" s="315">
        <f t="shared" si="30"/>
        <v>2014</v>
      </c>
      <c r="M73" s="315">
        <f t="shared" si="30"/>
        <v>2015</v>
      </c>
      <c r="N73" s="315">
        <f t="shared" si="30"/>
        <v>2016</v>
      </c>
      <c r="O73" s="315">
        <f t="shared" si="30"/>
        <v>2017</v>
      </c>
      <c r="P73" s="315">
        <f t="shared" si="30"/>
        <v>2018</v>
      </c>
      <c r="Q73" s="315">
        <f t="shared" si="30"/>
        <v>2019</v>
      </c>
      <c r="R73" s="315">
        <f t="shared" si="30"/>
        <v>2020</v>
      </c>
      <c r="S73" s="315">
        <f t="shared" si="30"/>
        <v>2021</v>
      </c>
      <c r="T73" s="315">
        <f t="shared" si="30"/>
        <v>2022</v>
      </c>
      <c r="U73" s="315">
        <f t="shared" si="30"/>
        <v>2023</v>
      </c>
      <c r="V73" s="315">
        <f t="shared" si="30"/>
        <v>2024</v>
      </c>
      <c r="W73" s="315">
        <f t="shared" si="30"/>
        <v>2025</v>
      </c>
      <c r="X73" s="315">
        <f t="shared" si="30"/>
        <v>2026</v>
      </c>
      <c r="Y73" s="315">
        <f t="shared" si="30"/>
        <v>2027</v>
      </c>
      <c r="Z73" s="315">
        <f t="shared" si="30"/>
        <v>2028</v>
      </c>
      <c r="AA73" s="315">
        <f t="shared" si="30"/>
        <v>2029</v>
      </c>
      <c r="AB73" s="315">
        <f t="shared" si="30"/>
        <v>2030</v>
      </c>
      <c r="AC73" s="315">
        <f t="shared" si="30"/>
        <v>2031</v>
      </c>
      <c r="AD73" s="315">
        <f t="shared" si="30"/>
        <v>2032</v>
      </c>
      <c r="AE73" s="315">
        <f t="shared" si="30"/>
        <v>2033</v>
      </c>
      <c r="AF73" s="315">
        <f t="shared" si="30"/>
        <v>2034</v>
      </c>
      <c r="AG73" s="315">
        <f t="shared" si="30"/>
        <v>2035</v>
      </c>
      <c r="AH73" s="315">
        <f t="shared" si="30"/>
        <v>2036</v>
      </c>
      <c r="AI73" s="315">
        <f t="shared" si="30"/>
        <v>2037</v>
      </c>
      <c r="AJ73" s="315">
        <f t="shared" si="30"/>
        <v>2038</v>
      </c>
      <c r="AK73" s="315">
        <f t="shared" si="30"/>
        <v>2039</v>
      </c>
      <c r="AL73" s="315">
        <f t="shared" si="30"/>
        <v>2040</v>
      </c>
      <c r="AM73" s="315">
        <f t="shared" si="30"/>
        <v>2045</v>
      </c>
      <c r="AN73" s="315">
        <f t="shared" si="30"/>
        <v>2050</v>
      </c>
      <c r="AO73" s="315">
        <f t="shared" si="30"/>
        <v>2060</v>
      </c>
      <c r="AP73" s="315">
        <f t="shared" si="30"/>
        <v>2070</v>
      </c>
    </row>
    <row r="74" spans="1:42">
      <c r="A74" s="315" t="s">
        <v>16</v>
      </c>
      <c r="C74" s="315" t="s">
        <v>549</v>
      </c>
      <c r="E74" s="186"/>
      <c r="F74" s="186"/>
      <c r="G74" s="186"/>
      <c r="H74" s="186"/>
      <c r="I74" s="186"/>
      <c r="J74" s="186">
        <f t="shared" ref="J74:AP74" si="31">J102+J113+J123</f>
        <v>34.923529729808884</v>
      </c>
      <c r="K74" s="186">
        <f t="shared" si="31"/>
        <v>34.408989331445348</v>
      </c>
      <c r="L74" s="186">
        <f t="shared" si="31"/>
        <v>33.894448933081804</v>
      </c>
      <c r="M74" s="186">
        <f t="shared" si="31"/>
        <v>33.379908534718268</v>
      </c>
      <c r="N74" s="186">
        <f t="shared" si="31"/>
        <v>32.865368136354732</v>
      </c>
      <c r="O74" s="186">
        <f t="shared" si="31"/>
        <v>32.350827737991196</v>
      </c>
      <c r="P74" s="186">
        <f t="shared" ca="1" si="31"/>
        <v>32.952958173735169</v>
      </c>
      <c r="Q74" s="186">
        <f t="shared" ca="1" si="31"/>
        <v>33.550485063639087</v>
      </c>
      <c r="R74" s="186">
        <f t="shared" ca="1" si="31"/>
        <v>34.115132837958271</v>
      </c>
      <c r="S74" s="186">
        <f t="shared" ca="1" si="31"/>
        <v>34.235931903321131</v>
      </c>
      <c r="T74" s="186">
        <f t="shared" ca="1" si="31"/>
        <v>34.704974170362391</v>
      </c>
      <c r="U74" s="186">
        <f t="shared" ca="1" si="31"/>
        <v>35.183400961709651</v>
      </c>
      <c r="V74" s="186">
        <f t="shared" ca="1" si="31"/>
        <v>35.680341708645365</v>
      </c>
      <c r="W74" s="186">
        <f t="shared" ca="1" si="31"/>
        <v>36.185900999690851</v>
      </c>
      <c r="X74" s="186">
        <f t="shared" ca="1" si="31"/>
        <v>36.633306496805872</v>
      </c>
      <c r="Y74" s="186">
        <f t="shared" ca="1" si="31"/>
        <v>37.102177920643868</v>
      </c>
      <c r="Z74" s="186">
        <f t="shared" ca="1" si="31"/>
        <v>37.573612246255195</v>
      </c>
      <c r="AA74" s="186">
        <f t="shared" ca="1" si="31"/>
        <v>38.044248826464795</v>
      </c>
      <c r="AB74" s="186">
        <f t="shared" ca="1" si="31"/>
        <v>38.505286110861888</v>
      </c>
      <c r="AC74" s="186">
        <f t="shared" ca="1" si="31"/>
        <v>38.902957775418756</v>
      </c>
      <c r="AD74" s="186">
        <f t="shared" ca="1" si="31"/>
        <v>39.331171309290951</v>
      </c>
      <c r="AE74" s="186">
        <f t="shared" ca="1" si="31"/>
        <v>39.758180246536</v>
      </c>
      <c r="AF74" s="186">
        <f t="shared" ca="1" si="31"/>
        <v>40.185833804328809</v>
      </c>
      <c r="AG74" s="186">
        <f t="shared" ca="1" si="31"/>
        <v>40.609401186015432</v>
      </c>
      <c r="AH74" s="186">
        <f t="shared" ca="1" si="31"/>
        <v>40.98892807112685</v>
      </c>
      <c r="AI74" s="186">
        <f t="shared" ca="1" si="31"/>
        <v>41.379794496599168</v>
      </c>
      <c r="AJ74" s="186">
        <f t="shared" ca="1" si="31"/>
        <v>41.770918616012203</v>
      </c>
      <c r="AK74" s="186">
        <f t="shared" ca="1" si="31"/>
        <v>42.160461903844059</v>
      </c>
      <c r="AL74" s="186">
        <f t="shared" ca="1" si="31"/>
        <v>42.553335033475008</v>
      </c>
      <c r="AM74" s="186">
        <f t="shared" ca="1" si="31"/>
        <v>44.355904507288614</v>
      </c>
      <c r="AN74" s="186">
        <f t="shared" ca="1" si="31"/>
        <v>45.935710619886095</v>
      </c>
      <c r="AO74" s="186">
        <f t="shared" ca="1" si="31"/>
        <v>45.935710619886095</v>
      </c>
      <c r="AP74" s="186">
        <f t="shared" ca="1" si="31"/>
        <v>45.935710619886095</v>
      </c>
    </row>
    <row r="75" spans="1:42">
      <c r="A75" s="315" t="s">
        <v>16</v>
      </c>
      <c r="C75" s="315" t="s">
        <v>550</v>
      </c>
      <c r="D75" s="186" t="s">
        <v>487</v>
      </c>
      <c r="E75" s="211">
        <f>IF(E78=1,0.2,IF(E78=2,0.13,IF(E78=3,0.2,0.2)))</f>
        <v>0.2</v>
      </c>
      <c r="F75" s="186"/>
      <c r="G75" s="186"/>
      <c r="H75" s="186"/>
      <c r="I75" s="186"/>
      <c r="J75" s="315"/>
      <c r="M75" s="190">
        <v>0</v>
      </c>
      <c r="N75" s="190">
        <f t="shared" ref="N75:AA75" si="32">(($AB$75-$M$75)/($AB$73-$M$73))*(N$73-$M$73)</f>
        <v>1.3333333333333334E-2</v>
      </c>
      <c r="O75" s="190">
        <f t="shared" si="32"/>
        <v>2.6666666666666668E-2</v>
      </c>
      <c r="P75" s="190">
        <f t="shared" si="32"/>
        <v>0.04</v>
      </c>
      <c r="Q75" s="190">
        <f t="shared" si="32"/>
        <v>5.3333333333333337E-2</v>
      </c>
      <c r="R75" s="190">
        <f t="shared" si="32"/>
        <v>6.6666666666666666E-2</v>
      </c>
      <c r="S75" s="190">
        <f t="shared" si="32"/>
        <v>0.08</v>
      </c>
      <c r="T75" s="190">
        <f t="shared" si="32"/>
        <v>9.3333333333333338E-2</v>
      </c>
      <c r="U75" s="190">
        <f t="shared" si="32"/>
        <v>0.10666666666666667</v>
      </c>
      <c r="V75" s="190">
        <f t="shared" si="32"/>
        <v>0.12000000000000001</v>
      </c>
      <c r="W75" s="190">
        <f t="shared" si="32"/>
        <v>0.13333333333333333</v>
      </c>
      <c r="X75" s="190">
        <f t="shared" si="32"/>
        <v>0.14666666666666667</v>
      </c>
      <c r="Y75" s="190">
        <f t="shared" si="32"/>
        <v>0.16</v>
      </c>
      <c r="Z75" s="190">
        <f t="shared" si="32"/>
        <v>0.17333333333333334</v>
      </c>
      <c r="AA75" s="190">
        <f t="shared" si="32"/>
        <v>0.18666666666666668</v>
      </c>
      <c r="AB75" s="30">
        <f>$E$75</f>
        <v>0.2</v>
      </c>
      <c r="AC75" s="190">
        <f t="shared" ref="AC75:AP75" si="33">AB75</f>
        <v>0.2</v>
      </c>
      <c r="AD75" s="190">
        <f t="shared" si="33"/>
        <v>0.2</v>
      </c>
      <c r="AE75" s="190">
        <f t="shared" si="33"/>
        <v>0.2</v>
      </c>
      <c r="AF75" s="190">
        <f t="shared" si="33"/>
        <v>0.2</v>
      </c>
      <c r="AG75" s="190">
        <f t="shared" si="33"/>
        <v>0.2</v>
      </c>
      <c r="AH75" s="190">
        <f t="shared" si="33"/>
        <v>0.2</v>
      </c>
      <c r="AI75" s="190">
        <f t="shared" si="33"/>
        <v>0.2</v>
      </c>
      <c r="AJ75" s="190">
        <f t="shared" si="33"/>
        <v>0.2</v>
      </c>
      <c r="AK75" s="190">
        <f t="shared" si="33"/>
        <v>0.2</v>
      </c>
      <c r="AL75" s="190">
        <f t="shared" si="33"/>
        <v>0.2</v>
      </c>
      <c r="AM75" s="190">
        <f t="shared" si="33"/>
        <v>0.2</v>
      </c>
      <c r="AN75" s="190">
        <f t="shared" si="33"/>
        <v>0.2</v>
      </c>
      <c r="AO75" s="190">
        <f t="shared" si="33"/>
        <v>0.2</v>
      </c>
      <c r="AP75" s="190">
        <f t="shared" si="33"/>
        <v>0.2</v>
      </c>
    </row>
    <row r="76" spans="1:42">
      <c r="A76" s="315" t="s">
        <v>16</v>
      </c>
      <c r="D76" s="315" t="s">
        <v>488</v>
      </c>
      <c r="E76" s="211">
        <f>IF(E78=1,0.2,IF(E78=2,0.13,IF(E78=3,0.2,0.2)))</f>
        <v>0.2</v>
      </c>
      <c r="F76" s="186"/>
      <c r="G76" s="186"/>
      <c r="H76" s="186"/>
      <c r="I76" s="186"/>
      <c r="J76" s="315"/>
      <c r="M76" s="190">
        <v>0</v>
      </c>
      <c r="N76" s="190">
        <f t="shared" ref="N76:AA76" si="34">(($AB$76-$M$76)/($AB$73-$M$73))*(N$73-$M$73)</f>
        <v>1.3333333333333334E-2</v>
      </c>
      <c r="O76" s="190">
        <f t="shared" si="34"/>
        <v>2.6666666666666668E-2</v>
      </c>
      <c r="P76" s="190">
        <f t="shared" si="34"/>
        <v>0.04</v>
      </c>
      <c r="Q76" s="190">
        <f t="shared" si="34"/>
        <v>5.3333333333333337E-2</v>
      </c>
      <c r="R76" s="190">
        <f t="shared" si="34"/>
        <v>6.6666666666666666E-2</v>
      </c>
      <c r="S76" s="190">
        <f t="shared" si="34"/>
        <v>0.08</v>
      </c>
      <c r="T76" s="190">
        <f t="shared" si="34"/>
        <v>9.3333333333333338E-2</v>
      </c>
      <c r="U76" s="190">
        <f t="shared" si="34"/>
        <v>0.10666666666666667</v>
      </c>
      <c r="V76" s="190">
        <f t="shared" si="34"/>
        <v>0.12000000000000001</v>
      </c>
      <c r="W76" s="190">
        <f t="shared" si="34"/>
        <v>0.13333333333333333</v>
      </c>
      <c r="X76" s="190">
        <f t="shared" si="34"/>
        <v>0.14666666666666667</v>
      </c>
      <c r="Y76" s="190">
        <f t="shared" si="34"/>
        <v>0.16</v>
      </c>
      <c r="Z76" s="190">
        <f t="shared" si="34"/>
        <v>0.17333333333333334</v>
      </c>
      <c r="AA76" s="190">
        <f t="shared" si="34"/>
        <v>0.18666666666666668</v>
      </c>
      <c r="AB76" s="30">
        <f>$E$76</f>
        <v>0.2</v>
      </c>
      <c r="AC76" s="190">
        <f t="shared" ref="AC76:AP76" si="35">AB76</f>
        <v>0.2</v>
      </c>
      <c r="AD76" s="190">
        <f t="shared" si="35"/>
        <v>0.2</v>
      </c>
      <c r="AE76" s="190">
        <f t="shared" si="35"/>
        <v>0.2</v>
      </c>
      <c r="AF76" s="190">
        <f t="shared" si="35"/>
        <v>0.2</v>
      </c>
      <c r="AG76" s="190">
        <f t="shared" si="35"/>
        <v>0.2</v>
      </c>
      <c r="AH76" s="190">
        <f t="shared" si="35"/>
        <v>0.2</v>
      </c>
      <c r="AI76" s="190">
        <f t="shared" si="35"/>
        <v>0.2</v>
      </c>
      <c r="AJ76" s="190">
        <f t="shared" si="35"/>
        <v>0.2</v>
      </c>
      <c r="AK76" s="190">
        <f t="shared" si="35"/>
        <v>0.2</v>
      </c>
      <c r="AL76" s="190">
        <f t="shared" si="35"/>
        <v>0.2</v>
      </c>
      <c r="AM76" s="190">
        <f t="shared" si="35"/>
        <v>0.2</v>
      </c>
      <c r="AN76" s="190">
        <f t="shared" si="35"/>
        <v>0.2</v>
      </c>
      <c r="AO76" s="190">
        <f t="shared" si="35"/>
        <v>0.2</v>
      </c>
      <c r="AP76" s="190">
        <f t="shared" si="35"/>
        <v>0.2</v>
      </c>
    </row>
    <row r="77" spans="1:42">
      <c r="A77" s="315" t="s">
        <v>16</v>
      </c>
      <c r="C77" s="315" t="s">
        <v>551</v>
      </c>
      <c r="E77" s="186"/>
      <c r="F77" s="186"/>
      <c r="G77" s="186"/>
      <c r="H77" s="186"/>
      <c r="I77" s="186"/>
      <c r="J77" s="186">
        <f>J$74</f>
        <v>34.923529729808884</v>
      </c>
      <c r="K77" s="186">
        <f>K$74</f>
        <v>34.408989331445348</v>
      </c>
      <c r="L77" s="186">
        <f>L$74</f>
        <v>33.894448933081804</v>
      </c>
      <c r="M77" s="186">
        <f>M$74</f>
        <v>33.379908534718268</v>
      </c>
      <c r="N77" s="186">
        <f t="shared" ref="N77:AP77" si="36">(($M$74*(1-N$75))+((N74-$M$74)*(1-N$76)))</f>
        <v>32.427163227869997</v>
      </c>
      <c r="O77" s="186">
        <f t="shared" si="36"/>
        <v>31.488138998311435</v>
      </c>
      <c r="P77" s="186">
        <f t="shared" ca="1" si="36"/>
        <v>31.634839846785763</v>
      </c>
      <c r="Q77" s="186">
        <f t="shared" ca="1" si="36"/>
        <v>31.761125860244999</v>
      </c>
      <c r="R77" s="186">
        <f t="shared" ca="1" si="36"/>
        <v>31.84079064876105</v>
      </c>
      <c r="S77" s="186">
        <f t="shared" ca="1" si="36"/>
        <v>31.497057351055442</v>
      </c>
      <c r="T77" s="186">
        <f t="shared" ca="1" si="36"/>
        <v>31.465843247795231</v>
      </c>
      <c r="U77" s="186">
        <f t="shared" ca="1" si="36"/>
        <v>31.430504859127289</v>
      </c>
      <c r="V77" s="186">
        <f t="shared" ca="1" si="36"/>
        <v>31.398700703607922</v>
      </c>
      <c r="W77" s="186">
        <f t="shared" ca="1" si="36"/>
        <v>31.361114199732071</v>
      </c>
      <c r="X77" s="186">
        <f t="shared" ca="1" si="36"/>
        <v>31.26042154394101</v>
      </c>
      <c r="Y77" s="186">
        <f t="shared" ca="1" si="36"/>
        <v>31.165829453340848</v>
      </c>
      <c r="Z77" s="186">
        <f t="shared" ca="1" si="36"/>
        <v>31.060852790237625</v>
      </c>
      <c r="AA77" s="186">
        <f t="shared" ca="1" si="36"/>
        <v>30.942655712191367</v>
      </c>
      <c r="AB77" s="186">
        <f t="shared" ca="1" si="36"/>
        <v>30.804228888689511</v>
      </c>
      <c r="AC77" s="186">
        <f t="shared" ca="1" si="36"/>
        <v>31.122366220335007</v>
      </c>
      <c r="AD77" s="186">
        <f t="shared" ca="1" si="36"/>
        <v>31.464937047432763</v>
      </c>
      <c r="AE77" s="186">
        <f t="shared" ca="1" si="36"/>
        <v>31.806544197228803</v>
      </c>
      <c r="AF77" s="186">
        <f t="shared" ca="1" si="36"/>
        <v>32.14866704346305</v>
      </c>
      <c r="AG77" s="186">
        <f t="shared" ca="1" si="36"/>
        <v>32.487520948812346</v>
      </c>
      <c r="AH77" s="186">
        <f t="shared" ca="1" si="36"/>
        <v>32.791142456901483</v>
      </c>
      <c r="AI77" s="186">
        <f t="shared" ca="1" si="36"/>
        <v>33.103835597279335</v>
      </c>
      <c r="AJ77" s="186">
        <f t="shared" ca="1" si="36"/>
        <v>33.416734892809764</v>
      </c>
      <c r="AK77" s="186">
        <f t="shared" ca="1" si="36"/>
        <v>33.728369523075251</v>
      </c>
      <c r="AL77" s="186">
        <f t="shared" ca="1" si="36"/>
        <v>34.042668026780007</v>
      </c>
      <c r="AM77" s="186">
        <f t="shared" ca="1" si="36"/>
        <v>35.484723605830894</v>
      </c>
      <c r="AN77" s="186">
        <f t="shared" ca="1" si="36"/>
        <v>36.748568495908877</v>
      </c>
      <c r="AO77" s="186">
        <f t="shared" ca="1" si="36"/>
        <v>36.748568495908877</v>
      </c>
      <c r="AP77" s="186">
        <f t="shared" ca="1" si="36"/>
        <v>36.748568495908877</v>
      </c>
    </row>
    <row r="78" spans="1:42">
      <c r="A78" s="315" t="s">
        <v>16</v>
      </c>
      <c r="D78" s="315" t="s">
        <v>552</v>
      </c>
      <c r="E78" s="212">
        <f>DriversGams!$A$163</f>
        <v>-1</v>
      </c>
      <c r="F78" s="315" t="s">
        <v>553</v>
      </c>
      <c r="H78" s="91">
        <v>1</v>
      </c>
      <c r="I78" s="91" t="s">
        <v>636</v>
      </c>
    </row>
    <row r="79" spans="1:42">
      <c r="A79" s="315" t="s">
        <v>16</v>
      </c>
      <c r="B79" s="228"/>
      <c r="D79" s="186"/>
      <c r="H79" s="91">
        <v>2</v>
      </c>
      <c r="I79" s="91" t="s">
        <v>640</v>
      </c>
      <c r="O79" s="5"/>
    </row>
    <row r="80" spans="1:42">
      <c r="A80" s="315" t="s">
        <v>16</v>
      </c>
      <c r="B80" s="228"/>
      <c r="D80" s="186"/>
      <c r="H80" s="91">
        <v>3</v>
      </c>
      <c r="I80" s="177" t="s">
        <v>636</v>
      </c>
      <c r="J80" s="213">
        <f t="shared" ref="J80:AP80" si="37">J73</f>
        <v>2012</v>
      </c>
      <c r="K80" s="7">
        <f t="shared" si="37"/>
        <v>2013</v>
      </c>
      <c r="L80" s="7">
        <f t="shared" si="37"/>
        <v>2014</v>
      </c>
      <c r="M80" s="7">
        <f t="shared" si="37"/>
        <v>2015</v>
      </c>
      <c r="N80" s="7">
        <f t="shared" si="37"/>
        <v>2016</v>
      </c>
      <c r="O80" s="7">
        <f t="shared" si="37"/>
        <v>2017</v>
      </c>
      <c r="P80" s="7">
        <f t="shared" si="37"/>
        <v>2018</v>
      </c>
      <c r="Q80" s="7">
        <f t="shared" si="37"/>
        <v>2019</v>
      </c>
      <c r="R80" s="7">
        <f t="shared" si="37"/>
        <v>2020</v>
      </c>
      <c r="S80" s="7">
        <f t="shared" si="37"/>
        <v>2021</v>
      </c>
      <c r="T80" s="7">
        <f t="shared" si="37"/>
        <v>2022</v>
      </c>
      <c r="U80" s="7">
        <f t="shared" si="37"/>
        <v>2023</v>
      </c>
      <c r="V80" s="7">
        <f t="shared" si="37"/>
        <v>2024</v>
      </c>
      <c r="W80" s="7">
        <f t="shared" si="37"/>
        <v>2025</v>
      </c>
      <c r="X80" s="7">
        <f t="shared" si="37"/>
        <v>2026</v>
      </c>
      <c r="Y80" s="7">
        <f t="shared" si="37"/>
        <v>2027</v>
      </c>
      <c r="Z80" s="7">
        <f t="shared" si="37"/>
        <v>2028</v>
      </c>
      <c r="AA80" s="7">
        <f t="shared" si="37"/>
        <v>2029</v>
      </c>
      <c r="AB80" s="7">
        <f t="shared" si="37"/>
        <v>2030</v>
      </c>
      <c r="AC80" s="7">
        <f t="shared" si="37"/>
        <v>2031</v>
      </c>
      <c r="AD80" s="7">
        <f t="shared" si="37"/>
        <v>2032</v>
      </c>
      <c r="AE80" s="7">
        <f t="shared" si="37"/>
        <v>2033</v>
      </c>
      <c r="AF80" s="7">
        <f t="shared" si="37"/>
        <v>2034</v>
      </c>
      <c r="AG80" s="7">
        <f t="shared" si="37"/>
        <v>2035</v>
      </c>
      <c r="AH80" s="7">
        <f t="shared" si="37"/>
        <v>2036</v>
      </c>
      <c r="AI80" s="7">
        <f t="shared" si="37"/>
        <v>2037</v>
      </c>
      <c r="AJ80" s="7">
        <f t="shared" si="37"/>
        <v>2038</v>
      </c>
      <c r="AK80" s="7">
        <f t="shared" si="37"/>
        <v>2039</v>
      </c>
      <c r="AL80" s="7">
        <f t="shared" si="37"/>
        <v>2040</v>
      </c>
      <c r="AM80" s="7">
        <f t="shared" si="37"/>
        <v>2045</v>
      </c>
      <c r="AN80" s="7">
        <f t="shared" si="37"/>
        <v>2050</v>
      </c>
      <c r="AO80" s="7">
        <f t="shared" si="37"/>
        <v>2060</v>
      </c>
      <c r="AP80" s="7">
        <f t="shared" si="37"/>
        <v>2070</v>
      </c>
    </row>
    <row r="81" spans="1:54">
      <c r="A81" s="315" t="s">
        <v>16</v>
      </c>
      <c r="B81" s="228"/>
      <c r="C81" s="315" t="s">
        <v>554</v>
      </c>
      <c r="D81" s="186" t="str">
        <f>D102</f>
        <v>RLEH</v>
      </c>
      <c r="J81" s="42">
        <f t="shared" ref="J81:O81" si="38">J102</f>
        <v>14.676645094763478</v>
      </c>
      <c r="K81" s="42">
        <f t="shared" si="38"/>
        <v>14.08428987326449</v>
      </c>
      <c r="L81" s="42">
        <f t="shared" si="38"/>
        <v>13.491934651765501</v>
      </c>
      <c r="M81" s="42">
        <f t="shared" si="38"/>
        <v>12.899579430266513</v>
      </c>
      <c r="N81" s="42">
        <f t="shared" si="38"/>
        <v>12.307224208767526</v>
      </c>
      <c r="O81" s="42">
        <f t="shared" si="38"/>
        <v>11.714868987268536</v>
      </c>
      <c r="P81" s="24">
        <f t="shared" ref="P81:AP81" ca="1" si="39">OFFSET(P$33,$BB81,$J$96)/OFFSET(O$33,$BB81,$J$96)*O81</f>
        <v>11.660805990678238</v>
      </c>
      <c r="Q81" s="24">
        <f t="shared" ca="1" si="39"/>
        <v>11.668661519983512</v>
      </c>
      <c r="R81" s="24">
        <f t="shared" ca="1" si="39"/>
        <v>12.088717463292603</v>
      </c>
      <c r="S81" s="24">
        <f t="shared" ca="1" si="39"/>
        <v>12.564754321534277</v>
      </c>
      <c r="T81" s="24">
        <f t="shared" ca="1" si="39"/>
        <v>12.506662039370477</v>
      </c>
      <c r="U81" s="24">
        <f t="shared" ca="1" si="39"/>
        <v>12.427000749011</v>
      </c>
      <c r="V81" s="24">
        <f t="shared" ca="1" si="39"/>
        <v>12.316591073607567</v>
      </c>
      <c r="W81" s="24">
        <f t="shared" ca="1" si="39"/>
        <v>12.207914318588646</v>
      </c>
      <c r="X81" s="24">
        <f t="shared" ca="1" si="39"/>
        <v>12.07824349117492</v>
      </c>
      <c r="Y81" s="24">
        <f t="shared" ca="1" si="39"/>
        <v>11.923604888222826</v>
      </c>
      <c r="Z81" s="24">
        <f t="shared" ca="1" si="39"/>
        <v>11.772053521551754</v>
      </c>
      <c r="AA81" s="24">
        <f t="shared" ca="1" si="39"/>
        <v>11.639380277830332</v>
      </c>
      <c r="AB81" s="24">
        <f t="shared" ca="1" si="39"/>
        <v>11.563742283266688</v>
      </c>
      <c r="AC81" s="24">
        <f t="shared" ca="1" si="39"/>
        <v>11.474572908068966</v>
      </c>
      <c r="AD81" s="24">
        <f t="shared" ca="1" si="39"/>
        <v>11.34826263932373</v>
      </c>
      <c r="AE81" s="24">
        <f t="shared" ca="1" si="39"/>
        <v>11.22764137312846</v>
      </c>
      <c r="AF81" s="24">
        <f t="shared" ca="1" si="39"/>
        <v>11.124216961855776</v>
      </c>
      <c r="AG81" s="24">
        <f t="shared" ca="1" si="39"/>
        <v>11.032696448734164</v>
      </c>
      <c r="AH81" s="24">
        <f t="shared" ca="1" si="39"/>
        <v>10.92371617710619</v>
      </c>
      <c r="AI81" s="24">
        <f t="shared" ca="1" si="39"/>
        <v>10.801438748089639</v>
      </c>
      <c r="AJ81" s="24">
        <f t="shared" ca="1" si="39"/>
        <v>10.689740571987816</v>
      </c>
      <c r="AK81" s="24">
        <f t="shared" ca="1" si="39"/>
        <v>10.583595481716351</v>
      </c>
      <c r="AL81" s="24">
        <f t="shared" ca="1" si="39"/>
        <v>10.472537461240544</v>
      </c>
      <c r="AM81" s="24">
        <f t="shared" ca="1" si="39"/>
        <v>9.8084945143146598</v>
      </c>
      <c r="AN81" s="24">
        <f t="shared" ca="1" si="39"/>
        <v>9.2305217904729346</v>
      </c>
      <c r="AO81" s="24">
        <f t="shared" ca="1" si="39"/>
        <v>9.2305217904729346</v>
      </c>
      <c r="AP81" s="24">
        <f t="shared" ca="1" si="39"/>
        <v>9.2305217904729346</v>
      </c>
      <c r="BB81" s="315">
        <v>1</v>
      </c>
    </row>
    <row r="82" spans="1:54">
      <c r="A82" s="315" t="s">
        <v>16</v>
      </c>
      <c r="B82" s="228"/>
      <c r="D82" s="186" t="str">
        <f>D113</f>
        <v>RMEH</v>
      </c>
      <c r="H82" s="315" t="s">
        <v>657</v>
      </c>
      <c r="J82" s="42">
        <f t="shared" ref="J82:O82" si="40">J113</f>
        <v>13.162628870539544</v>
      </c>
      <c r="K82" s="42">
        <f t="shared" si="40"/>
        <v>13.094413910887344</v>
      </c>
      <c r="L82" s="42">
        <f t="shared" si="40"/>
        <v>13.026198951235143</v>
      </c>
      <c r="M82" s="42">
        <f t="shared" si="40"/>
        <v>12.957983991582941</v>
      </c>
      <c r="N82" s="42">
        <f t="shared" si="40"/>
        <v>12.88976903193074</v>
      </c>
      <c r="O82" s="42">
        <f t="shared" si="40"/>
        <v>12.821554072278539</v>
      </c>
      <c r="P82" s="24">
        <f t="shared" ref="P82:AP82" ca="1" si="41">OFFSET(P$33,$BB82,$J$96)/OFFSET(O$33,$BB82,$J$96)*O82</f>
        <v>13.044301480791052</v>
      </c>
      <c r="Q82" s="24">
        <f t="shared" ca="1" si="41"/>
        <v>13.293886898381963</v>
      </c>
      <c r="R82" s="24">
        <f t="shared" ca="1" si="41"/>
        <v>13.933018165840405</v>
      </c>
      <c r="S82" s="24">
        <f t="shared" ca="1" si="41"/>
        <v>13.336597909665812</v>
      </c>
      <c r="T82" s="24">
        <f t="shared" ca="1" si="41"/>
        <v>13.544068200908024</v>
      </c>
      <c r="U82" s="24">
        <f t="shared" ca="1" si="41"/>
        <v>13.742626431831948</v>
      </c>
      <c r="V82" s="24">
        <f t="shared" ca="1" si="41"/>
        <v>13.960413007395664</v>
      </c>
      <c r="W82" s="24">
        <f t="shared" ca="1" si="41"/>
        <v>14.198008395168143</v>
      </c>
      <c r="X82" s="24">
        <f t="shared" ca="1" si="41"/>
        <v>14.399137414164178</v>
      </c>
      <c r="Y82" s="24">
        <f t="shared" ca="1" si="41"/>
        <v>14.646122333898136</v>
      </c>
      <c r="Z82" s="24">
        <f t="shared" ca="1" si="41"/>
        <v>14.892721881226151</v>
      </c>
      <c r="AA82" s="24">
        <f t="shared" ca="1" si="41"/>
        <v>15.145729398944525</v>
      </c>
      <c r="AB82" s="24">
        <f t="shared" ca="1" si="41"/>
        <v>15.418709345745393</v>
      </c>
      <c r="AC82" s="24">
        <f t="shared" ca="1" si="41"/>
        <v>15.598959624097757</v>
      </c>
      <c r="AD82" s="24">
        <f t="shared" ca="1" si="41"/>
        <v>15.852415289920534</v>
      </c>
      <c r="AE82" s="24">
        <f t="shared" ca="1" si="41"/>
        <v>16.095564935761114</v>
      </c>
      <c r="AF82" s="24">
        <f t="shared" ca="1" si="41"/>
        <v>16.352789482791547</v>
      </c>
      <c r="AG82" s="24">
        <f t="shared" ca="1" si="41"/>
        <v>16.595180541126201</v>
      </c>
      <c r="AH82" s="24">
        <f t="shared" ca="1" si="41"/>
        <v>16.822157475527234</v>
      </c>
      <c r="AI82" s="24">
        <f t="shared" ca="1" si="41"/>
        <v>17.0719558548126</v>
      </c>
      <c r="AJ82" s="24">
        <f t="shared" ca="1" si="41"/>
        <v>17.327904530714967</v>
      </c>
      <c r="AK82" s="24">
        <f t="shared" ca="1" si="41"/>
        <v>17.574576820137963</v>
      </c>
      <c r="AL82" s="24">
        <f t="shared" ca="1" si="41"/>
        <v>17.819416071545319</v>
      </c>
      <c r="AM82" s="24">
        <f t="shared" ca="1" si="41"/>
        <v>19.0862768908781</v>
      </c>
      <c r="AN82" s="24">
        <f t="shared" ca="1" si="41"/>
        <v>20.383808091060491</v>
      </c>
      <c r="AO82" s="24">
        <f t="shared" ca="1" si="41"/>
        <v>20.383808091060491</v>
      </c>
      <c r="AP82" s="24">
        <f t="shared" ca="1" si="41"/>
        <v>20.383808091060491</v>
      </c>
      <c r="BB82" s="315">
        <v>2</v>
      </c>
    </row>
    <row r="83" spans="1:54">
      <c r="A83" s="315" t="s">
        <v>16</v>
      </c>
      <c r="B83" s="228"/>
      <c r="D83" s="186" t="str">
        <f>D123</f>
        <v>RHEH</v>
      </c>
      <c r="H83" s="315" t="s">
        <v>656</v>
      </c>
      <c r="J83" s="42">
        <f t="shared" ref="J83:O83" si="42">J123</f>
        <v>7.0842557645058601</v>
      </c>
      <c r="K83" s="42">
        <f t="shared" si="42"/>
        <v>7.2302855472935121</v>
      </c>
      <c r="L83" s="42">
        <f t="shared" si="42"/>
        <v>7.3763153300811641</v>
      </c>
      <c r="M83" s="42">
        <f t="shared" si="42"/>
        <v>7.5223451128688161</v>
      </c>
      <c r="N83" s="42">
        <f t="shared" si="42"/>
        <v>7.6683748956564681</v>
      </c>
      <c r="O83" s="42">
        <f t="shared" si="42"/>
        <v>7.8144046784441201</v>
      </c>
      <c r="P83" s="24">
        <f t="shared" ref="P83:AP83" ca="1" si="43">OFFSET(P$33,$BB83,$J$96)/OFFSET(O$33,$BB83,$J$96)*O83</f>
        <v>8.2478507022658825</v>
      </c>
      <c r="Q83" s="24">
        <f t="shared" ca="1" si="43"/>
        <v>8.5879366452736132</v>
      </c>
      <c r="R83" s="24">
        <f t="shared" ca="1" si="43"/>
        <v>8.0933972088252624</v>
      </c>
      <c r="S83" s="24">
        <f t="shared" ca="1" si="43"/>
        <v>8.3345796721210448</v>
      </c>
      <c r="T83" s="24">
        <f t="shared" ca="1" si="43"/>
        <v>8.65424393008389</v>
      </c>
      <c r="U83" s="24">
        <f t="shared" ca="1" si="43"/>
        <v>9.0137737808667051</v>
      </c>
      <c r="V83" s="24">
        <f t="shared" ca="1" si="43"/>
        <v>9.4033376276421361</v>
      </c>
      <c r="W83" s="24">
        <f t="shared" ca="1" si="43"/>
        <v>9.7799782859340638</v>
      </c>
      <c r="X83" s="24">
        <f t="shared" ca="1" si="43"/>
        <v>10.155925591466778</v>
      </c>
      <c r="Y83" s="24">
        <f t="shared" ca="1" si="43"/>
        <v>10.53245069852291</v>
      </c>
      <c r="Z83" s="24">
        <f t="shared" ca="1" si="43"/>
        <v>10.908836843477287</v>
      </c>
      <c r="AA83" s="24">
        <f t="shared" ca="1" si="43"/>
        <v>11.259139149689934</v>
      </c>
      <c r="AB83" s="24">
        <f t="shared" ca="1" si="43"/>
        <v>11.522834481849806</v>
      </c>
      <c r="AC83" s="24">
        <f t="shared" ca="1" si="43"/>
        <v>11.829425243252034</v>
      </c>
      <c r="AD83" s="24">
        <f t="shared" ca="1" si="43"/>
        <v>12.130493380046687</v>
      </c>
      <c r="AE83" s="24">
        <f t="shared" ca="1" si="43"/>
        <v>12.434973937646426</v>
      </c>
      <c r="AF83" s="24">
        <f t="shared" ca="1" si="43"/>
        <v>12.708827359681488</v>
      </c>
      <c r="AG83" s="24">
        <f t="shared" ca="1" si="43"/>
        <v>12.981524196155064</v>
      </c>
      <c r="AH83" s="24">
        <f t="shared" ca="1" si="43"/>
        <v>13.243054418493422</v>
      </c>
      <c r="AI83" s="24">
        <f t="shared" ca="1" si="43"/>
        <v>13.506399893696932</v>
      </c>
      <c r="AJ83" s="24">
        <f t="shared" ca="1" si="43"/>
        <v>13.753273513309418</v>
      </c>
      <c r="AK83" s="24">
        <f t="shared" ca="1" si="43"/>
        <v>14.002289601989746</v>
      </c>
      <c r="AL83" s="24">
        <f t="shared" ca="1" si="43"/>
        <v>14.261381500689144</v>
      </c>
      <c r="AM83" s="24">
        <f t="shared" ca="1" si="43"/>
        <v>15.46113310209585</v>
      </c>
      <c r="AN83" s="24">
        <f t="shared" ca="1" si="43"/>
        <v>16.321380738352666</v>
      </c>
      <c r="AO83" s="24">
        <f t="shared" ca="1" si="43"/>
        <v>16.321380738352666</v>
      </c>
      <c r="AP83" s="24">
        <f t="shared" ca="1" si="43"/>
        <v>16.321380738352666</v>
      </c>
      <c r="BB83" s="315">
        <v>3</v>
      </c>
    </row>
    <row r="84" spans="1:54">
      <c r="A84" s="315" t="s">
        <v>16</v>
      </c>
      <c r="B84" s="228"/>
      <c r="D84" s="186" t="s">
        <v>377</v>
      </c>
      <c r="J84" s="42">
        <f t="shared" ref="J84:O84" si="44">J117</f>
        <v>5.8181446629629967</v>
      </c>
      <c r="K84" s="42">
        <f t="shared" si="44"/>
        <v>6.4084282360981142</v>
      </c>
      <c r="L84" s="42">
        <f t="shared" si="44"/>
        <v>6.9987118092332326</v>
      </c>
      <c r="M84" s="42">
        <f t="shared" si="44"/>
        <v>7.58899538236835</v>
      </c>
      <c r="N84" s="42">
        <f t="shared" si="44"/>
        <v>8.1792789555034684</v>
      </c>
      <c r="O84" s="42">
        <f t="shared" si="44"/>
        <v>8.7695625286385859</v>
      </c>
      <c r="P84" s="24">
        <f t="shared" ref="P84:AP84" ca="1" si="45">OFFSET(P$33,$BB117,$J$96)/OFFSET(O$33,$BB117,$J$96)*O84</f>
        <v>8.9219151464281961</v>
      </c>
      <c r="Q84" s="24">
        <f t="shared" ca="1" si="45"/>
        <v>9.0926241660572735</v>
      </c>
      <c r="R84" s="24">
        <f t="shared" ca="1" si="45"/>
        <v>9.5297709879158798</v>
      </c>
      <c r="S84" s="24">
        <f t="shared" ca="1" si="45"/>
        <v>9.1218372304021749</v>
      </c>
      <c r="T84" s="24">
        <f t="shared" ca="1" si="45"/>
        <v>9.2637407533001674</v>
      </c>
      <c r="U84" s="24">
        <f t="shared" ca="1" si="45"/>
        <v>9.3995486913899828</v>
      </c>
      <c r="V84" s="24">
        <f t="shared" ca="1" si="45"/>
        <v>9.5485082466465059</v>
      </c>
      <c r="W84" s="24">
        <f t="shared" ca="1" si="45"/>
        <v>9.7110164416625739</v>
      </c>
      <c r="X84" s="24">
        <f t="shared" ca="1" si="45"/>
        <v>9.8485827225101499</v>
      </c>
      <c r="Y84" s="24">
        <f t="shared" ca="1" si="45"/>
        <v>10.017513078770216</v>
      </c>
      <c r="Z84" s="24">
        <f t="shared" ca="1" si="45"/>
        <v>10.186179851739858</v>
      </c>
      <c r="AA84" s="24">
        <f t="shared" ca="1" si="45"/>
        <v>10.359229486311389</v>
      </c>
      <c r="AB84" s="24">
        <f t="shared" ca="1" si="45"/>
        <v>10.545939669729055</v>
      </c>
      <c r="AC84" s="24">
        <f t="shared" ca="1" si="45"/>
        <v>10.669225511515835</v>
      </c>
      <c r="AD84" s="24">
        <f t="shared" ca="1" si="45"/>
        <v>10.842581666092778</v>
      </c>
      <c r="AE84" s="24">
        <f t="shared" ca="1" si="45"/>
        <v>11.008888808814703</v>
      </c>
      <c r="AF84" s="24">
        <f t="shared" ca="1" si="45"/>
        <v>11.184822766302842</v>
      </c>
      <c r="AG84" s="24">
        <f t="shared" ca="1" si="45"/>
        <v>11.350611057680446</v>
      </c>
      <c r="AH84" s="24">
        <f t="shared" ca="1" si="45"/>
        <v>11.505856545674151</v>
      </c>
      <c r="AI84" s="24">
        <f t="shared" ca="1" si="45"/>
        <v>11.676711224782977</v>
      </c>
      <c r="AJ84" s="24">
        <f t="shared" ca="1" si="45"/>
        <v>11.851772524278722</v>
      </c>
      <c r="AK84" s="24">
        <f t="shared" ca="1" si="45"/>
        <v>12.020489050682841</v>
      </c>
      <c r="AL84" s="24">
        <f t="shared" ca="1" si="45"/>
        <v>12.187951833476401</v>
      </c>
      <c r="AM84" s="24">
        <f t="shared" ca="1" si="45"/>
        <v>13.054447042059707</v>
      </c>
      <c r="AN84" s="24">
        <f t="shared" ca="1" si="45"/>
        <v>13.941919881055176</v>
      </c>
      <c r="AO84" s="24">
        <f t="shared" ca="1" si="45"/>
        <v>13.941919881055176</v>
      </c>
      <c r="AP84" s="24">
        <f t="shared" ca="1" si="45"/>
        <v>13.941919881055176</v>
      </c>
      <c r="BB84" s="315">
        <v>4</v>
      </c>
    </row>
    <row r="85" spans="1:54">
      <c r="A85" s="315" t="s">
        <v>16</v>
      </c>
      <c r="B85" s="228"/>
      <c r="D85" s="186" t="s">
        <v>365</v>
      </c>
      <c r="J85" s="42">
        <f t="shared" ref="J85:O85" si="46">J127</f>
        <v>11.690334156193106</v>
      </c>
      <c r="K85" s="42">
        <f t="shared" si="46"/>
        <v>12.00003056398719</v>
      </c>
      <c r="L85" s="42">
        <f t="shared" si="46"/>
        <v>12.309726971781274</v>
      </c>
      <c r="M85" s="42">
        <f t="shared" si="46"/>
        <v>12.619423379575359</v>
      </c>
      <c r="N85" s="42">
        <f t="shared" si="46"/>
        <v>12.929119787369443</v>
      </c>
      <c r="O85" s="42">
        <f t="shared" si="46"/>
        <v>13.238816195163526</v>
      </c>
      <c r="P85" s="24">
        <f t="shared" ref="P85:AP85" ca="1" si="47">OFFSET(P$33,$BB127,$J$96)/OFFSET(O$33,$BB127,$J$96)*O85</f>
        <v>13.973141134301859</v>
      </c>
      <c r="Q85" s="24">
        <f t="shared" ca="1" si="47"/>
        <v>14.549299584664407</v>
      </c>
      <c r="R85" s="24">
        <f t="shared" ca="1" si="47"/>
        <v>13.711472908185829</v>
      </c>
      <c r="S85" s="24">
        <f t="shared" ca="1" si="47"/>
        <v>14.120073490374436</v>
      </c>
      <c r="T85" s="24">
        <f t="shared" ca="1" si="47"/>
        <v>14.661634431927318</v>
      </c>
      <c r="U85" s="24">
        <f t="shared" ca="1" si="47"/>
        <v>15.270733884418938</v>
      </c>
      <c r="V85" s="24">
        <f t="shared" ca="1" si="47"/>
        <v>15.930715594601836</v>
      </c>
      <c r="W85" s="24">
        <f t="shared" ca="1" si="47"/>
        <v>16.568803414715219</v>
      </c>
      <c r="X85" s="24">
        <f t="shared" ca="1" si="47"/>
        <v>17.205716587479845</v>
      </c>
      <c r="Y85" s="24">
        <f t="shared" ca="1" si="47"/>
        <v>17.843608645838522</v>
      </c>
      <c r="Z85" s="24">
        <f t="shared" ca="1" si="47"/>
        <v>18.481265280796578</v>
      </c>
      <c r="AA85" s="24">
        <f t="shared" ca="1" si="47"/>
        <v>19.074731838458202</v>
      </c>
      <c r="AB85" s="24">
        <f t="shared" ca="1" si="47"/>
        <v>19.521472719899499</v>
      </c>
      <c r="AC85" s="24">
        <f t="shared" ca="1" si="47"/>
        <v>20.04088512613637</v>
      </c>
      <c r="AD85" s="24">
        <f t="shared" ca="1" si="47"/>
        <v>20.550941347852078</v>
      </c>
      <c r="AE85" s="24">
        <f t="shared" ca="1" si="47"/>
        <v>21.066778740837773</v>
      </c>
      <c r="AF85" s="24">
        <f t="shared" ca="1" si="47"/>
        <v>21.530729005499595</v>
      </c>
      <c r="AG85" s="24">
        <f t="shared" ca="1" si="47"/>
        <v>21.992719834440777</v>
      </c>
      <c r="AH85" s="24">
        <f t="shared" ca="1" si="47"/>
        <v>22.43579268330009</v>
      </c>
      <c r="AI85" s="24">
        <f t="shared" ca="1" si="47"/>
        <v>22.881940852675598</v>
      </c>
      <c r="AJ85" s="24">
        <f t="shared" ca="1" si="47"/>
        <v>23.300183138297175</v>
      </c>
      <c r="AK85" s="24">
        <f t="shared" ca="1" si="47"/>
        <v>23.722055099544743</v>
      </c>
      <c r="AL85" s="24">
        <f t="shared" ca="1" si="47"/>
        <v>24.160997049146999</v>
      </c>
      <c r="AM85" s="24">
        <f t="shared" ca="1" si="47"/>
        <v>26.193562751137097</v>
      </c>
      <c r="AN85" s="24">
        <f t="shared" ca="1" si="47"/>
        <v>27.650955963718381</v>
      </c>
      <c r="AO85" s="24">
        <f t="shared" ca="1" si="47"/>
        <v>27.650955963718381</v>
      </c>
      <c r="AP85" s="24">
        <f t="shared" ca="1" si="47"/>
        <v>27.650955963718381</v>
      </c>
      <c r="BB85" s="315">
        <v>5</v>
      </c>
    </row>
    <row r="86" spans="1:54">
      <c r="A86" s="315"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5"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5" t="s">
        <v>16</v>
      </c>
      <c r="B88" s="228"/>
      <c r="J88" s="315"/>
    </row>
    <row r="89" spans="1:54">
      <c r="A89" s="315" t="s">
        <v>16</v>
      </c>
      <c r="B89" s="228"/>
      <c r="C89" s="315" t="s">
        <v>555</v>
      </c>
      <c r="D89" s="186" t="str">
        <f>D81</f>
        <v>RLEH</v>
      </c>
      <c r="J89" s="42">
        <f t="shared" ref="J89:O93" si="48">J81</f>
        <v>14.676645094763478</v>
      </c>
      <c r="K89" s="42">
        <f t="shared" si="48"/>
        <v>14.08428987326449</v>
      </c>
      <c r="L89" s="42">
        <f t="shared" si="48"/>
        <v>13.491934651765501</v>
      </c>
      <c r="M89" s="42">
        <f t="shared" si="48"/>
        <v>12.899579430266513</v>
      </c>
      <c r="N89" s="42">
        <f t="shared" si="48"/>
        <v>12.307224208767526</v>
      </c>
      <c r="O89" s="42">
        <f t="shared" si="48"/>
        <v>11.714868987268536</v>
      </c>
      <c r="P89" s="186">
        <f t="shared" ref="P89:AP89" ca="1" si="49">(($M$81*(1-P$75))+((P81-$M$81)*(1-P$76)))</f>
        <v>11.194373751051108</v>
      </c>
      <c r="Q89" s="186">
        <f t="shared" ca="1" si="49"/>
        <v>11.046332905584393</v>
      </c>
      <c r="R89" s="186">
        <f t="shared" ca="1" si="49"/>
        <v>11.282802965739764</v>
      </c>
      <c r="S89" s="186">
        <f t="shared" ca="1" si="49"/>
        <v>11.559573975811535</v>
      </c>
      <c r="T89" s="186">
        <f t="shared" ca="1" si="49"/>
        <v>11.339373582362565</v>
      </c>
      <c r="U89" s="186">
        <f t="shared" ca="1" si="49"/>
        <v>11.101454002449826</v>
      </c>
      <c r="V89" s="186">
        <f t="shared" ca="1" si="49"/>
        <v>10.838600144774659</v>
      </c>
      <c r="W89" s="186">
        <f t="shared" ca="1" si="49"/>
        <v>10.580192409443493</v>
      </c>
      <c r="X89" s="186">
        <f t="shared" ca="1" si="49"/>
        <v>10.30676777913593</v>
      </c>
      <c r="Y89" s="186">
        <f t="shared" ca="1" si="49"/>
        <v>10.015828106107174</v>
      </c>
      <c r="Z89" s="186">
        <f t="shared" ca="1" si="49"/>
        <v>9.731564244482783</v>
      </c>
      <c r="AA89" s="186">
        <f t="shared" ca="1" si="49"/>
        <v>9.4666959593020046</v>
      </c>
      <c r="AB89" s="186">
        <f t="shared" ca="1" si="49"/>
        <v>9.2509938266133513</v>
      </c>
      <c r="AC89" s="186">
        <f t="shared" ca="1" si="49"/>
        <v>9.1796583264551739</v>
      </c>
      <c r="AD89" s="186">
        <f t="shared" ca="1" si="49"/>
        <v>9.0786101114589854</v>
      </c>
      <c r="AE89" s="186">
        <f t="shared" ca="1" si="49"/>
        <v>8.9821130985027686</v>
      </c>
      <c r="AF89" s="186">
        <f t="shared" ca="1" si="49"/>
        <v>8.8993735694846219</v>
      </c>
      <c r="AG89" s="186">
        <f t="shared" ca="1" si="49"/>
        <v>8.826157158987332</v>
      </c>
      <c r="AH89" s="186">
        <f t="shared" ca="1" si="49"/>
        <v>8.7389729416849526</v>
      </c>
      <c r="AI89" s="186">
        <f t="shared" ca="1" si="49"/>
        <v>8.6411509984717121</v>
      </c>
      <c r="AJ89" s="186">
        <f t="shared" ca="1" si="49"/>
        <v>8.5517924575902526</v>
      </c>
      <c r="AK89" s="186">
        <f t="shared" ca="1" si="49"/>
        <v>8.466876385373082</v>
      </c>
      <c r="AL89" s="186">
        <f t="shared" ca="1" si="49"/>
        <v>8.3780299689924362</v>
      </c>
      <c r="AM89" s="186">
        <f t="shared" ca="1" si="49"/>
        <v>7.8467956114517285</v>
      </c>
      <c r="AN89" s="186">
        <f t="shared" ca="1" si="49"/>
        <v>7.3844174323783491</v>
      </c>
      <c r="AO89" s="186">
        <f t="shared" ca="1" si="49"/>
        <v>7.3844174323783491</v>
      </c>
      <c r="AP89" s="186">
        <f t="shared" ca="1" si="49"/>
        <v>7.3844174323783491</v>
      </c>
    </row>
    <row r="90" spans="1:54">
      <c r="A90" s="315" t="s">
        <v>16</v>
      </c>
      <c r="B90" s="228"/>
      <c r="D90" s="186" t="str">
        <f>D82</f>
        <v>RMEH</v>
      </c>
      <c r="J90" s="42">
        <f t="shared" si="48"/>
        <v>13.162628870539544</v>
      </c>
      <c r="K90" s="42">
        <f t="shared" si="48"/>
        <v>13.094413910887344</v>
      </c>
      <c r="L90" s="42">
        <f t="shared" si="48"/>
        <v>13.026198951235143</v>
      </c>
      <c r="M90" s="42">
        <f t="shared" si="48"/>
        <v>12.957983991582941</v>
      </c>
      <c r="N90" s="42">
        <f t="shared" si="48"/>
        <v>12.88976903193074</v>
      </c>
      <c r="O90" s="42">
        <f t="shared" si="48"/>
        <v>12.821554072278539</v>
      </c>
      <c r="P90" s="186">
        <f t="shared" ref="P90:AP90" ca="1" si="50">(($M$82*(1-P$75))+((P82-$M$82)*(1-P$76)))</f>
        <v>12.52252942155941</v>
      </c>
      <c r="Q90" s="186">
        <f t="shared" ca="1" si="50"/>
        <v>12.584879597134925</v>
      </c>
      <c r="R90" s="186">
        <f t="shared" ca="1" si="50"/>
        <v>13.004150288117712</v>
      </c>
      <c r="S90" s="186">
        <f t="shared" ca="1" si="50"/>
        <v>12.269670076892547</v>
      </c>
      <c r="T90" s="186">
        <f t="shared" ca="1" si="50"/>
        <v>12.279955168823275</v>
      </c>
      <c r="U90" s="186">
        <f t="shared" ca="1" si="50"/>
        <v>12.276746279103206</v>
      </c>
      <c r="V90" s="186">
        <f t="shared" ca="1" si="50"/>
        <v>12.285163446508184</v>
      </c>
      <c r="W90" s="186">
        <f t="shared" ca="1" si="50"/>
        <v>12.304940609145724</v>
      </c>
      <c r="X90" s="186">
        <f t="shared" ca="1" si="50"/>
        <v>12.287263926753431</v>
      </c>
      <c r="Y90" s="186">
        <f t="shared" ca="1" si="50"/>
        <v>12.302742760474434</v>
      </c>
      <c r="Z90" s="186">
        <f t="shared" ca="1" si="50"/>
        <v>12.311316755146951</v>
      </c>
      <c r="AA90" s="186">
        <f t="shared" ca="1" si="50"/>
        <v>12.318526577808214</v>
      </c>
      <c r="AB90" s="186">
        <f t="shared" ca="1" si="50"/>
        <v>12.334967476596315</v>
      </c>
      <c r="AC90" s="186">
        <f t="shared" ca="1" si="50"/>
        <v>12.479167699278207</v>
      </c>
      <c r="AD90" s="186">
        <f t="shared" ca="1" si="50"/>
        <v>12.681932231936429</v>
      </c>
      <c r="AE90" s="186">
        <f t="shared" ca="1" si="50"/>
        <v>12.876451948608892</v>
      </c>
      <c r="AF90" s="186">
        <f t="shared" ca="1" si="50"/>
        <v>13.082231586233238</v>
      </c>
      <c r="AG90" s="186">
        <f t="shared" ca="1" si="50"/>
        <v>13.276144432900962</v>
      </c>
      <c r="AH90" s="186">
        <f t="shared" ca="1" si="50"/>
        <v>13.457725980421788</v>
      </c>
      <c r="AI90" s="186">
        <f t="shared" ca="1" si="50"/>
        <v>13.657564683850081</v>
      </c>
      <c r="AJ90" s="186">
        <f t="shared" ca="1" si="50"/>
        <v>13.862323624571975</v>
      </c>
      <c r="AK90" s="186">
        <f t="shared" ca="1" si="50"/>
        <v>14.059661456110373</v>
      </c>
      <c r="AL90" s="186">
        <f t="shared" ca="1" si="50"/>
        <v>14.255532857236258</v>
      </c>
      <c r="AM90" s="186">
        <f t="shared" ca="1" si="50"/>
        <v>15.269021512702482</v>
      </c>
      <c r="AN90" s="186">
        <f t="shared" ca="1" si="50"/>
        <v>16.307046472848395</v>
      </c>
      <c r="AO90" s="186">
        <f t="shared" ca="1" si="50"/>
        <v>16.307046472848395</v>
      </c>
      <c r="AP90" s="186">
        <f t="shared" ca="1" si="50"/>
        <v>16.307046472848395</v>
      </c>
    </row>
    <row r="91" spans="1:54">
      <c r="A91" s="315" t="s">
        <v>16</v>
      </c>
      <c r="B91" s="228"/>
      <c r="D91" s="186" t="str">
        <f>D83</f>
        <v>RHEH</v>
      </c>
      <c r="J91" s="42">
        <f t="shared" si="48"/>
        <v>7.0842557645058601</v>
      </c>
      <c r="K91" s="42">
        <f t="shared" si="48"/>
        <v>7.2302855472935121</v>
      </c>
      <c r="L91" s="42">
        <f t="shared" si="48"/>
        <v>7.3763153300811641</v>
      </c>
      <c r="M91" s="42">
        <f t="shared" si="48"/>
        <v>7.5223451128688161</v>
      </c>
      <c r="N91" s="42">
        <f t="shared" si="48"/>
        <v>7.6683748956564681</v>
      </c>
      <c r="O91" s="42">
        <f t="shared" si="48"/>
        <v>7.8144046784441201</v>
      </c>
      <c r="P91" s="186">
        <f t="shared" ref="P91:AP91" ca="1" si="51">(($M$83*(1-P$75))+((P83-$M$83)*(1-P$76)))</f>
        <v>7.9179366741752473</v>
      </c>
      <c r="Q91" s="186">
        <f t="shared" ca="1" si="51"/>
        <v>8.1299133575256874</v>
      </c>
      <c r="R91" s="186">
        <f t="shared" ca="1" si="51"/>
        <v>7.553837394903578</v>
      </c>
      <c r="S91" s="186">
        <f t="shared" ca="1" si="51"/>
        <v>7.6678132983513621</v>
      </c>
      <c r="T91" s="186">
        <f t="shared" ca="1" si="51"/>
        <v>7.8465144966093936</v>
      </c>
      <c r="U91" s="186">
        <f t="shared" ca="1" si="51"/>
        <v>8.0523045775742563</v>
      </c>
      <c r="V91" s="186">
        <f t="shared" ca="1" si="51"/>
        <v>8.2749371123250803</v>
      </c>
      <c r="W91" s="186">
        <f t="shared" ca="1" si="51"/>
        <v>8.4759811811428563</v>
      </c>
      <c r="X91" s="186">
        <f t="shared" ca="1" si="51"/>
        <v>8.66638983805165</v>
      </c>
      <c r="Y91" s="186">
        <f t="shared" ca="1" si="51"/>
        <v>8.8472585867592439</v>
      </c>
      <c r="Z91" s="186">
        <f t="shared" ca="1" si="51"/>
        <v>9.0179717906078913</v>
      </c>
      <c r="AA91" s="186">
        <f t="shared" ca="1" si="51"/>
        <v>9.1574331750811471</v>
      </c>
      <c r="AB91" s="186">
        <f t="shared" ca="1" si="51"/>
        <v>9.218267585479845</v>
      </c>
      <c r="AC91" s="186">
        <f t="shared" ca="1" si="51"/>
        <v>9.4635401946016273</v>
      </c>
      <c r="AD91" s="186">
        <f t="shared" ca="1" si="51"/>
        <v>9.7043947040373499</v>
      </c>
      <c r="AE91" s="186">
        <f t="shared" ca="1" si="51"/>
        <v>9.947979150117142</v>
      </c>
      <c r="AF91" s="186">
        <f t="shared" ca="1" si="51"/>
        <v>10.167061887745191</v>
      </c>
      <c r="AG91" s="186">
        <f t="shared" ca="1" si="51"/>
        <v>10.385219356924052</v>
      </c>
      <c r="AH91" s="186">
        <f t="shared" ca="1" si="51"/>
        <v>10.594443534794738</v>
      </c>
      <c r="AI91" s="186">
        <f t="shared" ca="1" si="51"/>
        <v>10.805119914957546</v>
      </c>
      <c r="AJ91" s="186">
        <f t="shared" ca="1" si="51"/>
        <v>11.002618810647537</v>
      </c>
      <c r="AK91" s="186">
        <f t="shared" ca="1" si="51"/>
        <v>11.201831681591798</v>
      </c>
      <c r="AL91" s="186">
        <f t="shared" ca="1" si="51"/>
        <v>11.409105200551316</v>
      </c>
      <c r="AM91" s="186">
        <f t="shared" ca="1" si="51"/>
        <v>12.368906481676682</v>
      </c>
      <c r="AN91" s="186">
        <f t="shared" ca="1" si="51"/>
        <v>13.057104590682133</v>
      </c>
      <c r="AO91" s="186">
        <f t="shared" ca="1" si="51"/>
        <v>13.057104590682133</v>
      </c>
      <c r="AP91" s="186">
        <f t="shared" ca="1" si="51"/>
        <v>13.057104590682133</v>
      </c>
    </row>
    <row r="92" spans="1:54">
      <c r="A92" s="315" t="s">
        <v>16</v>
      </c>
      <c r="B92" s="228"/>
      <c r="D92" s="186" t="str">
        <f>D84</f>
        <v>RMEO</v>
      </c>
      <c r="I92" s="315">
        <v>0.1</v>
      </c>
      <c r="J92" s="42">
        <f t="shared" si="48"/>
        <v>5.8181446629629967</v>
      </c>
      <c r="K92" s="42">
        <f t="shared" si="48"/>
        <v>6.4084282360981142</v>
      </c>
      <c r="L92" s="42">
        <f t="shared" si="48"/>
        <v>6.9987118092332326</v>
      </c>
      <c r="M92" s="42">
        <f t="shared" si="48"/>
        <v>7.58899538236835</v>
      </c>
      <c r="N92" s="42">
        <f t="shared" si="48"/>
        <v>8.1792789555034684</v>
      </c>
      <c r="O92" s="42">
        <f t="shared" si="48"/>
        <v>8.7695625286385859</v>
      </c>
      <c r="P92" s="186">
        <f ca="1">OFFSET(P$33,$BB117,$J$96)/OFFSET(O$33,$BB117,$J$96)*O117</f>
        <v>8.9219151464281961</v>
      </c>
      <c r="Q92" s="186">
        <f t="shared" ref="Q92:AP92" ca="1" si="52">(($M$84*(1-Q$75*$I$92))+((Q84-$M$84)*(1-Q$76*$I$92)))</f>
        <v>9.0441301705049675</v>
      </c>
      <c r="R92" s="186">
        <f t="shared" ca="1" si="52"/>
        <v>9.4662391813297742</v>
      </c>
      <c r="S92" s="186">
        <f t="shared" ca="1" si="52"/>
        <v>9.0488625325589567</v>
      </c>
      <c r="T92" s="186">
        <f t="shared" ca="1" si="52"/>
        <v>9.1772791729360321</v>
      </c>
      <c r="U92" s="186">
        <f t="shared" ca="1" si="52"/>
        <v>9.299286838681823</v>
      </c>
      <c r="V92" s="186">
        <f t="shared" ca="1" si="52"/>
        <v>9.4339261476867478</v>
      </c>
      <c r="W92" s="186">
        <f t="shared" ca="1" si="52"/>
        <v>9.5815362224404055</v>
      </c>
      <c r="X92" s="186">
        <f t="shared" ca="1" si="52"/>
        <v>9.7041368425800005</v>
      </c>
      <c r="Y92" s="186">
        <f t="shared" ca="1" si="52"/>
        <v>9.8572328695098932</v>
      </c>
      <c r="Z92" s="186">
        <f t="shared" ca="1" si="52"/>
        <v>10.009619400976367</v>
      </c>
      <c r="AA92" s="186">
        <f t="shared" ca="1" si="52"/>
        <v>10.165857202566908</v>
      </c>
      <c r="AB92" s="186">
        <f t="shared" ca="1" si="52"/>
        <v>10.335020876334474</v>
      </c>
      <c r="AC92" s="186">
        <f t="shared" ca="1" si="52"/>
        <v>10.455841001285517</v>
      </c>
      <c r="AD92" s="186">
        <f t="shared" ca="1" si="52"/>
        <v>10.625730032770923</v>
      </c>
      <c r="AE92" s="186">
        <f t="shared" ca="1" si="52"/>
        <v>10.788711032638409</v>
      </c>
      <c r="AF92" s="186">
        <f t="shared" ca="1" si="52"/>
        <v>10.961126310976784</v>
      </c>
      <c r="AG92" s="186">
        <f t="shared" ca="1" si="52"/>
        <v>11.123598836526837</v>
      </c>
      <c r="AH92" s="186">
        <f t="shared" ca="1" si="52"/>
        <v>11.275739414760668</v>
      </c>
      <c r="AI92" s="186">
        <f t="shared" ca="1" si="52"/>
        <v>11.443177000287317</v>
      </c>
      <c r="AJ92" s="186">
        <f t="shared" ca="1" si="52"/>
        <v>11.614737073793147</v>
      </c>
      <c r="AK92" s="186">
        <f t="shared" ca="1" si="52"/>
        <v>11.780079269669184</v>
      </c>
      <c r="AL92" s="186">
        <f t="shared" ca="1" si="52"/>
        <v>11.944192796806872</v>
      </c>
      <c r="AM92" s="186">
        <f t="shared" ca="1" si="52"/>
        <v>12.793358101218512</v>
      </c>
      <c r="AN92" s="186">
        <f t="shared" ca="1" si="52"/>
        <v>13.663081483434071</v>
      </c>
      <c r="AO92" s="186">
        <f t="shared" ca="1" si="52"/>
        <v>13.663081483434071</v>
      </c>
      <c r="AP92" s="186">
        <f t="shared" ca="1" si="52"/>
        <v>13.663081483434071</v>
      </c>
    </row>
    <row r="93" spans="1:54">
      <c r="A93" s="315" t="s">
        <v>16</v>
      </c>
      <c r="B93" s="228"/>
      <c r="D93" s="186" t="str">
        <f>D85</f>
        <v>RHEO</v>
      </c>
      <c r="I93" s="315">
        <v>0.1</v>
      </c>
      <c r="J93" s="42">
        <f t="shared" si="48"/>
        <v>11.690334156193106</v>
      </c>
      <c r="K93" s="42">
        <f t="shared" si="48"/>
        <v>12.00003056398719</v>
      </c>
      <c r="L93" s="42">
        <f t="shared" si="48"/>
        <v>12.309726971781274</v>
      </c>
      <c r="M93" s="42">
        <f t="shared" si="48"/>
        <v>12.619423379575359</v>
      </c>
      <c r="N93" s="42">
        <f t="shared" si="48"/>
        <v>12.929119787369443</v>
      </c>
      <c r="O93" s="42">
        <f t="shared" si="48"/>
        <v>13.238816195163526</v>
      </c>
      <c r="P93" s="186">
        <f ca="1">(($M$85*(1-P$75))+((P85-$M$85)*(1-P$76)))</f>
        <v>13.414215488929784</v>
      </c>
      <c r="Q93" s="186">
        <f t="shared" ref="Q93:AP93" ca="1" si="53">(($M$85*(1-Q$75*$I$93))+((Q85-$M$85)*(1-Q$76*$I$93)))</f>
        <v>14.471703320212864</v>
      </c>
      <c r="R93" s="186">
        <f t="shared" ca="1" si="53"/>
        <v>13.620063088797924</v>
      </c>
      <c r="S93" s="186">
        <f t="shared" ca="1" si="53"/>
        <v>14.007112902451441</v>
      </c>
      <c r="T93" s="186">
        <f t="shared" ca="1" si="53"/>
        <v>14.524792510562664</v>
      </c>
      <c r="U93" s="186">
        <f t="shared" ca="1" si="53"/>
        <v>15.107846056318468</v>
      </c>
      <c r="V93" s="186">
        <f t="shared" ca="1" si="53"/>
        <v>15.739547007466614</v>
      </c>
      <c r="W93" s="186">
        <f t="shared" ca="1" si="53"/>
        <v>16.347886035852351</v>
      </c>
      <c r="X93" s="186">
        <f t="shared" ca="1" si="53"/>
        <v>16.953366077530138</v>
      </c>
      <c r="Y93" s="186">
        <f t="shared" ca="1" si="53"/>
        <v>17.558110907505107</v>
      </c>
      <c r="Z93" s="186">
        <f t="shared" ca="1" si="53"/>
        <v>18.16092334926277</v>
      </c>
      <c r="AA93" s="186">
        <f t="shared" ca="1" si="53"/>
        <v>18.718670177473648</v>
      </c>
      <c r="AB93" s="186">
        <f t="shared" ca="1" si="53"/>
        <v>19.131043265501511</v>
      </c>
      <c r="AC93" s="186">
        <f t="shared" ca="1" si="53"/>
        <v>19.640067423613644</v>
      </c>
      <c r="AD93" s="186">
        <f t="shared" ca="1" si="53"/>
        <v>20.139922520895038</v>
      </c>
      <c r="AE93" s="186">
        <f t="shared" ca="1" si="53"/>
        <v>20.645443166021018</v>
      </c>
      <c r="AF93" s="186">
        <f t="shared" ca="1" si="53"/>
        <v>21.100114425389602</v>
      </c>
      <c r="AG93" s="186">
        <f t="shared" ca="1" si="53"/>
        <v>21.552865437751962</v>
      </c>
      <c r="AH93" s="186">
        <f t="shared" ca="1" si="53"/>
        <v>21.987076829634088</v>
      </c>
      <c r="AI93" s="186">
        <f t="shared" ca="1" si="53"/>
        <v>22.424302035622084</v>
      </c>
      <c r="AJ93" s="186">
        <f t="shared" ca="1" si="53"/>
        <v>22.834179475531229</v>
      </c>
      <c r="AK93" s="186">
        <f t="shared" ca="1" si="53"/>
        <v>23.247613997553849</v>
      </c>
      <c r="AL93" s="186">
        <f t="shared" ca="1" si="53"/>
        <v>23.677777108164058</v>
      </c>
      <c r="AM93" s="186">
        <f t="shared" ca="1" si="53"/>
        <v>25.669691496114353</v>
      </c>
      <c r="AN93" s="186">
        <f t="shared" ca="1" si="53"/>
        <v>27.097936844444014</v>
      </c>
      <c r="AO93" s="186">
        <f t="shared" ca="1" si="53"/>
        <v>27.097936844444014</v>
      </c>
      <c r="AP93" s="186">
        <f t="shared" ca="1" si="53"/>
        <v>27.097936844444014</v>
      </c>
    </row>
    <row r="94" spans="1:54">
      <c r="A94" s="315"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5" t="s">
        <v>16</v>
      </c>
      <c r="B95" s="228"/>
      <c r="D95" s="186"/>
    </row>
    <row r="96" spans="1:54" ht="18" thickBot="1">
      <c r="A96" s="315" t="s">
        <v>16</v>
      </c>
      <c r="B96" s="228"/>
      <c r="C96" s="37" t="s">
        <v>154</v>
      </c>
      <c r="D96" s="14"/>
      <c r="I96" s="135" t="s">
        <v>445</v>
      </c>
      <c r="J96" s="40">
        <f>J97-J3</f>
        <v>0</v>
      </c>
    </row>
    <row r="97" spans="1:54" ht="24" thickTop="1">
      <c r="A97" s="315" t="s">
        <v>16</v>
      </c>
      <c r="B97" s="16" t="s">
        <v>18</v>
      </c>
      <c r="C97" s="16" t="s">
        <v>19</v>
      </c>
      <c r="D97" s="16" t="s">
        <v>20</v>
      </c>
      <c r="E97" s="16" t="s">
        <v>21</v>
      </c>
      <c r="F97" s="16" t="s">
        <v>22</v>
      </c>
      <c r="G97" s="16" t="s">
        <v>23</v>
      </c>
      <c r="H97" s="16" t="s">
        <v>24</v>
      </c>
      <c r="I97" s="17" t="s">
        <v>25</v>
      </c>
      <c r="J97" s="18">
        <f>'[5]TS BYDem'!J7</f>
        <v>2012</v>
      </c>
      <c r="K97" s="18">
        <v>2013</v>
      </c>
      <c r="L97" s="18">
        <f t="shared" ref="L97:AL97" si="54">1+K97</f>
        <v>2014</v>
      </c>
      <c r="M97" s="18">
        <f t="shared" si="54"/>
        <v>2015</v>
      </c>
      <c r="N97" s="18">
        <f t="shared" si="54"/>
        <v>2016</v>
      </c>
      <c r="O97" s="18">
        <f t="shared" si="54"/>
        <v>2017</v>
      </c>
      <c r="P97" s="18">
        <f t="shared" si="54"/>
        <v>2018</v>
      </c>
      <c r="Q97" s="18">
        <f t="shared" si="54"/>
        <v>2019</v>
      </c>
      <c r="R97" s="18">
        <f t="shared" si="54"/>
        <v>2020</v>
      </c>
      <c r="S97" s="18">
        <f t="shared" si="54"/>
        <v>2021</v>
      </c>
      <c r="T97" s="18">
        <f t="shared" si="54"/>
        <v>2022</v>
      </c>
      <c r="U97" s="18">
        <f t="shared" si="54"/>
        <v>2023</v>
      </c>
      <c r="V97" s="18">
        <f t="shared" si="54"/>
        <v>2024</v>
      </c>
      <c r="W97" s="18">
        <f t="shared" si="54"/>
        <v>2025</v>
      </c>
      <c r="X97" s="18">
        <f t="shared" si="54"/>
        <v>2026</v>
      </c>
      <c r="Y97" s="18">
        <f t="shared" si="54"/>
        <v>2027</v>
      </c>
      <c r="Z97" s="18">
        <f t="shared" si="54"/>
        <v>2028</v>
      </c>
      <c r="AA97" s="18">
        <f t="shared" si="54"/>
        <v>2029</v>
      </c>
      <c r="AB97" s="18">
        <f t="shared" si="54"/>
        <v>2030</v>
      </c>
      <c r="AC97" s="18">
        <f t="shared" si="54"/>
        <v>2031</v>
      </c>
      <c r="AD97" s="18">
        <f t="shared" si="54"/>
        <v>2032</v>
      </c>
      <c r="AE97" s="18">
        <f t="shared" si="54"/>
        <v>2033</v>
      </c>
      <c r="AF97" s="18">
        <f t="shared" si="54"/>
        <v>2034</v>
      </c>
      <c r="AG97" s="18">
        <f t="shared" si="54"/>
        <v>2035</v>
      </c>
      <c r="AH97" s="18">
        <f t="shared" si="54"/>
        <v>2036</v>
      </c>
      <c r="AI97" s="18">
        <f t="shared" si="54"/>
        <v>2037</v>
      </c>
      <c r="AJ97" s="18">
        <f t="shared" si="54"/>
        <v>2038</v>
      </c>
      <c r="AK97" s="18">
        <f t="shared" si="54"/>
        <v>2039</v>
      </c>
      <c r="AL97" s="18">
        <f t="shared" si="54"/>
        <v>2040</v>
      </c>
      <c r="AM97" s="18">
        <f>5+AL97</f>
        <v>2045</v>
      </c>
      <c r="AN97" s="18">
        <f>5+AM97</f>
        <v>2050</v>
      </c>
      <c r="AO97" s="18">
        <f>10+AN97</f>
        <v>2060</v>
      </c>
      <c r="AP97" s="18">
        <f>10+AO97</f>
        <v>2070</v>
      </c>
      <c r="AQ97" s="18"/>
      <c r="AR97" s="18"/>
      <c r="AS97" s="18"/>
      <c r="AT97" s="18"/>
      <c r="AU97" s="18"/>
      <c r="AV97" s="18"/>
    </row>
    <row r="98" spans="1:54">
      <c r="A98" s="315"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10.675790841703828</v>
      </c>
      <c r="K99" s="24">
        <f t="shared" ref="K99:N128" si="55">($O99-$J99)*(K$97-$J$97)/($O$97-$J$97)+$J99</f>
        <v>12.639010653235388</v>
      </c>
      <c r="L99" s="24">
        <f t="shared" si="55"/>
        <v>14.602230464766947</v>
      </c>
      <c r="M99" s="24">
        <f t="shared" si="55"/>
        <v>16.565450276298506</v>
      </c>
      <c r="N99" s="24">
        <f t="shared" si="55"/>
        <v>18.528670087830069</v>
      </c>
      <c r="O99" s="24">
        <f>'[5]TS BYDem'!O10</f>
        <v>20.491889899361627</v>
      </c>
      <c r="P99" s="24">
        <f t="shared" ref="P99:AP99" ca="1" si="56">OFFSET(P$21,$BB99,$J$96)/OFFSET(O$21,$BB99,$J$96)*O99</f>
        <v>20.397321793225576</v>
      </c>
      <c r="Q99" s="24">
        <f t="shared" ca="1" si="56"/>
        <v>20.411062846736275</v>
      </c>
      <c r="R99" s="24">
        <f t="shared" ca="1" si="56"/>
        <v>21.145833346621256</v>
      </c>
      <c r="S99" s="24">
        <f t="shared" ca="1" si="56"/>
        <v>21.978526814873252</v>
      </c>
      <c r="T99" s="24">
        <f t="shared" ca="1" si="56"/>
        <v>21.876910599497993</v>
      </c>
      <c r="U99" s="24">
        <f t="shared" ca="1" si="56"/>
        <v>21.737565431143011</v>
      </c>
      <c r="V99" s="24">
        <f t="shared" ca="1" si="56"/>
        <v>21.544434554933446</v>
      </c>
      <c r="W99" s="24">
        <f t="shared" ca="1" si="56"/>
        <v>21.35433493872025</v>
      </c>
      <c r="X99" s="24">
        <f t="shared" ca="1" si="56"/>
        <v>21.127512059061161</v>
      </c>
      <c r="Y99" s="24">
        <f t="shared" ca="1" si="56"/>
        <v>20.85701503264719</v>
      </c>
      <c r="Z99" s="24">
        <f t="shared" ca="1" si="56"/>
        <v>20.59191826346467</v>
      </c>
      <c r="AA99" s="24">
        <f t="shared" ca="1" si="56"/>
        <v>20.359843495416882</v>
      </c>
      <c r="AB99" s="24">
        <f t="shared" ca="1" si="56"/>
        <v>20.227535958858756</v>
      </c>
      <c r="AC99" s="24">
        <f t="shared" ca="1" si="56"/>
        <v>20.071559052848762</v>
      </c>
      <c r="AD99" s="24">
        <f t="shared" ca="1" si="56"/>
        <v>19.850614531565675</v>
      </c>
      <c r="AE99" s="24">
        <f t="shared" ca="1" si="56"/>
        <v>19.639621330610435</v>
      </c>
      <c r="AF99" s="24">
        <f t="shared" ca="1" si="56"/>
        <v>19.458709222160106</v>
      </c>
      <c r="AG99" s="24">
        <f t="shared" ca="1" si="56"/>
        <v>19.298619657312276</v>
      </c>
      <c r="AH99" s="24">
        <f t="shared" ca="1" si="56"/>
        <v>19.107989123600806</v>
      </c>
      <c r="AI99" s="24">
        <f t="shared" ca="1" si="56"/>
        <v>18.894098928558311</v>
      </c>
      <c r="AJ99" s="24">
        <f t="shared" ca="1" si="56"/>
        <v>18.698714180412548</v>
      </c>
      <c r="AK99" s="24">
        <f t="shared" ca="1" si="56"/>
        <v>18.513043004271822</v>
      </c>
      <c r="AL99" s="24">
        <f t="shared" ca="1" si="56"/>
        <v>18.318778029520111</v>
      </c>
      <c r="AM99" s="24">
        <f t="shared" ca="1" si="56"/>
        <v>17.157220442180364</v>
      </c>
      <c r="AN99" s="24">
        <f t="shared" ca="1" si="56"/>
        <v>16.146218660199679</v>
      </c>
      <c r="AO99" s="24">
        <f t="shared" ca="1" si="56"/>
        <v>16.146218660199679</v>
      </c>
      <c r="AP99" s="24">
        <f t="shared" ca="1" si="56"/>
        <v>16.146218660199679</v>
      </c>
      <c r="AQ99" s="186"/>
      <c r="AR99" s="186"/>
      <c r="AS99" s="186"/>
      <c r="AT99" s="186"/>
      <c r="AU99" s="186"/>
      <c r="AV99" s="186"/>
      <c r="BB99" s="315">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55"/>
        <v>4.5818274562462187E-2</v>
      </c>
      <c r="L100" s="24">
        <f t="shared" si="55"/>
        <v>4.4206681846626947E-2</v>
      </c>
      <c r="M100" s="24">
        <f t="shared" si="55"/>
        <v>4.2595089130791713E-2</v>
      </c>
      <c r="N100" s="24">
        <f t="shared" si="55"/>
        <v>4.0983496414956473E-2</v>
      </c>
      <c r="O100" s="24">
        <f>'[5]TS BYDem'!O11</f>
        <v>3.937190369912124E-2</v>
      </c>
      <c r="P100" s="24">
        <f t="shared" ref="P100:AP100" ca="1" si="57">OFFSET(P$21,$BB100,$J$96)/OFFSET(O$21,$BB100,$J$96)*O100</f>
        <v>3.9190206140424476E-2</v>
      </c>
      <c r="Q100" s="24">
        <f t="shared" ca="1" si="57"/>
        <v>3.9216607386878793E-2</v>
      </c>
      <c r="R100" s="24">
        <f t="shared" ca="1" si="57"/>
        <v>4.0628351911395681E-2</v>
      </c>
      <c r="S100" s="24">
        <f t="shared" ca="1" si="57"/>
        <v>4.2228239828221069E-2</v>
      </c>
      <c r="T100" s="24">
        <f t="shared" ca="1" si="57"/>
        <v>4.20330004498293E-2</v>
      </c>
      <c r="U100" s="24">
        <f t="shared" ca="1" si="57"/>
        <v>4.1765270895534695E-2</v>
      </c>
      <c r="V100" s="24">
        <f t="shared" ca="1" si="57"/>
        <v>4.1394200667420368E-2</v>
      </c>
      <c r="W100" s="24">
        <f t="shared" ca="1" si="57"/>
        <v>4.1028954522748323E-2</v>
      </c>
      <c r="X100" s="24">
        <f t="shared" ca="1" si="57"/>
        <v>4.059315047448564E-2</v>
      </c>
      <c r="Y100" s="24">
        <f t="shared" ca="1" si="57"/>
        <v>4.0073433507081806E-2</v>
      </c>
      <c r="Z100" s="24">
        <f t="shared" ca="1" si="57"/>
        <v>3.9564092274112977E-2</v>
      </c>
      <c r="AA100" s="24">
        <f t="shared" ca="1" si="57"/>
        <v>3.9118197558523179E-2</v>
      </c>
      <c r="AB100" s="24">
        <f t="shared" ca="1" si="57"/>
        <v>3.8863989693186322E-2</v>
      </c>
      <c r="AC100" s="24">
        <f t="shared" ca="1" si="57"/>
        <v>3.856430490311219E-2</v>
      </c>
      <c r="AD100" s="24">
        <f t="shared" ca="1" si="57"/>
        <v>3.8139795184509946E-2</v>
      </c>
      <c r="AE100" s="24">
        <f t="shared" ca="1" si="57"/>
        <v>3.773440534345688E-2</v>
      </c>
      <c r="AF100" s="24">
        <f t="shared" ca="1" si="57"/>
        <v>3.7386811532105532E-2</v>
      </c>
      <c r="AG100" s="24">
        <f t="shared" ca="1" si="57"/>
        <v>3.7079224922896815E-2</v>
      </c>
      <c r="AH100" s="24">
        <f t="shared" ca="1" si="57"/>
        <v>3.6712958704785137E-2</v>
      </c>
      <c r="AI100" s="24">
        <f t="shared" ca="1" si="57"/>
        <v>3.6302002750856176E-2</v>
      </c>
      <c r="AJ100" s="24">
        <f t="shared" ca="1" si="57"/>
        <v>3.5926602066680545E-2</v>
      </c>
      <c r="AK100" s="24">
        <f t="shared" ca="1" si="57"/>
        <v>3.5569864464506384E-2</v>
      </c>
      <c r="AL100" s="24">
        <f t="shared" ca="1" si="57"/>
        <v>3.5196615246615812E-2</v>
      </c>
      <c r="AM100" s="24">
        <f t="shared" ca="1" si="57"/>
        <v>3.2964867287090187E-2</v>
      </c>
      <c r="AN100" s="24">
        <f t="shared" ca="1" si="57"/>
        <v>3.1022388335891861E-2</v>
      </c>
      <c r="AO100" s="24">
        <f t="shared" ca="1" si="57"/>
        <v>3.1022388335891861E-2</v>
      </c>
      <c r="AP100" s="24">
        <f t="shared" ca="1" si="57"/>
        <v>3.1022388335891861E-2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10.057098199765919</v>
      </c>
      <c r="K101" s="24">
        <f t="shared" si="55"/>
        <v>10.651583309100051</v>
      </c>
      <c r="L101" s="24">
        <f t="shared" si="55"/>
        <v>11.246068418434183</v>
      </c>
      <c r="M101" s="24">
        <f t="shared" si="55"/>
        <v>11.840553527768316</v>
      </c>
      <c r="N101" s="24">
        <f t="shared" si="55"/>
        <v>12.435038637102448</v>
      </c>
      <c r="O101" s="24">
        <f>'[5]TS BYDem'!O12</f>
        <v>13.029523746436579</v>
      </c>
      <c r="P101" s="24">
        <f t="shared" ref="P101:AP101" ca="1" si="58">OFFSET(P$21,$BB101,$J$96)/OFFSET(O$21,$BB101,$J$96)*O101</f>
        <v>12.969393744245147</v>
      </c>
      <c r="Q101" s="24">
        <f t="shared" ca="1" si="58"/>
        <v>12.978130829204026</v>
      </c>
      <c r="R101" s="24">
        <f t="shared" ca="1" si="58"/>
        <v>13.445325886538914</v>
      </c>
      <c r="S101" s="24">
        <f t="shared" ca="1" si="58"/>
        <v>13.974784095194916</v>
      </c>
      <c r="T101" s="24">
        <f t="shared" ca="1" si="58"/>
        <v>13.91017263682005</v>
      </c>
      <c r="U101" s="24">
        <f t="shared" ca="1" si="58"/>
        <v>13.82157167375861</v>
      </c>
      <c r="V101" s="24">
        <f t="shared" ca="1" si="58"/>
        <v>13.698771709963127</v>
      </c>
      <c r="W101" s="24">
        <f t="shared" ca="1" si="58"/>
        <v>13.577899136676683</v>
      </c>
      <c r="X101" s="24">
        <f t="shared" ca="1" si="58"/>
        <v>13.433676514396964</v>
      </c>
      <c r="Y101" s="24">
        <f t="shared" ca="1" si="58"/>
        <v>13.261684206888464</v>
      </c>
      <c r="Z101" s="24">
        <f t="shared" ca="1" si="58"/>
        <v>13.093125588521357</v>
      </c>
      <c r="AA101" s="24">
        <f t="shared" ca="1" si="58"/>
        <v>12.945563615659029</v>
      </c>
      <c r="AB101" s="24">
        <f t="shared" ca="1" si="58"/>
        <v>12.861437446824286</v>
      </c>
      <c r="AC101" s="24">
        <f t="shared" ca="1" si="58"/>
        <v>12.76226139177354</v>
      </c>
      <c r="AD101" s="24">
        <f t="shared" ca="1" si="58"/>
        <v>12.621776453544747</v>
      </c>
      <c r="AE101" s="24">
        <f t="shared" ca="1" si="58"/>
        <v>12.487618943637932</v>
      </c>
      <c r="AF101" s="24">
        <f t="shared" ca="1" si="58"/>
        <v>12.372588137565481</v>
      </c>
      <c r="AG101" s="24">
        <f t="shared" ca="1" si="58"/>
        <v>12.270797097452267</v>
      </c>
      <c r="AH101" s="24">
        <f t="shared" ca="1" si="58"/>
        <v>12.149586946607815</v>
      </c>
      <c r="AI101" s="24">
        <f t="shared" ca="1" si="58"/>
        <v>12.013587417568623</v>
      </c>
      <c r="AJ101" s="24">
        <f t="shared" ca="1" si="58"/>
        <v>11.889354356188761</v>
      </c>
      <c r="AK101" s="24">
        <f t="shared" ca="1" si="58"/>
        <v>11.7712975536959</v>
      </c>
      <c r="AL101" s="24">
        <f t="shared" ca="1" si="58"/>
        <v>11.647776486870963</v>
      </c>
      <c r="AM101" s="24">
        <f t="shared" ca="1" si="58"/>
        <v>10.909213951086098</v>
      </c>
      <c r="AN101" s="24">
        <f t="shared" ca="1" si="58"/>
        <v>10.266380528170947</v>
      </c>
      <c r="AO101" s="24">
        <f t="shared" ca="1" si="58"/>
        <v>10.266380528170947</v>
      </c>
      <c r="AP101" s="24">
        <f t="shared" ca="1" si="58"/>
        <v>10.266380528170947</v>
      </c>
      <c r="AQ101" s="186"/>
      <c r="AR101" s="186"/>
      <c r="AS101" s="186"/>
      <c r="AT101" s="186"/>
      <c r="AU101" s="186"/>
      <c r="AV101" s="186"/>
      <c r="BB101" s="315">
        <f t="shared" ref="BB101:BB110" si="5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14.676645094763478</v>
      </c>
      <c r="K102" s="24">
        <f t="shared" si="55"/>
        <v>14.08428987326449</v>
      </c>
      <c r="L102" s="24">
        <f t="shared" si="55"/>
        <v>13.491934651765501</v>
      </c>
      <c r="M102" s="24">
        <f t="shared" si="55"/>
        <v>12.899579430266513</v>
      </c>
      <c r="N102" s="24">
        <f t="shared" si="55"/>
        <v>12.307224208767526</v>
      </c>
      <c r="O102" s="24">
        <f>'[5]TS BYDem'!O13</f>
        <v>11.714868987268536</v>
      </c>
      <c r="P102" s="24">
        <f t="shared" ref="P102:AP102" ca="1" si="60">IF($E$78=1, P89,P81)</f>
        <v>11.660805990678238</v>
      </c>
      <c r="Q102" s="24">
        <f t="shared" ca="1" si="60"/>
        <v>11.668661519983512</v>
      </c>
      <c r="R102" s="24">
        <f t="shared" ca="1" si="60"/>
        <v>12.088717463292603</v>
      </c>
      <c r="S102" s="24">
        <f t="shared" ca="1" si="60"/>
        <v>12.564754321534277</v>
      </c>
      <c r="T102" s="24">
        <f t="shared" ca="1" si="60"/>
        <v>12.506662039370477</v>
      </c>
      <c r="U102" s="24">
        <f t="shared" ca="1" si="60"/>
        <v>12.427000749011</v>
      </c>
      <c r="V102" s="24">
        <f t="shared" ca="1" si="60"/>
        <v>12.316591073607567</v>
      </c>
      <c r="W102" s="24">
        <f t="shared" ca="1" si="60"/>
        <v>12.207914318588646</v>
      </c>
      <c r="X102" s="24">
        <f t="shared" ca="1" si="60"/>
        <v>12.07824349117492</v>
      </c>
      <c r="Y102" s="24">
        <f t="shared" ca="1" si="60"/>
        <v>11.923604888222826</v>
      </c>
      <c r="Z102" s="24">
        <f t="shared" ca="1" si="60"/>
        <v>11.772053521551754</v>
      </c>
      <c r="AA102" s="24">
        <f t="shared" ca="1" si="60"/>
        <v>11.639380277830332</v>
      </c>
      <c r="AB102" s="24">
        <f t="shared" ca="1" si="60"/>
        <v>11.563742283266688</v>
      </c>
      <c r="AC102" s="24">
        <f t="shared" ca="1" si="60"/>
        <v>11.474572908068966</v>
      </c>
      <c r="AD102" s="24">
        <f t="shared" ca="1" si="60"/>
        <v>11.34826263932373</v>
      </c>
      <c r="AE102" s="24">
        <f t="shared" ca="1" si="60"/>
        <v>11.22764137312846</v>
      </c>
      <c r="AF102" s="24">
        <f t="shared" ca="1" si="60"/>
        <v>11.124216961855776</v>
      </c>
      <c r="AG102" s="24">
        <f t="shared" ca="1" si="60"/>
        <v>11.032696448734164</v>
      </c>
      <c r="AH102" s="24">
        <f t="shared" ca="1" si="60"/>
        <v>10.92371617710619</v>
      </c>
      <c r="AI102" s="24">
        <f t="shared" ca="1" si="60"/>
        <v>10.801438748089639</v>
      </c>
      <c r="AJ102" s="24">
        <f t="shared" ca="1" si="60"/>
        <v>10.689740571987816</v>
      </c>
      <c r="AK102" s="24">
        <f t="shared" ca="1" si="60"/>
        <v>10.583595481716351</v>
      </c>
      <c r="AL102" s="24">
        <f t="shared" ca="1" si="60"/>
        <v>10.472537461240544</v>
      </c>
      <c r="AM102" s="24">
        <f t="shared" ca="1" si="60"/>
        <v>9.8084945143146598</v>
      </c>
      <c r="AN102" s="24">
        <f t="shared" ca="1" si="60"/>
        <v>9.2305217904729346</v>
      </c>
      <c r="AO102" s="24">
        <f t="shared" ca="1" si="60"/>
        <v>9.2305217904729346</v>
      </c>
      <c r="AP102" s="24">
        <f t="shared" ca="1" si="60"/>
        <v>9.2305217904729346</v>
      </c>
      <c r="AQ102" s="186"/>
      <c r="AR102" s="186"/>
      <c r="AS102" s="186"/>
      <c r="AT102" s="186"/>
      <c r="AU102" s="186"/>
      <c r="AV102" s="186"/>
      <c r="BB102" s="315">
        <f t="shared" si="5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55"/>
        <v>0</v>
      </c>
      <c r="L103" s="24">
        <f t="shared" si="55"/>
        <v>0</v>
      </c>
      <c r="M103" s="24">
        <f t="shared" si="55"/>
        <v>0</v>
      </c>
      <c r="N103" s="24">
        <f t="shared" si="55"/>
        <v>0</v>
      </c>
      <c r="O103" s="24">
        <f>'[5]TS BYDem'!O14</f>
        <v>0</v>
      </c>
      <c r="P103" s="24">
        <f t="shared" ref="P103:AP103" ca="1" si="61">OFFSET(P$21,$BB103,$J$96)/OFFSET(O$21,$BB103,$J$96)*O103</f>
        <v>0</v>
      </c>
      <c r="Q103" s="24">
        <f t="shared" ca="1" si="61"/>
        <v>0</v>
      </c>
      <c r="R103" s="24">
        <f t="shared" ca="1" si="61"/>
        <v>0</v>
      </c>
      <c r="S103" s="24">
        <f t="shared" ca="1" si="61"/>
        <v>0</v>
      </c>
      <c r="T103" s="24">
        <f t="shared" ca="1" si="61"/>
        <v>0</v>
      </c>
      <c r="U103" s="24">
        <f t="shared" ca="1" si="61"/>
        <v>0</v>
      </c>
      <c r="V103" s="24">
        <f t="shared" ca="1" si="61"/>
        <v>0</v>
      </c>
      <c r="W103" s="24">
        <f t="shared" ca="1" si="61"/>
        <v>0</v>
      </c>
      <c r="X103" s="24">
        <f t="shared" ca="1" si="61"/>
        <v>0</v>
      </c>
      <c r="Y103" s="24">
        <f t="shared" ca="1" si="61"/>
        <v>0</v>
      </c>
      <c r="Z103" s="24">
        <f t="shared" ca="1" si="61"/>
        <v>0</v>
      </c>
      <c r="AA103" s="24">
        <f t="shared" ca="1" si="61"/>
        <v>0</v>
      </c>
      <c r="AB103" s="24">
        <f t="shared" ca="1" si="61"/>
        <v>0</v>
      </c>
      <c r="AC103" s="24">
        <f t="shared" ca="1" si="61"/>
        <v>0</v>
      </c>
      <c r="AD103" s="24">
        <f t="shared" ca="1" si="61"/>
        <v>0</v>
      </c>
      <c r="AE103" s="24">
        <f t="shared" ca="1" si="61"/>
        <v>0</v>
      </c>
      <c r="AF103" s="24">
        <f t="shared" ca="1" si="61"/>
        <v>0</v>
      </c>
      <c r="AG103" s="24">
        <f t="shared" ca="1" si="61"/>
        <v>0</v>
      </c>
      <c r="AH103" s="24">
        <f t="shared" ca="1" si="61"/>
        <v>0</v>
      </c>
      <c r="AI103" s="24">
        <f t="shared" ca="1" si="61"/>
        <v>0</v>
      </c>
      <c r="AJ103" s="24">
        <f t="shared" ca="1" si="61"/>
        <v>0</v>
      </c>
      <c r="AK103" s="24">
        <f t="shared" ca="1" si="61"/>
        <v>0</v>
      </c>
      <c r="AL103" s="24">
        <f t="shared" ca="1" si="61"/>
        <v>0</v>
      </c>
      <c r="AM103" s="24">
        <f t="shared" ca="1" si="61"/>
        <v>0</v>
      </c>
      <c r="AN103" s="24">
        <f t="shared" ca="1" si="61"/>
        <v>0</v>
      </c>
      <c r="AO103" s="24">
        <f t="shared" ca="1" si="61"/>
        <v>0</v>
      </c>
      <c r="AP103" s="24">
        <f t="shared" ca="1" si="61"/>
        <v>0</v>
      </c>
      <c r="AQ103" s="186"/>
      <c r="AR103" s="186"/>
      <c r="AS103" s="186"/>
      <c r="AT103" s="186"/>
      <c r="AU103" s="186"/>
      <c r="AV103" s="186"/>
      <c r="BB103" s="315">
        <f t="shared" si="5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5.6663208871172328</v>
      </c>
      <c r="K104" s="24">
        <f t="shared" si="55"/>
        <v>6.0410431274929115</v>
      </c>
      <c r="L104" s="24">
        <f t="shared" si="55"/>
        <v>6.4157653678685902</v>
      </c>
      <c r="M104" s="24">
        <f t="shared" si="55"/>
        <v>6.7904876082442698</v>
      </c>
      <c r="N104" s="24">
        <f t="shared" si="55"/>
        <v>7.1652098486199485</v>
      </c>
      <c r="O104" s="24">
        <f>'[5]TS BYDem'!O15</f>
        <v>7.5399320889956272</v>
      </c>
      <c r="P104" s="24">
        <f t="shared" ref="P104:AP104" ca="1" si="62">OFFSET(P$21,$BB104,$J$96)/OFFSET(O$21,$BB104,$J$96)*O104</f>
        <v>7.5051360256968014</v>
      </c>
      <c r="Q104" s="24">
        <f t="shared" ca="1" si="62"/>
        <v>7.5101920069074541</v>
      </c>
      <c r="R104" s="24">
        <f t="shared" ca="1" si="62"/>
        <v>7.7805487039880257</v>
      </c>
      <c r="S104" s="24">
        <f t="shared" ca="1" si="62"/>
        <v>8.0869358762988579</v>
      </c>
      <c r="T104" s="24">
        <f t="shared" ca="1" si="62"/>
        <v>8.0495464814293261</v>
      </c>
      <c r="U104" s="24">
        <f t="shared" ca="1" si="62"/>
        <v>7.9982748265704471</v>
      </c>
      <c r="V104" s="24">
        <f t="shared" ca="1" si="62"/>
        <v>7.927212874839304</v>
      </c>
      <c r="W104" s="24">
        <f t="shared" ca="1" si="62"/>
        <v>7.8572662665259196</v>
      </c>
      <c r="X104" s="24">
        <f t="shared" ca="1" si="62"/>
        <v>7.773807438801434</v>
      </c>
      <c r="Y104" s="24">
        <f t="shared" ca="1" si="62"/>
        <v>7.6742788340971826</v>
      </c>
      <c r="Z104" s="24">
        <f t="shared" ca="1" si="62"/>
        <v>7.5767372385457339</v>
      </c>
      <c r="AA104" s="24">
        <f t="shared" ca="1" si="62"/>
        <v>7.491345993558407</v>
      </c>
      <c r="AB104" s="24">
        <f t="shared" ca="1" si="62"/>
        <v>7.4426638151253837</v>
      </c>
      <c r="AC104" s="24">
        <f t="shared" ca="1" si="62"/>
        <v>7.3852725601194873</v>
      </c>
      <c r="AD104" s="24">
        <f t="shared" ca="1" si="62"/>
        <v>7.3039766574920764</v>
      </c>
      <c r="AE104" s="24">
        <f t="shared" ca="1" si="62"/>
        <v>7.2263423146249561</v>
      </c>
      <c r="AF104" s="24">
        <f t="shared" ca="1" si="62"/>
        <v>7.1597762234302644</v>
      </c>
      <c r="AG104" s="24">
        <f t="shared" ca="1" si="62"/>
        <v>7.1008717274058597</v>
      </c>
      <c r="AH104" s="24">
        <f t="shared" ca="1" si="62"/>
        <v>7.0307297695224014</v>
      </c>
      <c r="AI104" s="24">
        <f t="shared" ca="1" si="62"/>
        <v>6.9520294859935161</v>
      </c>
      <c r="AJ104" s="24">
        <f t="shared" ca="1" si="62"/>
        <v>6.880138228550714</v>
      </c>
      <c r="AK104" s="24">
        <f t="shared" ca="1" si="62"/>
        <v>6.81182105205502</v>
      </c>
      <c r="AL104" s="24">
        <f t="shared" ca="1" si="62"/>
        <v>6.7403418120194791</v>
      </c>
      <c r="AM104" s="24">
        <f t="shared" ca="1" si="62"/>
        <v>6.3129500307337461</v>
      </c>
      <c r="AN104" s="24">
        <f t="shared" ca="1" si="62"/>
        <v>5.9409548260247158</v>
      </c>
      <c r="AO104" s="24">
        <f t="shared" ca="1" si="62"/>
        <v>5.9409548260247158</v>
      </c>
      <c r="AP104" s="24">
        <f t="shared" ca="1" si="62"/>
        <v>5.9409548260247158</v>
      </c>
      <c r="AQ104" s="186"/>
      <c r="AR104" s="186"/>
      <c r="AS104" s="186"/>
      <c r="AT104" s="186"/>
      <c r="AU104" s="186"/>
      <c r="AV104" s="186"/>
      <c r="BB104" s="315">
        <f t="shared" si="5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1.4353020960038052</v>
      </c>
      <c r="K105" s="24">
        <f t="shared" si="55"/>
        <v>1.6984088756600515</v>
      </c>
      <c r="L105" s="24">
        <f t="shared" si="55"/>
        <v>1.9615156553162976</v>
      </c>
      <c r="M105" s="24">
        <f t="shared" si="55"/>
        <v>2.2246224349725439</v>
      </c>
      <c r="N105" s="24">
        <f t="shared" si="55"/>
        <v>2.4877292146287902</v>
      </c>
      <c r="O105" s="24">
        <f>'[5]TS BYDem'!O16</f>
        <v>2.7508359942850364</v>
      </c>
      <c r="P105" s="24">
        <f t="shared" ref="P105:AP105" ca="1" si="63">OFFSET(P$21,$BB105,$J$96)/OFFSET(O$21,$BB105,$J$96)*O105</f>
        <v>2.7381411500540747</v>
      </c>
      <c r="Q105" s="24">
        <f t="shared" ca="1" si="63"/>
        <v>2.7399857522250932</v>
      </c>
      <c r="R105" s="24">
        <f t="shared" ca="1" si="63"/>
        <v>2.8386215124477454</v>
      </c>
      <c r="S105" s="24">
        <f t="shared" ca="1" si="63"/>
        <v>2.9504024743757613</v>
      </c>
      <c r="T105" s="24">
        <f t="shared" ca="1" si="63"/>
        <v>2.9367614903459773</v>
      </c>
      <c r="U105" s="24">
        <f t="shared" ca="1" si="63"/>
        <v>2.9180557630254076</v>
      </c>
      <c r="V105" s="24">
        <f t="shared" ca="1" si="63"/>
        <v>2.8921298299614384</v>
      </c>
      <c r="W105" s="24">
        <f t="shared" ca="1" si="63"/>
        <v>2.8666108139337698</v>
      </c>
      <c r="X105" s="24">
        <f t="shared" ca="1" si="63"/>
        <v>2.836162058608716</v>
      </c>
      <c r="Y105" s="24">
        <f t="shared" ca="1" si="63"/>
        <v>2.7998504758185994</v>
      </c>
      <c r="Z105" s="24">
        <f t="shared" ca="1" si="63"/>
        <v>2.7642638247963007</v>
      </c>
      <c r="AA105" s="24">
        <f t="shared" ca="1" si="63"/>
        <v>2.7331100547708678</v>
      </c>
      <c r="AB105" s="24">
        <f t="shared" ca="1" si="63"/>
        <v>2.7153490607548587</v>
      </c>
      <c r="AC105" s="24">
        <f t="shared" ca="1" si="63"/>
        <v>2.6944106851615528</v>
      </c>
      <c r="AD105" s="24">
        <f t="shared" ca="1" si="63"/>
        <v>2.6647510420114826</v>
      </c>
      <c r="AE105" s="24">
        <f t="shared" ca="1" si="63"/>
        <v>2.6364272663818284</v>
      </c>
      <c r="AF105" s="24">
        <f t="shared" ca="1" si="63"/>
        <v>2.6121415835008821</v>
      </c>
      <c r="AG105" s="24">
        <f t="shared" ca="1" si="63"/>
        <v>2.5906511236430747</v>
      </c>
      <c r="AH105" s="24">
        <f t="shared" ca="1" si="63"/>
        <v>2.5650608371288173</v>
      </c>
      <c r="AI105" s="24">
        <f t="shared" ca="1" si="63"/>
        <v>2.5363481683492588</v>
      </c>
      <c r="AJ105" s="24">
        <f t="shared" ca="1" si="63"/>
        <v>2.5101196750002668</v>
      </c>
      <c r="AK105" s="24">
        <f t="shared" ca="1" si="63"/>
        <v>2.4851951337823746</v>
      </c>
      <c r="AL105" s="24">
        <f t="shared" ca="1" si="63"/>
        <v>2.4591169590703132</v>
      </c>
      <c r="AM105" s="24">
        <f t="shared" ca="1" si="63"/>
        <v>2.303189202461168</v>
      </c>
      <c r="AN105" s="24">
        <f t="shared" ca="1" si="63"/>
        <v>2.1674720916521046</v>
      </c>
      <c r="AO105" s="24">
        <f t="shared" ca="1" si="63"/>
        <v>2.1674720916521046</v>
      </c>
      <c r="AP105" s="24">
        <f t="shared" ca="1" si="63"/>
        <v>2.1674720916521046</v>
      </c>
      <c r="AQ105" s="186"/>
      <c r="AR105" s="186"/>
      <c r="AS105" s="186"/>
      <c r="AT105" s="186"/>
      <c r="AU105" s="186"/>
      <c r="AV105" s="186"/>
      <c r="BB105" s="315">
        <f t="shared" si="5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1.9878001092508091</v>
      </c>
      <c r="K106" s="24">
        <f t="shared" si="55"/>
        <v>2.1565691406754266</v>
      </c>
      <c r="L106" s="24">
        <f t="shared" si="55"/>
        <v>2.3253381721000443</v>
      </c>
      <c r="M106" s="24">
        <f t="shared" si="55"/>
        <v>2.4941072035246621</v>
      </c>
      <c r="N106" s="24">
        <f t="shared" si="55"/>
        <v>2.6628762349492798</v>
      </c>
      <c r="O106" s="24">
        <f>'[5]TS BYDem'!O17</f>
        <v>2.8316452663738976</v>
      </c>
      <c r="P106" s="24">
        <f t="shared" ref="P106:AP106" ca="1" si="64">OFFSET(P$21,$BB106,$J$96)/OFFSET(O$21,$BB106,$J$96)*O106</f>
        <v>2.8185774951041314</v>
      </c>
      <c r="Q106" s="24">
        <f t="shared" ca="1" si="64"/>
        <v>2.8204762847872527</v>
      </c>
      <c r="R106" s="24">
        <f t="shared" ca="1" si="64"/>
        <v>2.9220095947010107</v>
      </c>
      <c r="S106" s="24">
        <f t="shared" ca="1" si="64"/>
        <v>3.037074263176986</v>
      </c>
      <c r="T106" s="24">
        <f t="shared" ca="1" si="64"/>
        <v>3.0230325580601169</v>
      </c>
      <c r="U106" s="24">
        <f t="shared" ca="1" si="64"/>
        <v>3.0037773264391063</v>
      </c>
      <c r="V106" s="24">
        <f t="shared" ca="1" si="64"/>
        <v>2.9770897864369275</v>
      </c>
      <c r="W106" s="24">
        <f t="shared" ca="1" si="64"/>
        <v>2.9508211171715142</v>
      </c>
      <c r="X106" s="24">
        <f t="shared" ca="1" si="64"/>
        <v>2.9194778913077073</v>
      </c>
      <c r="Y106" s="24">
        <f t="shared" ca="1" si="64"/>
        <v>2.8820996100376521</v>
      </c>
      <c r="Z106" s="24">
        <f t="shared" ca="1" si="64"/>
        <v>2.8454675563191669</v>
      </c>
      <c r="AA106" s="24">
        <f t="shared" ca="1" si="64"/>
        <v>2.8133986050601711</v>
      </c>
      <c r="AB106" s="24">
        <f t="shared" ca="1" si="64"/>
        <v>2.795115859474461</v>
      </c>
      <c r="AC106" s="24">
        <f t="shared" ca="1" si="64"/>
        <v>2.7735623927256179</v>
      </c>
      <c r="AD106" s="24">
        <f t="shared" ca="1" si="64"/>
        <v>2.7430314602008439</v>
      </c>
      <c r="AE106" s="24">
        <f t="shared" ca="1" si="64"/>
        <v>2.7138756379874618</v>
      </c>
      <c r="AF106" s="24">
        <f t="shared" ca="1" si="64"/>
        <v>2.6888765325833743</v>
      </c>
      <c r="AG106" s="24">
        <f t="shared" ca="1" si="64"/>
        <v>2.666754763399394</v>
      </c>
      <c r="AH106" s="24">
        <f t="shared" ca="1" si="64"/>
        <v>2.6404127299870814</v>
      </c>
      <c r="AI106" s="24">
        <f t="shared" ca="1" si="64"/>
        <v>2.6108565903976948</v>
      </c>
      <c r="AJ106" s="24">
        <f t="shared" ca="1" si="64"/>
        <v>2.5838576020210375</v>
      </c>
      <c r="AK106" s="24">
        <f t="shared" ca="1" si="64"/>
        <v>2.5582008710116964</v>
      </c>
      <c r="AL106" s="24">
        <f t="shared" ca="1" si="64"/>
        <v>2.53135661707126</v>
      </c>
      <c r="AM106" s="24">
        <f t="shared" ca="1" si="64"/>
        <v>2.370848286216245</v>
      </c>
      <c r="AN106" s="24">
        <f t="shared" ca="1" si="64"/>
        <v>2.2311443143375764</v>
      </c>
      <c r="AO106" s="24">
        <f t="shared" ca="1" si="64"/>
        <v>2.2311443143375764</v>
      </c>
      <c r="AP106" s="24">
        <f t="shared" ca="1" si="64"/>
        <v>2.2311443143375764</v>
      </c>
      <c r="AQ106" s="186"/>
      <c r="AR106" s="186"/>
      <c r="AS106" s="186"/>
      <c r="AT106" s="186"/>
      <c r="AU106" s="186"/>
      <c r="AV106" s="186"/>
      <c r="BB106" s="315">
        <f t="shared" si="5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55"/>
        <v>0</v>
      </c>
      <c r="L107" s="24">
        <f t="shared" si="55"/>
        <v>0</v>
      </c>
      <c r="M107" s="24">
        <f t="shared" si="55"/>
        <v>0</v>
      </c>
      <c r="N107" s="24">
        <f t="shared" si="55"/>
        <v>0</v>
      </c>
      <c r="O107" s="24">
        <f>'[5]TS BYDem'!O18</f>
        <v>0</v>
      </c>
      <c r="P107" s="24" t="e">
        <f t="shared" ref="P107:AP107" ca="1" si="65">OFFSET(P$33,$BB107,$J$96)/OFFSET(O$33,$BB107,$J$96)*O107</f>
        <v>#N/A</v>
      </c>
      <c r="Q107" s="24" t="e">
        <f t="shared" ca="1" si="65"/>
        <v>#N/A</v>
      </c>
      <c r="R107" s="24" t="e">
        <f t="shared" ca="1" si="65"/>
        <v>#N/A</v>
      </c>
      <c r="S107" s="24" t="e">
        <f t="shared" ca="1" si="65"/>
        <v>#N/A</v>
      </c>
      <c r="T107" s="24" t="e">
        <f t="shared" ca="1" si="65"/>
        <v>#N/A</v>
      </c>
      <c r="U107" s="24" t="e">
        <f t="shared" ca="1" si="65"/>
        <v>#N/A</v>
      </c>
      <c r="V107" s="24" t="e">
        <f t="shared" ca="1" si="65"/>
        <v>#N/A</v>
      </c>
      <c r="W107" s="24" t="e">
        <f t="shared" ca="1" si="65"/>
        <v>#N/A</v>
      </c>
      <c r="X107" s="24" t="e">
        <f t="shared" ca="1" si="65"/>
        <v>#N/A</v>
      </c>
      <c r="Y107" s="24" t="e">
        <f t="shared" ca="1" si="65"/>
        <v>#N/A</v>
      </c>
      <c r="Z107" s="24" t="e">
        <f t="shared" ca="1" si="65"/>
        <v>#N/A</v>
      </c>
      <c r="AA107" s="24" t="e">
        <f t="shared" ca="1" si="65"/>
        <v>#N/A</v>
      </c>
      <c r="AB107" s="24" t="e">
        <f t="shared" ca="1" si="65"/>
        <v>#N/A</v>
      </c>
      <c r="AC107" s="24" t="e">
        <f t="shared" ca="1" si="65"/>
        <v>#N/A</v>
      </c>
      <c r="AD107" s="24" t="e">
        <f t="shared" ca="1" si="65"/>
        <v>#N/A</v>
      </c>
      <c r="AE107" s="24" t="e">
        <f t="shared" ca="1" si="65"/>
        <v>#N/A</v>
      </c>
      <c r="AF107" s="24" t="e">
        <f t="shared" ca="1" si="65"/>
        <v>#N/A</v>
      </c>
      <c r="AG107" s="24" t="e">
        <f t="shared" ca="1" si="65"/>
        <v>#N/A</v>
      </c>
      <c r="AH107" s="24" t="e">
        <f t="shared" ca="1" si="65"/>
        <v>#N/A</v>
      </c>
      <c r="AI107" s="24" t="e">
        <f t="shared" ca="1" si="65"/>
        <v>#N/A</v>
      </c>
      <c r="AJ107" s="24" t="e">
        <f t="shared" ca="1" si="65"/>
        <v>#N/A</v>
      </c>
      <c r="AK107" s="24" t="e">
        <f t="shared" ca="1" si="65"/>
        <v>#N/A</v>
      </c>
      <c r="AL107" s="24" t="e">
        <f t="shared" ca="1" si="65"/>
        <v>#N/A</v>
      </c>
      <c r="AM107" s="24" t="e">
        <f t="shared" ca="1" si="65"/>
        <v>#N/A</v>
      </c>
      <c r="AN107" s="24" t="e">
        <f t="shared" ca="1" si="65"/>
        <v>#N/A</v>
      </c>
      <c r="AO107" s="24" t="e">
        <f t="shared" ca="1" si="65"/>
        <v>#N/A</v>
      </c>
      <c r="AP107" s="24" t="e">
        <f t="shared" ca="1" si="65"/>
        <v>#N/A</v>
      </c>
      <c r="AQ107" s="186"/>
      <c r="AR107" s="186"/>
      <c r="AS107" s="186"/>
      <c r="AT107" s="186"/>
      <c r="AU107" s="186"/>
      <c r="AV107" s="186"/>
      <c r="BB107" s="315" t="e">
        <f t="shared" si="5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55"/>
        <v>0</v>
      </c>
      <c r="L108" s="24">
        <f t="shared" si="55"/>
        <v>0</v>
      </c>
      <c r="M108" s="24">
        <f t="shared" si="55"/>
        <v>0</v>
      </c>
      <c r="N108" s="24">
        <f t="shared" si="55"/>
        <v>0</v>
      </c>
      <c r="O108" s="24">
        <f>'[5]TS BYDem'!O19</f>
        <v>0</v>
      </c>
      <c r="P108" s="24" t="e">
        <f t="shared" ref="P108:AP108" ca="1" si="66">OFFSET(P$33,$BB108,$J$96)/OFFSET(O$33,$BB108,$J$96)*O108</f>
        <v>#N/A</v>
      </c>
      <c r="Q108" s="24" t="e">
        <f t="shared" ca="1" si="66"/>
        <v>#N/A</v>
      </c>
      <c r="R108" s="24" t="e">
        <f t="shared" ca="1" si="66"/>
        <v>#N/A</v>
      </c>
      <c r="S108" s="24" t="e">
        <f t="shared" ca="1" si="66"/>
        <v>#N/A</v>
      </c>
      <c r="T108" s="24" t="e">
        <f t="shared" ca="1" si="66"/>
        <v>#N/A</v>
      </c>
      <c r="U108" s="24" t="e">
        <f t="shared" ca="1" si="66"/>
        <v>#N/A</v>
      </c>
      <c r="V108" s="24" t="e">
        <f t="shared" ca="1" si="66"/>
        <v>#N/A</v>
      </c>
      <c r="W108" s="24" t="e">
        <f t="shared" ca="1" si="66"/>
        <v>#N/A</v>
      </c>
      <c r="X108" s="24" t="e">
        <f t="shared" ca="1" si="66"/>
        <v>#N/A</v>
      </c>
      <c r="Y108" s="24" t="e">
        <f t="shared" ca="1" si="66"/>
        <v>#N/A</v>
      </c>
      <c r="Z108" s="24" t="e">
        <f t="shared" ca="1" si="66"/>
        <v>#N/A</v>
      </c>
      <c r="AA108" s="24" t="e">
        <f t="shared" ca="1" si="66"/>
        <v>#N/A</v>
      </c>
      <c r="AB108" s="24" t="e">
        <f t="shared" ca="1" si="66"/>
        <v>#N/A</v>
      </c>
      <c r="AC108" s="24" t="e">
        <f t="shared" ca="1" si="66"/>
        <v>#N/A</v>
      </c>
      <c r="AD108" s="24" t="e">
        <f t="shared" ca="1" si="66"/>
        <v>#N/A</v>
      </c>
      <c r="AE108" s="24" t="e">
        <f t="shared" ca="1" si="66"/>
        <v>#N/A</v>
      </c>
      <c r="AF108" s="24" t="e">
        <f t="shared" ca="1" si="66"/>
        <v>#N/A</v>
      </c>
      <c r="AG108" s="24" t="e">
        <f t="shared" ca="1" si="66"/>
        <v>#N/A</v>
      </c>
      <c r="AH108" s="24" t="e">
        <f t="shared" ca="1" si="66"/>
        <v>#N/A</v>
      </c>
      <c r="AI108" s="24" t="e">
        <f t="shared" ca="1" si="66"/>
        <v>#N/A</v>
      </c>
      <c r="AJ108" s="24" t="e">
        <f t="shared" ca="1" si="66"/>
        <v>#N/A</v>
      </c>
      <c r="AK108" s="24" t="e">
        <f t="shared" ca="1" si="66"/>
        <v>#N/A</v>
      </c>
      <c r="AL108" s="24" t="e">
        <f t="shared" ca="1" si="66"/>
        <v>#N/A</v>
      </c>
      <c r="AM108" s="24" t="e">
        <f t="shared" ca="1" si="66"/>
        <v>#N/A</v>
      </c>
      <c r="AN108" s="24" t="e">
        <f t="shared" ca="1" si="66"/>
        <v>#N/A</v>
      </c>
      <c r="AO108" s="24" t="e">
        <f t="shared" ca="1" si="66"/>
        <v>#N/A</v>
      </c>
      <c r="AP108" s="24" t="e">
        <f t="shared" ca="1" si="66"/>
        <v>#N/A</v>
      </c>
      <c r="AQ108" s="186"/>
      <c r="AR108" s="186"/>
      <c r="AS108" s="186"/>
      <c r="AT108" s="186"/>
      <c r="AU108" s="186"/>
      <c r="AV108" s="186"/>
      <c r="BB108" s="315" t="e">
        <f t="shared" si="5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55"/>
        <v>0</v>
      </c>
      <c r="L109" s="24">
        <f t="shared" si="55"/>
        <v>0</v>
      </c>
      <c r="M109" s="24">
        <f t="shared" si="55"/>
        <v>0</v>
      </c>
      <c r="N109" s="24">
        <f t="shared" si="55"/>
        <v>0</v>
      </c>
      <c r="O109" s="24">
        <f>'[5]TS BYDem'!O20</f>
        <v>0</v>
      </c>
      <c r="P109" s="24" t="e">
        <f t="shared" ref="P109:AP109" ca="1" si="67">OFFSET(P$33,$BB109,$J$96)/OFFSET(O$33,$BB109,$J$96)*O109</f>
        <v>#N/A</v>
      </c>
      <c r="Q109" s="24" t="e">
        <f t="shared" ca="1" si="67"/>
        <v>#N/A</v>
      </c>
      <c r="R109" s="24" t="e">
        <f t="shared" ca="1" si="67"/>
        <v>#N/A</v>
      </c>
      <c r="S109" s="24" t="e">
        <f t="shared" ca="1" si="67"/>
        <v>#N/A</v>
      </c>
      <c r="T109" s="24" t="e">
        <f t="shared" ca="1" si="67"/>
        <v>#N/A</v>
      </c>
      <c r="U109" s="24" t="e">
        <f t="shared" ca="1" si="67"/>
        <v>#N/A</v>
      </c>
      <c r="V109" s="24" t="e">
        <f t="shared" ca="1" si="67"/>
        <v>#N/A</v>
      </c>
      <c r="W109" s="24" t="e">
        <f t="shared" ca="1" si="67"/>
        <v>#N/A</v>
      </c>
      <c r="X109" s="24" t="e">
        <f t="shared" ca="1" si="67"/>
        <v>#N/A</v>
      </c>
      <c r="Y109" s="24" t="e">
        <f t="shared" ca="1" si="67"/>
        <v>#N/A</v>
      </c>
      <c r="Z109" s="24" t="e">
        <f t="shared" ca="1" si="67"/>
        <v>#N/A</v>
      </c>
      <c r="AA109" s="24" t="e">
        <f t="shared" ca="1" si="67"/>
        <v>#N/A</v>
      </c>
      <c r="AB109" s="24" t="e">
        <f t="shared" ca="1" si="67"/>
        <v>#N/A</v>
      </c>
      <c r="AC109" s="24" t="e">
        <f t="shared" ca="1" si="67"/>
        <v>#N/A</v>
      </c>
      <c r="AD109" s="24" t="e">
        <f t="shared" ca="1" si="67"/>
        <v>#N/A</v>
      </c>
      <c r="AE109" s="24" t="e">
        <f t="shared" ca="1" si="67"/>
        <v>#N/A</v>
      </c>
      <c r="AF109" s="24" t="e">
        <f t="shared" ca="1" si="67"/>
        <v>#N/A</v>
      </c>
      <c r="AG109" s="24" t="e">
        <f t="shared" ca="1" si="67"/>
        <v>#N/A</v>
      </c>
      <c r="AH109" s="24" t="e">
        <f t="shared" ca="1" si="67"/>
        <v>#N/A</v>
      </c>
      <c r="AI109" s="24" t="e">
        <f t="shared" ca="1" si="67"/>
        <v>#N/A</v>
      </c>
      <c r="AJ109" s="24" t="e">
        <f t="shared" ca="1" si="67"/>
        <v>#N/A</v>
      </c>
      <c r="AK109" s="24" t="e">
        <f t="shared" ca="1" si="67"/>
        <v>#N/A</v>
      </c>
      <c r="AL109" s="24" t="e">
        <f t="shared" ca="1" si="67"/>
        <v>#N/A</v>
      </c>
      <c r="AM109" s="24" t="e">
        <f t="shared" ca="1" si="67"/>
        <v>#N/A</v>
      </c>
      <c r="AN109" s="24" t="e">
        <f t="shared" ca="1" si="67"/>
        <v>#N/A</v>
      </c>
      <c r="AO109" s="24" t="e">
        <f t="shared" ca="1" si="67"/>
        <v>#N/A</v>
      </c>
      <c r="AP109" s="24" t="e">
        <f t="shared" ca="1" si="67"/>
        <v>#N/A</v>
      </c>
      <c r="AQ109" s="186"/>
      <c r="AR109" s="186"/>
      <c r="AS109" s="186"/>
      <c r="AT109" s="186"/>
      <c r="AU109" s="186"/>
      <c r="AV109" s="186"/>
      <c r="BB109" s="315" t="e">
        <f t="shared" si="5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16.048248534198041</v>
      </c>
      <c r="K110" s="24">
        <f t="shared" si="55"/>
        <v>17.585213087537426</v>
      </c>
      <c r="L110" s="24">
        <f t="shared" si="55"/>
        <v>19.12217764087681</v>
      </c>
      <c r="M110" s="24">
        <f t="shared" si="55"/>
        <v>20.659142194216194</v>
      </c>
      <c r="N110" s="24">
        <f t="shared" si="55"/>
        <v>22.196106747555582</v>
      </c>
      <c r="O110" s="24">
        <f>'[5]TS BYDem'!O21</f>
        <v>23.733071300894967</v>
      </c>
      <c r="P110" s="24">
        <f t="shared" ref="P110:AP110" ca="1" si="68">OFFSET(P$33,$BB110,$J$96)/OFFSET(O$33,$BB110,$J$96)*O110</f>
        <v>24.145383263900055</v>
      </c>
      <c r="Q110" s="24">
        <f t="shared" ca="1" si="68"/>
        <v>24.60737316605675</v>
      </c>
      <c r="R110" s="24">
        <f t="shared" ca="1" si="68"/>
        <v>25.790423820892613</v>
      </c>
      <c r="S110" s="24">
        <f t="shared" ca="1" si="68"/>
        <v>24.686432496183084</v>
      </c>
      <c r="T110" s="24">
        <f t="shared" ca="1" si="68"/>
        <v>25.070466068643292</v>
      </c>
      <c r="U110" s="24">
        <f t="shared" ca="1" si="68"/>
        <v>25.438003156997169</v>
      </c>
      <c r="V110" s="24">
        <f t="shared" ca="1" si="68"/>
        <v>25.841132473232459</v>
      </c>
      <c r="W110" s="24">
        <f t="shared" ca="1" si="68"/>
        <v>26.280928479783636</v>
      </c>
      <c r="X110" s="24">
        <f t="shared" ca="1" si="68"/>
        <v>26.65322417199091</v>
      </c>
      <c r="Y110" s="24">
        <f t="shared" ca="1" si="68"/>
        <v>27.110400476614188</v>
      </c>
      <c r="Z110" s="24">
        <f t="shared" ca="1" si="68"/>
        <v>27.566863445651464</v>
      </c>
      <c r="AA110" s="24">
        <f t="shared" ca="1" si="68"/>
        <v>28.035187755155818</v>
      </c>
      <c r="AB110" s="24">
        <f t="shared" ca="1" si="68"/>
        <v>28.54048161459108</v>
      </c>
      <c r="AC110" s="24">
        <f t="shared" ca="1" si="68"/>
        <v>28.874130147680532</v>
      </c>
      <c r="AD110" s="24">
        <f t="shared" ca="1" si="68"/>
        <v>29.343283992423377</v>
      </c>
      <c r="AE110" s="24">
        <f t="shared" ca="1" si="68"/>
        <v>29.793361092983179</v>
      </c>
      <c r="AF110" s="24">
        <f t="shared" ca="1" si="68"/>
        <v>30.26949124698789</v>
      </c>
      <c r="AG110" s="24">
        <f t="shared" ca="1" si="68"/>
        <v>30.718164179904313</v>
      </c>
      <c r="AH110" s="24">
        <f t="shared" ca="1" si="68"/>
        <v>31.138305118938</v>
      </c>
      <c r="AI110" s="24">
        <f t="shared" ca="1" si="68"/>
        <v>31.600689219414992</v>
      </c>
      <c r="AJ110" s="24">
        <f t="shared" ca="1" si="68"/>
        <v>32.074457698673996</v>
      </c>
      <c r="AK110" s="24">
        <f t="shared" ca="1" si="68"/>
        <v>32.531055315454985</v>
      </c>
      <c r="AL110" s="24">
        <f t="shared" ca="1" si="68"/>
        <v>32.984259925298026</v>
      </c>
      <c r="AM110" s="24">
        <f t="shared" ca="1" si="68"/>
        <v>35.329256326205602</v>
      </c>
      <c r="AN110" s="24">
        <f t="shared" ca="1" si="68"/>
        <v>37.731024498415323</v>
      </c>
      <c r="AO110" s="24">
        <f t="shared" ca="1" si="68"/>
        <v>37.731024498415323</v>
      </c>
      <c r="AP110" s="24">
        <f t="shared" ca="1" si="68"/>
        <v>37.731024498415323</v>
      </c>
      <c r="AQ110" s="186"/>
      <c r="AR110" s="186"/>
      <c r="AS110" s="186"/>
      <c r="AT110" s="186"/>
      <c r="AU110" s="186"/>
      <c r="AV110" s="186"/>
      <c r="BB110" s="315">
        <f t="shared" si="59"/>
        <v>2</v>
      </c>
    </row>
    <row r="111" spans="1:54" s="317" customFormat="1">
      <c r="A111" s="321" t="str">
        <f>'[5]TS BYDem'!A22</f>
        <v/>
      </c>
      <c r="B111" s="321" t="str">
        <f>'[5]TS BYDem'!B22</f>
        <v>COM_PROJ</v>
      </c>
      <c r="C111" s="321" t="str">
        <f>'[5]TS BYDem'!C22</f>
        <v>-</v>
      </c>
      <c r="D111" s="321" t="str">
        <f>'[5]TS BYDem'!D22</f>
        <v>RMNL</v>
      </c>
      <c r="E111" s="320" t="s">
        <v>137</v>
      </c>
      <c r="F111" s="320" t="s">
        <v>137</v>
      </c>
      <c r="G111" s="320" t="s">
        <v>137</v>
      </c>
      <c r="H111" s="320" t="s">
        <v>137</v>
      </c>
      <c r="I111" s="320">
        <v>0</v>
      </c>
      <c r="J111" s="318">
        <f>'[5]TS BYDem'!J22</f>
        <v>3.3422499241462768E-2</v>
      </c>
      <c r="K111" s="319">
        <f t="shared" si="55"/>
        <v>4.0702012494378374E-2</v>
      </c>
      <c r="L111" s="319">
        <f t="shared" si="55"/>
        <v>4.7981525747293988E-2</v>
      </c>
      <c r="M111" s="319">
        <f t="shared" si="55"/>
        <v>5.5261039000209594E-2</v>
      </c>
      <c r="N111" s="319">
        <f t="shared" si="55"/>
        <v>6.2540552253125201E-2</v>
      </c>
      <c r="O111" s="319">
        <f>'[5]TS BYDem'!O22</f>
        <v>6.9820065506040807E-2</v>
      </c>
      <c r="P111" s="24">
        <f t="shared" ref="P111:AP111" ca="1" si="69">OFFSET(P$33,$BB111,$J$96)/OFFSET(O$33,$BB111,$J$96)*O111</f>
        <v>7.1033041605971625E-2</v>
      </c>
      <c r="Q111" s="24">
        <f t="shared" ca="1" si="69"/>
        <v>7.2392164697237665E-2</v>
      </c>
      <c r="R111" s="24">
        <f t="shared" ca="1" si="69"/>
        <v>7.5872568610004312E-2</v>
      </c>
      <c r="S111" s="24">
        <f t="shared" ca="1" si="69"/>
        <v>7.2624748484573967E-2</v>
      </c>
      <c r="T111" s="24">
        <f t="shared" ca="1" si="69"/>
        <v>7.375453269352629E-2</v>
      </c>
      <c r="U111" s="24">
        <f t="shared" ca="1" si="69"/>
        <v>7.4835786074490915E-2</v>
      </c>
      <c r="V111" s="24">
        <f t="shared" ca="1" si="69"/>
        <v>7.6021747845308671E-2</v>
      </c>
      <c r="W111" s="24">
        <f t="shared" ca="1" si="69"/>
        <v>7.7315578955382491E-2</v>
      </c>
      <c r="X111" s="24">
        <f t="shared" ca="1" si="69"/>
        <v>7.8410831621502808E-2</v>
      </c>
      <c r="Y111" s="24">
        <f t="shared" ca="1" si="69"/>
        <v>7.9755793642301329E-2</v>
      </c>
      <c r="Z111" s="24">
        <f t="shared" ca="1" si="69"/>
        <v>8.1098657108862549E-2</v>
      </c>
      <c r="AA111" s="24">
        <f t="shared" ca="1" si="69"/>
        <v>8.2476415324523086E-2</v>
      </c>
      <c r="AB111" s="24">
        <f t="shared" ca="1" si="69"/>
        <v>8.3962933858862124E-2</v>
      </c>
      <c r="AC111" s="24">
        <f t="shared" ca="1" si="69"/>
        <v>8.4944490866000158E-2</v>
      </c>
      <c r="AD111" s="24">
        <f t="shared" ca="1" si="69"/>
        <v>8.6324689482397576E-2</v>
      </c>
      <c r="AE111" s="24">
        <f t="shared" ca="1" si="69"/>
        <v>8.764876643162367E-2</v>
      </c>
      <c r="AF111" s="24">
        <f t="shared" ca="1" si="69"/>
        <v>8.9049488576707206E-2</v>
      </c>
      <c r="AG111" s="24">
        <f t="shared" ca="1" si="69"/>
        <v>9.0369434620345926E-2</v>
      </c>
      <c r="AH111" s="24">
        <f t="shared" ca="1" si="69"/>
        <v>9.1605442700092229E-2</v>
      </c>
      <c r="AI111" s="24">
        <f t="shared" ca="1" si="69"/>
        <v>9.2965725479128833E-2</v>
      </c>
      <c r="AJ111" s="24">
        <f t="shared" ca="1" si="69"/>
        <v>9.4359499838847449E-2</v>
      </c>
      <c r="AK111" s="24">
        <f t="shared" ca="1" si="69"/>
        <v>9.5702759424148104E-2</v>
      </c>
      <c r="AL111" s="24">
        <f t="shared" ca="1" si="69"/>
        <v>9.7036037159073538E-2</v>
      </c>
      <c r="AM111" s="24">
        <f t="shared" ca="1" si="69"/>
        <v>0.10393475668201295</v>
      </c>
      <c r="AN111" s="24">
        <f t="shared" ca="1" si="69"/>
        <v>0.11100049246428749</v>
      </c>
      <c r="AO111" s="24">
        <f t="shared" ca="1" si="69"/>
        <v>0.11100049246428749</v>
      </c>
      <c r="AP111" s="24">
        <f t="shared" ca="1" si="69"/>
        <v>0.11100049246428749</v>
      </c>
      <c r="AQ111" s="318"/>
      <c r="AR111" s="318"/>
      <c r="AS111" s="318"/>
      <c r="AT111" s="318"/>
      <c r="AU111" s="318"/>
      <c r="AV111" s="318"/>
      <c r="BB111" s="322">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9.0463349071673473</v>
      </c>
      <c r="K112" s="24">
        <f t="shared" si="55"/>
        <v>8.9413508126583654</v>
      </c>
      <c r="L112" s="24">
        <f t="shared" si="55"/>
        <v>8.8363667181493835</v>
      </c>
      <c r="M112" s="24">
        <f t="shared" si="55"/>
        <v>8.7313826236403997</v>
      </c>
      <c r="N112" s="24">
        <f t="shared" si="55"/>
        <v>8.6263985291314178</v>
      </c>
      <c r="O112" s="24">
        <f>'[5]TS BYDem'!O23</f>
        <v>8.5214144346224359</v>
      </c>
      <c r="P112" s="24">
        <f t="shared" ref="P112:AP112" ca="1" si="70">OFFSET(P$33,$BB112,$J$96)/OFFSET(O$33,$BB112,$J$96)*O112</f>
        <v>8.6694560036454291</v>
      </c>
      <c r="Q112" s="24">
        <f t="shared" ca="1" si="70"/>
        <v>8.835334552231739</v>
      </c>
      <c r="R112" s="24">
        <f t="shared" ca="1" si="70"/>
        <v>9.2601116406748893</v>
      </c>
      <c r="S112" s="24">
        <f t="shared" ca="1" si="70"/>
        <v>8.863720988542017</v>
      </c>
      <c r="T112" s="24">
        <f t="shared" ca="1" si="70"/>
        <v>9.0016091356870778</v>
      </c>
      <c r="U112" s="24">
        <f t="shared" ca="1" si="70"/>
        <v>9.1335741818562077</v>
      </c>
      <c r="V112" s="24">
        <f t="shared" ca="1" si="70"/>
        <v>9.2783187002050536</v>
      </c>
      <c r="W112" s="24">
        <f t="shared" ca="1" si="70"/>
        <v>9.4362284789690509</v>
      </c>
      <c r="X112" s="24">
        <f t="shared" ca="1" si="70"/>
        <v>9.5699021129164272</v>
      </c>
      <c r="Y112" s="24">
        <f t="shared" ca="1" si="70"/>
        <v>9.7340523281158067</v>
      </c>
      <c r="Z112" s="24">
        <f t="shared" ca="1" si="70"/>
        <v>9.8979464185143868</v>
      </c>
      <c r="AA112" s="24">
        <f t="shared" ca="1" si="70"/>
        <v>10.066099350787612</v>
      </c>
      <c r="AB112" s="24">
        <f t="shared" ca="1" si="70"/>
        <v>10.247526285924968</v>
      </c>
      <c r="AC112" s="24">
        <f t="shared" ca="1" si="70"/>
        <v>10.367323567528882</v>
      </c>
      <c r="AD112" s="24">
        <f t="shared" ca="1" si="70"/>
        <v>10.535774346358318</v>
      </c>
      <c r="AE112" s="24">
        <f t="shared" ca="1" si="70"/>
        <v>10.697375575831668</v>
      </c>
      <c r="AF112" s="24">
        <f t="shared" ca="1" si="70"/>
        <v>10.868331214722861</v>
      </c>
      <c r="AG112" s="24">
        <f t="shared" ca="1" si="70"/>
        <v>11.029428274538892</v>
      </c>
      <c r="AH112" s="24">
        <f t="shared" ca="1" si="70"/>
        <v>11.180280855608855</v>
      </c>
      <c r="AI112" s="24">
        <f t="shared" ca="1" si="70"/>
        <v>11.346300942018656</v>
      </c>
      <c r="AJ112" s="24">
        <f t="shared" ca="1" si="70"/>
        <v>11.516408616101048</v>
      </c>
      <c r="AK112" s="24">
        <f t="shared" ca="1" si="70"/>
        <v>11.680351052085092</v>
      </c>
      <c r="AL112" s="24">
        <f t="shared" ca="1" si="70"/>
        <v>11.843075221038662</v>
      </c>
      <c r="AM112" s="24">
        <f t="shared" ca="1" si="70"/>
        <v>12.685051631360151</v>
      </c>
      <c r="AN112" s="24">
        <f t="shared" ca="1" si="70"/>
        <v>13.547412078173155</v>
      </c>
      <c r="AO112" s="24">
        <f t="shared" ca="1" si="70"/>
        <v>13.547412078173155</v>
      </c>
      <c r="AP112" s="24">
        <f t="shared" ca="1" si="70"/>
        <v>13.547412078173155</v>
      </c>
      <c r="AQ112" s="186"/>
      <c r="AR112" s="186"/>
      <c r="AS112" s="186"/>
      <c r="AT112" s="186"/>
      <c r="AU112" s="186"/>
      <c r="AV112" s="186"/>
      <c r="BB112" s="315">
        <f t="shared" ref="BB112:BB128" si="71">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13.162628870539544</v>
      </c>
      <c r="K113" s="24">
        <f t="shared" si="55"/>
        <v>13.094413910887344</v>
      </c>
      <c r="L113" s="24">
        <f t="shared" si="55"/>
        <v>13.026198951235143</v>
      </c>
      <c r="M113" s="24">
        <f t="shared" si="55"/>
        <v>12.957983991582941</v>
      </c>
      <c r="N113" s="24">
        <f t="shared" si="55"/>
        <v>12.88976903193074</v>
      </c>
      <c r="O113" s="24">
        <f>'[5]TS BYDem'!O24</f>
        <v>12.821554072278539</v>
      </c>
      <c r="P113" s="24">
        <f t="shared" ref="P113:AP113" ca="1" si="72">IF($E$78=1, P90,P82)</f>
        <v>13.044301480791052</v>
      </c>
      <c r="Q113" s="24">
        <f t="shared" ca="1" si="72"/>
        <v>13.293886898381963</v>
      </c>
      <c r="R113" s="24">
        <f t="shared" ca="1" si="72"/>
        <v>13.933018165840405</v>
      </c>
      <c r="S113" s="24">
        <f t="shared" ca="1" si="72"/>
        <v>13.336597909665812</v>
      </c>
      <c r="T113" s="24">
        <f t="shared" ca="1" si="72"/>
        <v>13.544068200908024</v>
      </c>
      <c r="U113" s="24">
        <f t="shared" ca="1" si="72"/>
        <v>13.742626431831948</v>
      </c>
      <c r="V113" s="24">
        <f t="shared" ca="1" si="72"/>
        <v>13.960413007395664</v>
      </c>
      <c r="W113" s="24">
        <f t="shared" ca="1" si="72"/>
        <v>14.198008395168143</v>
      </c>
      <c r="X113" s="24">
        <f t="shared" ca="1" si="72"/>
        <v>14.399137414164178</v>
      </c>
      <c r="Y113" s="24">
        <f t="shared" ca="1" si="72"/>
        <v>14.646122333898136</v>
      </c>
      <c r="Z113" s="24">
        <f t="shared" ca="1" si="72"/>
        <v>14.892721881226151</v>
      </c>
      <c r="AA113" s="24">
        <f t="shared" ca="1" si="72"/>
        <v>15.145729398944525</v>
      </c>
      <c r="AB113" s="24">
        <f t="shared" ca="1" si="72"/>
        <v>15.418709345745393</v>
      </c>
      <c r="AC113" s="24">
        <f t="shared" ca="1" si="72"/>
        <v>15.598959624097757</v>
      </c>
      <c r="AD113" s="24">
        <f t="shared" ca="1" si="72"/>
        <v>15.852415289920534</v>
      </c>
      <c r="AE113" s="24">
        <f t="shared" ca="1" si="72"/>
        <v>16.095564935761114</v>
      </c>
      <c r="AF113" s="24">
        <f t="shared" ca="1" si="72"/>
        <v>16.352789482791547</v>
      </c>
      <c r="AG113" s="24">
        <f t="shared" ca="1" si="72"/>
        <v>16.595180541126201</v>
      </c>
      <c r="AH113" s="24">
        <f t="shared" ca="1" si="72"/>
        <v>16.822157475527234</v>
      </c>
      <c r="AI113" s="24">
        <f t="shared" ca="1" si="72"/>
        <v>17.0719558548126</v>
      </c>
      <c r="AJ113" s="24">
        <f t="shared" ca="1" si="72"/>
        <v>17.327904530714967</v>
      </c>
      <c r="AK113" s="24">
        <f t="shared" ca="1" si="72"/>
        <v>17.574576820137963</v>
      </c>
      <c r="AL113" s="24">
        <f t="shared" ca="1" si="72"/>
        <v>17.819416071545319</v>
      </c>
      <c r="AM113" s="24">
        <f t="shared" ca="1" si="72"/>
        <v>19.0862768908781</v>
      </c>
      <c r="AN113" s="24">
        <f t="shared" ca="1" si="72"/>
        <v>20.383808091060491</v>
      </c>
      <c r="AO113" s="24">
        <f t="shared" ca="1" si="72"/>
        <v>20.383808091060491</v>
      </c>
      <c r="AP113" s="24">
        <f t="shared" ca="1" si="72"/>
        <v>20.383808091060491</v>
      </c>
      <c r="AQ113" s="186"/>
      <c r="AR113" s="186"/>
      <c r="AS113" s="186"/>
      <c r="AT113" s="186"/>
      <c r="AU113" s="186"/>
      <c r="AV113" s="186"/>
      <c r="BB113" s="315">
        <f t="shared" si="71"/>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8.7188154069192709</v>
      </c>
      <c r="K114" s="24">
        <f t="shared" si="55"/>
        <v>9.2405614732838561</v>
      </c>
      <c r="L114" s="24">
        <f t="shared" si="55"/>
        <v>9.7623075396484413</v>
      </c>
      <c r="M114" s="24">
        <f t="shared" si="55"/>
        <v>10.284053606013025</v>
      </c>
      <c r="N114" s="24">
        <f t="shared" si="55"/>
        <v>10.80579967237761</v>
      </c>
      <c r="O114" s="24">
        <f>'[5]TS BYDem'!O25</f>
        <v>11.327545738742195</v>
      </c>
      <c r="P114" s="24">
        <f t="shared" ref="P114:AP114" ca="1" si="73">OFFSET(P$33,$BB114,$J$96)/OFFSET(O$33,$BB114,$J$96)*O114</f>
        <v>11.524337909479684</v>
      </c>
      <c r="Q114" s="24">
        <f t="shared" ca="1" si="73"/>
        <v>11.7448408389644</v>
      </c>
      <c r="R114" s="24">
        <f t="shared" ca="1" si="73"/>
        <v>12.309498494688748</v>
      </c>
      <c r="S114" s="24">
        <f t="shared" ca="1" si="73"/>
        <v>11.782575027124304</v>
      </c>
      <c r="T114" s="24">
        <f t="shared" ca="1" si="73"/>
        <v>11.965870218972968</v>
      </c>
      <c r="U114" s="24">
        <f t="shared" ca="1" si="73"/>
        <v>12.141291812167934</v>
      </c>
      <c r="V114" s="24">
        <f t="shared" ca="1" si="73"/>
        <v>12.333701202018412</v>
      </c>
      <c r="W114" s="24">
        <f t="shared" ca="1" si="73"/>
        <v>12.543611218162708</v>
      </c>
      <c r="X114" s="24">
        <f t="shared" ca="1" si="73"/>
        <v>12.721304043012374</v>
      </c>
      <c r="Y114" s="24">
        <f t="shared" ca="1" si="73"/>
        <v>12.939509492936338</v>
      </c>
      <c r="Z114" s="24">
        <f t="shared" ca="1" si="73"/>
        <v>13.157374475275004</v>
      </c>
      <c r="AA114" s="24">
        <f t="shared" ca="1" si="73"/>
        <v>13.380900750876568</v>
      </c>
      <c r="AB114" s="24">
        <f t="shared" ca="1" si="73"/>
        <v>13.622072204486226</v>
      </c>
      <c r="AC114" s="24">
        <f t="shared" ca="1" si="73"/>
        <v>13.781319146077495</v>
      </c>
      <c r="AD114" s="24">
        <f t="shared" ca="1" si="73"/>
        <v>14.005241350138414</v>
      </c>
      <c r="AE114" s="24">
        <f t="shared" ca="1" si="73"/>
        <v>14.220058424503305</v>
      </c>
      <c r="AF114" s="24">
        <f t="shared" ca="1" si="73"/>
        <v>14.447310347724862</v>
      </c>
      <c r="AG114" s="24">
        <f t="shared" ca="1" si="73"/>
        <v>14.661457227617088</v>
      </c>
      <c r="AH114" s="24">
        <f t="shared" ca="1" si="73"/>
        <v>14.861986086410122</v>
      </c>
      <c r="AI114" s="24">
        <f t="shared" ca="1" si="73"/>
        <v>15.082677162614102</v>
      </c>
      <c r="AJ114" s="24">
        <f t="shared" ca="1" si="73"/>
        <v>15.308801883276713</v>
      </c>
      <c r="AK114" s="24">
        <f t="shared" ca="1" si="73"/>
        <v>15.526731131569678</v>
      </c>
      <c r="AL114" s="24">
        <f t="shared" ca="1" si="73"/>
        <v>15.74304093327715</v>
      </c>
      <c r="AM114" s="24">
        <f t="shared" ca="1" si="73"/>
        <v>16.862283093370639</v>
      </c>
      <c r="AN114" s="24">
        <f t="shared" ca="1" si="73"/>
        <v>18.008621823812785</v>
      </c>
      <c r="AO114" s="24">
        <f t="shared" ca="1" si="73"/>
        <v>18.008621823812785</v>
      </c>
      <c r="AP114" s="24">
        <f t="shared" ca="1" si="73"/>
        <v>18.008621823812785</v>
      </c>
      <c r="AQ114" s="186"/>
      <c r="AR114" s="186"/>
      <c r="AS114" s="186"/>
      <c r="AT114" s="186"/>
      <c r="AU114" s="186"/>
      <c r="AV114" s="186"/>
      <c r="BB114" s="315">
        <f t="shared" si="71"/>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6.0852758810873713</v>
      </c>
      <c r="K115" s="24">
        <f t="shared" si="55"/>
        <v>5.8917973817997336</v>
      </c>
      <c r="L115" s="24">
        <f t="shared" si="55"/>
        <v>5.6983188825120958</v>
      </c>
      <c r="M115" s="24">
        <f t="shared" si="55"/>
        <v>5.5048403832244572</v>
      </c>
      <c r="N115" s="24">
        <f t="shared" si="55"/>
        <v>5.3113618839368195</v>
      </c>
      <c r="O115" s="24">
        <f>'[5]TS BYDem'!O26</f>
        <v>5.1178833846491818</v>
      </c>
      <c r="P115" s="24">
        <f t="shared" ref="P115:AP115" ca="1" si="74">OFFSET(P$33,$BB115,$J$96)/OFFSET(O$33,$BB115,$J$96)*O115</f>
        <v>5.2067957937513381</v>
      </c>
      <c r="Q115" s="24">
        <f t="shared" ca="1" si="74"/>
        <v>5.3064209292488362</v>
      </c>
      <c r="R115" s="24">
        <f t="shared" ca="1" si="74"/>
        <v>5.5615381541886393</v>
      </c>
      <c r="S115" s="24">
        <f t="shared" ca="1" si="74"/>
        <v>5.323469562648417</v>
      </c>
      <c r="T115" s="24">
        <f t="shared" ca="1" si="74"/>
        <v>5.4062839196578043</v>
      </c>
      <c r="U115" s="24">
        <f t="shared" ca="1" si="74"/>
        <v>5.4855409165243545</v>
      </c>
      <c r="V115" s="24">
        <f t="shared" ca="1" si="74"/>
        <v>5.5724731472191555</v>
      </c>
      <c r="W115" s="24">
        <f t="shared" ca="1" si="74"/>
        <v>5.6673123126194822</v>
      </c>
      <c r="X115" s="24">
        <f t="shared" ca="1" si="74"/>
        <v>5.7475954716412234</v>
      </c>
      <c r="Y115" s="24">
        <f t="shared" ca="1" si="74"/>
        <v>5.8461825859519854</v>
      </c>
      <c r="Z115" s="24">
        <f t="shared" ca="1" si="74"/>
        <v>5.944615874055553</v>
      </c>
      <c r="AA115" s="24">
        <f t="shared" ca="1" si="74"/>
        <v>6.04560698354374</v>
      </c>
      <c r="AB115" s="24">
        <f t="shared" ca="1" si="74"/>
        <v>6.154570337455354</v>
      </c>
      <c r="AC115" s="24">
        <f t="shared" ca="1" si="74"/>
        <v>6.2265194864787548</v>
      </c>
      <c r="AD115" s="24">
        <f t="shared" ca="1" si="74"/>
        <v>6.3276894798779297</v>
      </c>
      <c r="AE115" s="24">
        <f t="shared" ca="1" si="74"/>
        <v>6.4247456967308754</v>
      </c>
      <c r="AF115" s="24">
        <f t="shared" ca="1" si="74"/>
        <v>6.5274200861184495</v>
      </c>
      <c r="AG115" s="24">
        <f t="shared" ca="1" si="74"/>
        <v>6.6241735032974631</v>
      </c>
      <c r="AH115" s="24">
        <f t="shared" ca="1" si="74"/>
        <v>6.7147741804635208</v>
      </c>
      <c r="AI115" s="24">
        <f t="shared" ca="1" si="74"/>
        <v>6.8144843222801814</v>
      </c>
      <c r="AJ115" s="24">
        <f t="shared" ca="1" si="74"/>
        <v>6.9166494317777767</v>
      </c>
      <c r="AK115" s="24">
        <f t="shared" ca="1" si="74"/>
        <v>7.0151117557967391</v>
      </c>
      <c r="AL115" s="24">
        <f t="shared" ca="1" si="74"/>
        <v>7.1128423998063353</v>
      </c>
      <c r="AM115" s="24">
        <f t="shared" ca="1" si="74"/>
        <v>7.6185257125604862</v>
      </c>
      <c r="AN115" s="24">
        <f t="shared" ca="1" si="74"/>
        <v>8.1364514907494989</v>
      </c>
      <c r="AO115" s="24">
        <f t="shared" ca="1" si="74"/>
        <v>8.1364514907494989</v>
      </c>
      <c r="AP115" s="24">
        <f t="shared" ca="1" si="74"/>
        <v>8.1364514907494989</v>
      </c>
      <c r="AQ115" s="186"/>
      <c r="AR115" s="186"/>
      <c r="AS115" s="186"/>
      <c r="AT115" s="186"/>
      <c r="AU115" s="186"/>
      <c r="AV115" s="186"/>
      <c r="BB115" s="315">
        <f t="shared" si="71"/>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3.2557540936677181</v>
      </c>
      <c r="K116" s="24">
        <f t="shared" si="55"/>
        <v>3.5369252230832862</v>
      </c>
      <c r="L116" s="24">
        <f t="shared" si="55"/>
        <v>3.8180963524988547</v>
      </c>
      <c r="M116" s="24">
        <f t="shared" si="55"/>
        <v>4.0992674819144233</v>
      </c>
      <c r="N116" s="24">
        <f t="shared" si="55"/>
        <v>4.3804386113299909</v>
      </c>
      <c r="O116" s="24">
        <f>'[5]TS BYDem'!O27</f>
        <v>4.6616097407455594</v>
      </c>
      <c r="P116" s="24">
        <f t="shared" ref="P116:AP116" ca="1" si="75">OFFSET(P$33,$BB116,$J$96)/OFFSET(O$33,$BB116,$J$96)*O116</f>
        <v>4.742595359446244</v>
      </c>
      <c r="Q116" s="24">
        <f t="shared" ca="1" si="75"/>
        <v>4.8333386349673741</v>
      </c>
      <c r="R116" s="24">
        <f t="shared" ca="1" si="75"/>
        <v>5.0657114444726616</v>
      </c>
      <c r="S116" s="24">
        <f t="shared" ca="1" si="75"/>
        <v>4.8488673349296008</v>
      </c>
      <c r="T116" s="24">
        <f t="shared" ca="1" si="75"/>
        <v>4.924298559968153</v>
      </c>
      <c r="U116" s="24">
        <f t="shared" ca="1" si="75"/>
        <v>4.9964895734882235</v>
      </c>
      <c r="V116" s="24">
        <f t="shared" ca="1" si="75"/>
        <v>5.0756715522349714</v>
      </c>
      <c r="W116" s="24">
        <f t="shared" ca="1" si="75"/>
        <v>5.1620555403032435</v>
      </c>
      <c r="X116" s="24">
        <f t="shared" ca="1" si="75"/>
        <v>5.2351812307470924</v>
      </c>
      <c r="Y116" s="24">
        <f t="shared" ca="1" si="75"/>
        <v>5.3249790275787889</v>
      </c>
      <c r="Z116" s="24">
        <f t="shared" ca="1" si="75"/>
        <v>5.4146367122406796</v>
      </c>
      <c r="AA116" s="24">
        <f t="shared" ca="1" si="75"/>
        <v>5.5066241813438088</v>
      </c>
      <c r="AB116" s="24">
        <f t="shared" ca="1" si="75"/>
        <v>5.6058731469420167</v>
      </c>
      <c r="AC116" s="24">
        <f t="shared" ca="1" si="75"/>
        <v>5.6714078277305333</v>
      </c>
      <c r="AD116" s="24">
        <f t="shared" ca="1" si="75"/>
        <v>5.7635582327427581</v>
      </c>
      <c r="AE116" s="24">
        <f t="shared" ca="1" si="75"/>
        <v>5.8519616159145338</v>
      </c>
      <c r="AF116" s="24">
        <f t="shared" ca="1" si="75"/>
        <v>5.9454822957975182</v>
      </c>
      <c r="AG116" s="24">
        <f t="shared" ca="1" si="75"/>
        <v>6.0336098747347293</v>
      </c>
      <c r="AH116" s="24">
        <f t="shared" ca="1" si="75"/>
        <v>6.1161332476709394</v>
      </c>
      <c r="AI116" s="24">
        <f t="shared" ca="1" si="75"/>
        <v>6.2069539509596927</v>
      </c>
      <c r="AJ116" s="24">
        <f t="shared" ca="1" si="75"/>
        <v>6.3000107546818773</v>
      </c>
      <c r="AK116" s="24">
        <f t="shared" ca="1" si="75"/>
        <v>6.3896948866259473</v>
      </c>
      <c r="AL116" s="24">
        <f t="shared" ca="1" si="75"/>
        <v>6.4787125698836325</v>
      </c>
      <c r="AM116" s="24">
        <f t="shared" ca="1" si="75"/>
        <v>6.9393127983956422</v>
      </c>
      <c r="AN116" s="24">
        <f t="shared" ca="1" si="75"/>
        <v>7.4110640422459602</v>
      </c>
      <c r="AO116" s="24">
        <f t="shared" ca="1" si="75"/>
        <v>7.4110640422459602</v>
      </c>
      <c r="AP116" s="24">
        <f t="shared" ca="1" si="75"/>
        <v>7.4110640422459602</v>
      </c>
      <c r="AQ116" s="186"/>
      <c r="AR116" s="186"/>
      <c r="AS116" s="186"/>
      <c r="AT116" s="186"/>
      <c r="AU116" s="186"/>
      <c r="AV116" s="186"/>
      <c r="BB116" s="315">
        <f t="shared" si="71"/>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5.8181446629629967</v>
      </c>
      <c r="K117" s="24">
        <f t="shared" si="55"/>
        <v>6.4084282360981142</v>
      </c>
      <c r="L117" s="24">
        <f t="shared" si="55"/>
        <v>6.9987118092332326</v>
      </c>
      <c r="M117" s="24">
        <f t="shared" si="55"/>
        <v>7.58899538236835</v>
      </c>
      <c r="N117" s="24">
        <f t="shared" si="55"/>
        <v>8.1792789555034684</v>
      </c>
      <c r="O117" s="24">
        <f>'[5]TS BYDem'!O28</f>
        <v>8.7695625286385859</v>
      </c>
      <c r="P117" s="24">
        <f t="shared" ref="P117:AP117" ca="1" si="76">IF($E$78=1, P92,P84)</f>
        <v>8.9219151464281961</v>
      </c>
      <c r="Q117" s="24">
        <f t="shared" ca="1" si="76"/>
        <v>9.0926241660572735</v>
      </c>
      <c r="R117" s="24">
        <f t="shared" ca="1" si="76"/>
        <v>9.5297709879158798</v>
      </c>
      <c r="S117" s="24">
        <f t="shared" ca="1" si="76"/>
        <v>9.1218372304021749</v>
      </c>
      <c r="T117" s="24">
        <f t="shared" ca="1" si="76"/>
        <v>9.2637407533001674</v>
      </c>
      <c r="U117" s="24">
        <f t="shared" ca="1" si="76"/>
        <v>9.3995486913899828</v>
      </c>
      <c r="V117" s="24">
        <f t="shared" ca="1" si="76"/>
        <v>9.5485082466465059</v>
      </c>
      <c r="W117" s="24">
        <f t="shared" ca="1" si="76"/>
        <v>9.7110164416625739</v>
      </c>
      <c r="X117" s="24">
        <f t="shared" ca="1" si="76"/>
        <v>9.8485827225101499</v>
      </c>
      <c r="Y117" s="24">
        <f t="shared" ca="1" si="76"/>
        <v>10.017513078770216</v>
      </c>
      <c r="Z117" s="24">
        <f t="shared" ca="1" si="76"/>
        <v>10.186179851739858</v>
      </c>
      <c r="AA117" s="24">
        <f t="shared" ca="1" si="76"/>
        <v>10.359229486311389</v>
      </c>
      <c r="AB117" s="24">
        <f t="shared" ca="1" si="76"/>
        <v>10.545939669729055</v>
      </c>
      <c r="AC117" s="24">
        <f t="shared" ca="1" si="76"/>
        <v>10.669225511515835</v>
      </c>
      <c r="AD117" s="24">
        <f t="shared" ca="1" si="76"/>
        <v>10.842581666092778</v>
      </c>
      <c r="AE117" s="24">
        <f t="shared" ca="1" si="76"/>
        <v>11.008888808814703</v>
      </c>
      <c r="AF117" s="24">
        <f t="shared" ca="1" si="76"/>
        <v>11.184822766302842</v>
      </c>
      <c r="AG117" s="24">
        <f t="shared" ca="1" si="76"/>
        <v>11.350611057680446</v>
      </c>
      <c r="AH117" s="24">
        <f t="shared" ca="1" si="76"/>
        <v>11.505856545674151</v>
      </c>
      <c r="AI117" s="24">
        <f t="shared" ca="1" si="76"/>
        <v>11.676711224782977</v>
      </c>
      <c r="AJ117" s="24">
        <f t="shared" ca="1" si="76"/>
        <v>11.851772524278722</v>
      </c>
      <c r="AK117" s="24">
        <f t="shared" ca="1" si="76"/>
        <v>12.020489050682841</v>
      </c>
      <c r="AL117" s="24">
        <f t="shared" ca="1" si="76"/>
        <v>12.187951833476401</v>
      </c>
      <c r="AM117" s="24">
        <f t="shared" ca="1" si="76"/>
        <v>13.054447042059707</v>
      </c>
      <c r="AN117" s="24">
        <f t="shared" ca="1" si="76"/>
        <v>13.941919881055176</v>
      </c>
      <c r="AO117" s="24">
        <f t="shared" ca="1" si="76"/>
        <v>13.941919881055176</v>
      </c>
      <c r="AP117" s="24">
        <f t="shared" ca="1" si="76"/>
        <v>13.941919881055176</v>
      </c>
      <c r="AQ117" s="186"/>
      <c r="AR117" s="186"/>
      <c r="AS117" s="186"/>
      <c r="AT117" s="186"/>
      <c r="AU117" s="186"/>
      <c r="AV117" s="186"/>
      <c r="BB117" s="315">
        <f t="shared" si="71"/>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55"/>
        <v>0</v>
      </c>
      <c r="L118" s="24">
        <f t="shared" si="55"/>
        <v>0</v>
      </c>
      <c r="M118" s="24">
        <f t="shared" si="55"/>
        <v>0</v>
      </c>
      <c r="N118" s="24">
        <f t="shared" si="55"/>
        <v>0</v>
      </c>
      <c r="O118" s="24">
        <f>'[5]TS BYDem'!O29</f>
        <v>0</v>
      </c>
      <c r="P118" s="24" t="e">
        <f t="shared" ref="P118:AP118" ca="1" si="77">OFFSET(P$33,$BB118,$J$96)/OFFSET(O$33,$BB118,$J$96)*O118</f>
        <v>#N/A</v>
      </c>
      <c r="Q118" s="24" t="e">
        <f t="shared" ca="1" si="77"/>
        <v>#N/A</v>
      </c>
      <c r="R118" s="24" t="e">
        <f t="shared" ca="1" si="77"/>
        <v>#N/A</v>
      </c>
      <c r="S118" s="24" t="e">
        <f t="shared" ca="1" si="77"/>
        <v>#N/A</v>
      </c>
      <c r="T118" s="24" t="e">
        <f t="shared" ca="1" si="77"/>
        <v>#N/A</v>
      </c>
      <c r="U118" s="24" t="e">
        <f t="shared" ca="1" si="77"/>
        <v>#N/A</v>
      </c>
      <c r="V118" s="24" t="e">
        <f t="shared" ca="1" si="77"/>
        <v>#N/A</v>
      </c>
      <c r="W118" s="24" t="e">
        <f t="shared" ca="1" si="77"/>
        <v>#N/A</v>
      </c>
      <c r="X118" s="24" t="e">
        <f t="shared" ca="1" si="77"/>
        <v>#N/A</v>
      </c>
      <c r="Y118" s="24" t="e">
        <f t="shared" ca="1" si="77"/>
        <v>#N/A</v>
      </c>
      <c r="Z118" s="24" t="e">
        <f t="shared" ca="1" si="77"/>
        <v>#N/A</v>
      </c>
      <c r="AA118" s="24" t="e">
        <f t="shared" ca="1" si="77"/>
        <v>#N/A</v>
      </c>
      <c r="AB118" s="24" t="e">
        <f t="shared" ca="1" si="77"/>
        <v>#N/A</v>
      </c>
      <c r="AC118" s="24" t="e">
        <f t="shared" ca="1" si="77"/>
        <v>#N/A</v>
      </c>
      <c r="AD118" s="24" t="e">
        <f t="shared" ca="1" si="77"/>
        <v>#N/A</v>
      </c>
      <c r="AE118" s="24" t="e">
        <f t="shared" ca="1" si="77"/>
        <v>#N/A</v>
      </c>
      <c r="AF118" s="24" t="e">
        <f t="shared" ca="1" si="77"/>
        <v>#N/A</v>
      </c>
      <c r="AG118" s="24" t="e">
        <f t="shared" ca="1" si="77"/>
        <v>#N/A</v>
      </c>
      <c r="AH118" s="24" t="e">
        <f t="shared" ca="1" si="77"/>
        <v>#N/A</v>
      </c>
      <c r="AI118" s="24" t="e">
        <f t="shared" ca="1" si="77"/>
        <v>#N/A</v>
      </c>
      <c r="AJ118" s="24" t="e">
        <f t="shared" ca="1" si="77"/>
        <v>#N/A</v>
      </c>
      <c r="AK118" s="24" t="e">
        <f t="shared" ca="1" si="77"/>
        <v>#N/A</v>
      </c>
      <c r="AL118" s="24" t="e">
        <f t="shared" ca="1" si="77"/>
        <v>#N/A</v>
      </c>
      <c r="AM118" s="24" t="e">
        <f t="shared" ca="1" si="77"/>
        <v>#N/A</v>
      </c>
      <c r="AN118" s="24" t="e">
        <f t="shared" ca="1" si="77"/>
        <v>#N/A</v>
      </c>
      <c r="AO118" s="24" t="e">
        <f t="shared" ca="1" si="77"/>
        <v>#N/A</v>
      </c>
      <c r="AP118" s="24" t="e">
        <f t="shared" ca="1" si="77"/>
        <v>#N/A</v>
      </c>
      <c r="AQ118" s="186"/>
      <c r="AR118" s="186"/>
      <c r="AS118" s="186"/>
      <c r="AT118" s="186"/>
      <c r="AU118" s="186"/>
      <c r="AV118" s="186"/>
      <c r="BB118" s="315" t="e">
        <f t="shared" si="71"/>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55"/>
        <v>0</v>
      </c>
      <c r="L119" s="24">
        <f t="shared" si="55"/>
        <v>0</v>
      </c>
      <c r="M119" s="24">
        <f t="shared" si="55"/>
        <v>0</v>
      </c>
      <c r="N119" s="24">
        <f t="shared" si="55"/>
        <v>0</v>
      </c>
      <c r="O119" s="24">
        <f>'[5]TS BYDem'!O30</f>
        <v>0</v>
      </c>
      <c r="P119" s="24" t="e">
        <f t="shared" ref="P119:AP119" ca="1" si="78">OFFSET(P$33,$BB119,$J$96)/OFFSET(O$33,$BB119,$J$96)*O119</f>
        <v>#N/A</v>
      </c>
      <c r="Q119" s="24" t="e">
        <f t="shared" ca="1" si="78"/>
        <v>#N/A</v>
      </c>
      <c r="R119" s="24" t="e">
        <f t="shared" ca="1" si="78"/>
        <v>#N/A</v>
      </c>
      <c r="S119" s="24" t="e">
        <f t="shared" ca="1" si="78"/>
        <v>#N/A</v>
      </c>
      <c r="T119" s="24" t="e">
        <f t="shared" ca="1" si="78"/>
        <v>#N/A</v>
      </c>
      <c r="U119" s="24" t="e">
        <f t="shared" ca="1" si="78"/>
        <v>#N/A</v>
      </c>
      <c r="V119" s="24" t="e">
        <f t="shared" ca="1" si="78"/>
        <v>#N/A</v>
      </c>
      <c r="W119" s="24" t="e">
        <f t="shared" ca="1" si="78"/>
        <v>#N/A</v>
      </c>
      <c r="X119" s="24" t="e">
        <f t="shared" ca="1" si="78"/>
        <v>#N/A</v>
      </c>
      <c r="Y119" s="24" t="e">
        <f t="shared" ca="1" si="78"/>
        <v>#N/A</v>
      </c>
      <c r="Z119" s="24" t="e">
        <f t="shared" ca="1" si="78"/>
        <v>#N/A</v>
      </c>
      <c r="AA119" s="24" t="e">
        <f t="shared" ca="1" si="78"/>
        <v>#N/A</v>
      </c>
      <c r="AB119" s="24" t="e">
        <f t="shared" ca="1" si="78"/>
        <v>#N/A</v>
      </c>
      <c r="AC119" s="24" t="e">
        <f t="shared" ca="1" si="78"/>
        <v>#N/A</v>
      </c>
      <c r="AD119" s="24" t="e">
        <f t="shared" ca="1" si="78"/>
        <v>#N/A</v>
      </c>
      <c r="AE119" s="24" t="e">
        <f t="shared" ca="1" si="78"/>
        <v>#N/A</v>
      </c>
      <c r="AF119" s="24" t="e">
        <f t="shared" ca="1" si="78"/>
        <v>#N/A</v>
      </c>
      <c r="AG119" s="24" t="e">
        <f t="shared" ca="1" si="78"/>
        <v>#N/A</v>
      </c>
      <c r="AH119" s="24" t="e">
        <f t="shared" ca="1" si="78"/>
        <v>#N/A</v>
      </c>
      <c r="AI119" s="24" t="e">
        <f t="shared" ca="1" si="78"/>
        <v>#N/A</v>
      </c>
      <c r="AJ119" s="24" t="e">
        <f t="shared" ca="1" si="78"/>
        <v>#N/A</v>
      </c>
      <c r="AK119" s="24" t="e">
        <f t="shared" ca="1" si="78"/>
        <v>#N/A</v>
      </c>
      <c r="AL119" s="24" t="e">
        <f t="shared" ca="1" si="78"/>
        <v>#N/A</v>
      </c>
      <c r="AM119" s="24" t="e">
        <f t="shared" ca="1" si="78"/>
        <v>#N/A</v>
      </c>
      <c r="AN119" s="24" t="e">
        <f t="shared" ca="1" si="78"/>
        <v>#N/A</v>
      </c>
      <c r="AO119" s="24" t="e">
        <f t="shared" ca="1" si="78"/>
        <v>#N/A</v>
      </c>
      <c r="AP119" s="24" t="e">
        <f t="shared" ca="1" si="78"/>
        <v>#N/A</v>
      </c>
      <c r="AQ119" s="186"/>
      <c r="AR119" s="186"/>
      <c r="AS119" s="186"/>
      <c r="AT119" s="186"/>
      <c r="AU119" s="186"/>
      <c r="AV119" s="186"/>
      <c r="BB119" s="315" t="e">
        <f t="shared" si="71"/>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55"/>
        <v>0</v>
      </c>
      <c r="L120" s="24">
        <f t="shared" si="55"/>
        <v>0</v>
      </c>
      <c r="M120" s="24">
        <f t="shared" si="55"/>
        <v>0</v>
      </c>
      <c r="N120" s="24">
        <f t="shared" si="55"/>
        <v>0</v>
      </c>
      <c r="O120" s="24">
        <f>'[5]TS BYDem'!O31</f>
        <v>0</v>
      </c>
      <c r="P120" s="24" t="e">
        <f t="shared" ref="P120:AP120" ca="1" si="79">OFFSET(P$33,$BB120,$J$96)/OFFSET(O$33,$BB120,$J$96)*O120</f>
        <v>#N/A</v>
      </c>
      <c r="Q120" s="24" t="e">
        <f t="shared" ca="1" si="79"/>
        <v>#N/A</v>
      </c>
      <c r="R120" s="24" t="e">
        <f t="shared" ca="1" si="79"/>
        <v>#N/A</v>
      </c>
      <c r="S120" s="24" t="e">
        <f t="shared" ca="1" si="79"/>
        <v>#N/A</v>
      </c>
      <c r="T120" s="24" t="e">
        <f t="shared" ca="1" si="79"/>
        <v>#N/A</v>
      </c>
      <c r="U120" s="24" t="e">
        <f t="shared" ca="1" si="79"/>
        <v>#N/A</v>
      </c>
      <c r="V120" s="24" t="e">
        <f t="shared" ca="1" si="79"/>
        <v>#N/A</v>
      </c>
      <c r="W120" s="24" t="e">
        <f t="shared" ca="1" si="79"/>
        <v>#N/A</v>
      </c>
      <c r="X120" s="24" t="e">
        <f t="shared" ca="1" si="79"/>
        <v>#N/A</v>
      </c>
      <c r="Y120" s="24" t="e">
        <f t="shared" ca="1" si="79"/>
        <v>#N/A</v>
      </c>
      <c r="Z120" s="24" t="e">
        <f t="shared" ca="1" si="79"/>
        <v>#N/A</v>
      </c>
      <c r="AA120" s="24" t="e">
        <f t="shared" ca="1" si="79"/>
        <v>#N/A</v>
      </c>
      <c r="AB120" s="24" t="e">
        <f t="shared" ca="1" si="79"/>
        <v>#N/A</v>
      </c>
      <c r="AC120" s="24" t="e">
        <f t="shared" ca="1" si="79"/>
        <v>#N/A</v>
      </c>
      <c r="AD120" s="24" t="e">
        <f t="shared" ca="1" si="79"/>
        <v>#N/A</v>
      </c>
      <c r="AE120" s="24" t="e">
        <f t="shared" ca="1" si="79"/>
        <v>#N/A</v>
      </c>
      <c r="AF120" s="24" t="e">
        <f t="shared" ca="1" si="79"/>
        <v>#N/A</v>
      </c>
      <c r="AG120" s="24" t="e">
        <f t="shared" ca="1" si="79"/>
        <v>#N/A</v>
      </c>
      <c r="AH120" s="24" t="e">
        <f t="shared" ca="1" si="79"/>
        <v>#N/A</v>
      </c>
      <c r="AI120" s="24" t="e">
        <f t="shared" ca="1" si="79"/>
        <v>#N/A</v>
      </c>
      <c r="AJ120" s="24" t="e">
        <f t="shared" ca="1" si="79"/>
        <v>#N/A</v>
      </c>
      <c r="AK120" s="24" t="e">
        <f t="shared" ca="1" si="79"/>
        <v>#N/A</v>
      </c>
      <c r="AL120" s="24" t="e">
        <f t="shared" ca="1" si="79"/>
        <v>#N/A</v>
      </c>
      <c r="AM120" s="24" t="e">
        <f t="shared" ca="1" si="79"/>
        <v>#N/A</v>
      </c>
      <c r="AN120" s="24" t="e">
        <f t="shared" ca="1" si="79"/>
        <v>#N/A</v>
      </c>
      <c r="AO120" s="24" t="e">
        <f t="shared" ca="1" si="79"/>
        <v>#N/A</v>
      </c>
      <c r="AP120" s="24" t="e">
        <f t="shared" ca="1" si="79"/>
        <v>#N/A</v>
      </c>
      <c r="AQ120" s="186"/>
      <c r="AR120" s="186"/>
      <c r="AS120" s="186"/>
      <c r="AT120" s="186"/>
      <c r="AU120" s="186"/>
      <c r="AV120" s="186"/>
      <c r="BB120" s="315" t="e">
        <f t="shared" si="71"/>
        <v>#N/A</v>
      </c>
    </row>
    <row r="121" spans="1:54" s="317" customFormat="1">
      <c r="A121" s="321" t="str">
        <f>'[5]TS BYDem'!A32</f>
        <v/>
      </c>
      <c r="B121" s="321" t="str">
        <f>'[5]TS BYDem'!B32</f>
        <v>COM_PROJ</v>
      </c>
      <c r="C121" s="321" t="str">
        <f>'[5]TS BYDem'!C32</f>
        <v>-</v>
      </c>
      <c r="D121" s="321" t="str">
        <f>'[5]TS BYDem'!D32</f>
        <v>RHEL</v>
      </c>
      <c r="E121" s="320" t="s">
        <v>137</v>
      </c>
      <c r="F121" s="320" t="s">
        <v>137</v>
      </c>
      <c r="G121" s="320" t="s">
        <v>137</v>
      </c>
      <c r="H121" s="320" t="s">
        <v>137</v>
      </c>
      <c r="I121" s="320">
        <v>0</v>
      </c>
      <c r="J121" s="318">
        <f>'[5]TS BYDem'!J32</f>
        <v>29.15490908598996</v>
      </c>
      <c r="K121" s="319">
        <f t="shared" si="55"/>
        <v>29.919036883195538</v>
      </c>
      <c r="L121" s="319">
        <f t="shared" si="55"/>
        <v>30.683164680401113</v>
      </c>
      <c r="M121" s="319">
        <f t="shared" si="55"/>
        <v>31.447292477606691</v>
      </c>
      <c r="N121" s="319">
        <f t="shared" si="55"/>
        <v>32.211420274812269</v>
      </c>
      <c r="O121" s="319">
        <f>'[5]TS BYDem'!O32</f>
        <v>32.975548072017844</v>
      </c>
      <c r="P121" s="24">
        <f t="shared" ref="P121:AP121" ca="1" si="80">OFFSET(P$33,$BB121,$J$96)/OFFSET(O$33,$BB121,$J$96)*O121</f>
        <v>34.804621531009133</v>
      </c>
      <c r="Q121" s="24">
        <f t="shared" ca="1" si="80"/>
        <v>36.239730259535058</v>
      </c>
      <c r="R121" s="24">
        <f t="shared" ca="1" si="80"/>
        <v>34.152852291070523</v>
      </c>
      <c r="S121" s="24">
        <f t="shared" ca="1" si="80"/>
        <v>35.170604025182314</v>
      </c>
      <c r="T121" s="24">
        <f t="shared" ca="1" si="80"/>
        <v>36.519536482498886</v>
      </c>
      <c r="U121" s="24">
        <f t="shared" ca="1" si="80"/>
        <v>38.036695417269414</v>
      </c>
      <c r="V121" s="24">
        <f t="shared" ca="1" si="80"/>
        <v>39.680593050559267</v>
      </c>
      <c r="W121" s="24">
        <f t="shared" ca="1" si="80"/>
        <v>41.269956878573197</v>
      </c>
      <c r="X121" s="24">
        <f t="shared" ca="1" si="80"/>
        <v>42.856394867936181</v>
      </c>
      <c r="Y121" s="24">
        <f t="shared" ca="1" si="80"/>
        <v>44.445271088066015</v>
      </c>
      <c r="Z121" s="24">
        <f t="shared" ca="1" si="80"/>
        <v>46.033560910171275</v>
      </c>
      <c r="AA121" s="24">
        <f t="shared" ca="1" si="80"/>
        <v>47.511781070706121</v>
      </c>
      <c r="AB121" s="24">
        <f t="shared" ca="1" si="80"/>
        <v>48.624533540000542</v>
      </c>
      <c r="AC121" s="24">
        <f t="shared" ca="1" si="80"/>
        <v>49.918297915800522</v>
      </c>
      <c r="AD121" s="24">
        <f t="shared" ca="1" si="80"/>
        <v>51.188757691861362</v>
      </c>
      <c r="AE121" s="24">
        <f t="shared" ca="1" si="80"/>
        <v>52.47361734237591</v>
      </c>
      <c r="AF121" s="24">
        <f t="shared" ca="1" si="80"/>
        <v>53.629235339472238</v>
      </c>
      <c r="AG121" s="24">
        <f t="shared" ca="1" si="80"/>
        <v>54.779972728978926</v>
      </c>
      <c r="AH121" s="24">
        <f t="shared" ca="1" si="80"/>
        <v>55.883588778297877</v>
      </c>
      <c r="AI121" s="24">
        <f t="shared" ca="1" si="80"/>
        <v>56.994864906737483</v>
      </c>
      <c r="AJ121" s="24">
        <f t="shared" ca="1" si="80"/>
        <v>58.036632417665196</v>
      </c>
      <c r="AK121" s="24">
        <f t="shared" ca="1" si="80"/>
        <v>59.087440808179593</v>
      </c>
      <c r="AL121" s="24">
        <f t="shared" ca="1" si="80"/>
        <v>60.180767518555882</v>
      </c>
      <c r="AM121" s="24">
        <f t="shared" ca="1" si="80"/>
        <v>65.243528948841103</v>
      </c>
      <c r="AN121" s="24">
        <f t="shared" ca="1" si="80"/>
        <v>68.873637504835983</v>
      </c>
      <c r="AO121" s="24">
        <f t="shared" ca="1" si="80"/>
        <v>68.873637504835983</v>
      </c>
      <c r="AP121" s="24">
        <f t="shared" ca="1" si="80"/>
        <v>68.873637504835983</v>
      </c>
      <c r="AQ121" s="318"/>
      <c r="AR121" s="318"/>
      <c r="AS121" s="318"/>
      <c r="AU121" s="318"/>
      <c r="AV121" s="318"/>
      <c r="BB121" s="317">
        <f t="shared" si="71"/>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3.8919130042693295</v>
      </c>
      <c r="K122" s="24">
        <f t="shared" si="55"/>
        <v>4.2233553788747606</v>
      </c>
      <c r="L122" s="24">
        <f t="shared" si="55"/>
        <v>4.5547977534801918</v>
      </c>
      <c r="M122" s="24">
        <f t="shared" si="55"/>
        <v>4.886240128085622</v>
      </c>
      <c r="N122" s="24">
        <f t="shared" si="55"/>
        <v>5.2176825026910532</v>
      </c>
      <c r="O122" s="24">
        <f>'[5]TS BYDem'!O33</f>
        <v>5.5491248772964843</v>
      </c>
      <c r="P122" s="24">
        <f t="shared" ref="P122:AP122" ca="1" si="81">OFFSET(P$33,$BB122,$J$96)/OFFSET(O$33,$BB122,$J$96)*O122</f>
        <v>5.8569213394363846</v>
      </c>
      <c r="Q122" s="24">
        <f t="shared" ca="1" si="81"/>
        <v>6.0984214209421177</v>
      </c>
      <c r="R122" s="24">
        <f t="shared" ca="1" si="81"/>
        <v>5.7472416187020672</v>
      </c>
      <c r="S122" s="24">
        <f t="shared" ca="1" si="81"/>
        <v>5.9185088696462227</v>
      </c>
      <c r="T122" s="24">
        <f t="shared" ca="1" si="81"/>
        <v>6.1455072091534273</v>
      </c>
      <c r="U122" s="24">
        <f t="shared" ca="1" si="81"/>
        <v>6.4008146984894978</v>
      </c>
      <c r="V122" s="24">
        <f t="shared" ca="1" si="81"/>
        <v>6.6774497746585082</v>
      </c>
      <c r="W122" s="24">
        <f t="shared" ca="1" si="81"/>
        <v>6.9449079026582465</v>
      </c>
      <c r="X122" s="24">
        <f t="shared" ca="1" si="81"/>
        <v>7.2118736705610589</v>
      </c>
      <c r="Y122" s="24">
        <f t="shared" ca="1" si="81"/>
        <v>7.4792497439112697</v>
      </c>
      <c r="Z122" s="24">
        <f t="shared" ca="1" si="81"/>
        <v>7.7465271382081706</v>
      </c>
      <c r="AA122" s="24">
        <f t="shared" ca="1" si="81"/>
        <v>7.9952820110318248</v>
      </c>
      <c r="AB122" s="24">
        <f t="shared" ca="1" si="81"/>
        <v>8.1825359846776653</v>
      </c>
      <c r="AC122" s="24">
        <f t="shared" ca="1" si="81"/>
        <v>8.4002506400165942</v>
      </c>
      <c r="AD122" s="24">
        <f t="shared" ca="1" si="81"/>
        <v>8.6140435975603733</v>
      </c>
      <c r="AE122" s="24">
        <f t="shared" ca="1" si="81"/>
        <v>8.8302597658233939</v>
      </c>
      <c r="AF122" s="24">
        <f t="shared" ca="1" si="81"/>
        <v>9.0247271500298254</v>
      </c>
      <c r="AG122" s="24">
        <f t="shared" ca="1" si="81"/>
        <v>9.2183732256432105</v>
      </c>
      <c r="AH122" s="24">
        <f t="shared" ca="1" si="81"/>
        <v>9.404089722633179</v>
      </c>
      <c r="AI122" s="24">
        <f t="shared" ca="1" si="81"/>
        <v>9.5910952576557413</v>
      </c>
      <c r="AJ122" s="24">
        <f t="shared" ca="1" si="81"/>
        <v>9.7664038832659319</v>
      </c>
      <c r="AK122" s="24">
        <f t="shared" ca="1" si="81"/>
        <v>9.9432339079963885</v>
      </c>
      <c r="AL122" s="24">
        <f t="shared" ca="1" si="81"/>
        <v>10.127218915139002</v>
      </c>
      <c r="AM122" s="24">
        <f t="shared" ca="1" si="81"/>
        <v>10.979180354544237</v>
      </c>
      <c r="AN122" s="24">
        <f t="shared" ca="1" si="81"/>
        <v>11.590054983568267</v>
      </c>
      <c r="AO122" s="24">
        <f t="shared" ca="1" si="81"/>
        <v>11.590054983568267</v>
      </c>
      <c r="AP122" s="24">
        <f t="shared" ca="1" si="81"/>
        <v>11.590054983568267</v>
      </c>
      <c r="AQ122" s="186"/>
      <c r="AR122" s="186"/>
      <c r="AS122" s="186"/>
      <c r="AU122" s="186"/>
      <c r="AV122" s="186"/>
      <c r="BB122" s="315">
        <f t="shared" si="71"/>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7.0842557645058601</v>
      </c>
      <c r="K123" s="24">
        <f t="shared" si="55"/>
        <v>7.2302855472935121</v>
      </c>
      <c r="L123" s="24">
        <f t="shared" si="55"/>
        <v>7.3763153300811641</v>
      </c>
      <c r="M123" s="24">
        <f t="shared" si="55"/>
        <v>7.5223451128688161</v>
      </c>
      <c r="N123" s="24">
        <f t="shared" si="55"/>
        <v>7.6683748956564681</v>
      </c>
      <c r="O123" s="24">
        <f>'[5]TS BYDem'!O34</f>
        <v>7.8144046784441201</v>
      </c>
      <c r="P123" s="24">
        <f t="shared" ref="P123:AP123" ca="1" si="82">IF($E$78=1, P91,P83)</f>
        <v>8.2478507022658825</v>
      </c>
      <c r="Q123" s="24">
        <f t="shared" ca="1" si="82"/>
        <v>8.5879366452736132</v>
      </c>
      <c r="R123" s="24">
        <f t="shared" ca="1" si="82"/>
        <v>8.0933972088252624</v>
      </c>
      <c r="S123" s="24">
        <f t="shared" ca="1" si="82"/>
        <v>8.3345796721210448</v>
      </c>
      <c r="T123" s="24">
        <f t="shared" ca="1" si="82"/>
        <v>8.65424393008389</v>
      </c>
      <c r="U123" s="24">
        <f t="shared" ca="1" si="82"/>
        <v>9.0137737808667051</v>
      </c>
      <c r="V123" s="24">
        <f t="shared" ca="1" si="82"/>
        <v>9.4033376276421361</v>
      </c>
      <c r="W123" s="24">
        <f t="shared" ca="1" si="82"/>
        <v>9.7799782859340638</v>
      </c>
      <c r="X123" s="24">
        <f t="shared" ca="1" si="82"/>
        <v>10.155925591466778</v>
      </c>
      <c r="Y123" s="24">
        <f t="shared" ca="1" si="82"/>
        <v>10.53245069852291</v>
      </c>
      <c r="Z123" s="24">
        <f t="shared" ca="1" si="82"/>
        <v>10.908836843477287</v>
      </c>
      <c r="AA123" s="24">
        <f t="shared" ca="1" si="82"/>
        <v>11.259139149689934</v>
      </c>
      <c r="AB123" s="24">
        <f t="shared" ca="1" si="82"/>
        <v>11.522834481849806</v>
      </c>
      <c r="AC123" s="24">
        <f t="shared" ca="1" si="82"/>
        <v>11.829425243252034</v>
      </c>
      <c r="AD123" s="24">
        <f t="shared" ca="1" si="82"/>
        <v>12.130493380046687</v>
      </c>
      <c r="AE123" s="24">
        <f t="shared" ca="1" si="82"/>
        <v>12.434973937646426</v>
      </c>
      <c r="AF123" s="24">
        <f t="shared" ca="1" si="82"/>
        <v>12.708827359681488</v>
      </c>
      <c r="AG123" s="24">
        <f t="shared" ca="1" si="82"/>
        <v>12.981524196155064</v>
      </c>
      <c r="AH123" s="24">
        <f t="shared" ca="1" si="82"/>
        <v>13.243054418493422</v>
      </c>
      <c r="AI123" s="24">
        <f t="shared" ca="1" si="82"/>
        <v>13.506399893696932</v>
      </c>
      <c r="AJ123" s="24">
        <f t="shared" ca="1" si="82"/>
        <v>13.753273513309418</v>
      </c>
      <c r="AK123" s="24">
        <f t="shared" ca="1" si="82"/>
        <v>14.002289601989746</v>
      </c>
      <c r="AL123" s="24">
        <f t="shared" ca="1" si="82"/>
        <v>14.261381500689144</v>
      </c>
      <c r="AM123" s="24">
        <f t="shared" ca="1" si="82"/>
        <v>15.46113310209585</v>
      </c>
      <c r="AN123" s="24">
        <f t="shared" ca="1" si="82"/>
        <v>16.321380738352666</v>
      </c>
      <c r="AO123" s="24">
        <f t="shared" ca="1" si="82"/>
        <v>16.321380738352666</v>
      </c>
      <c r="AP123" s="24">
        <f t="shared" ca="1" si="82"/>
        <v>16.321380738352666</v>
      </c>
      <c r="AQ123" s="186"/>
      <c r="AR123" s="186"/>
      <c r="AS123" s="186"/>
      <c r="AU123" s="186"/>
      <c r="AV123" s="186"/>
      <c r="BB123" s="315">
        <f t="shared" si="71"/>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31.741720257828536</v>
      </c>
      <c r="K124" s="24">
        <f t="shared" si="55"/>
        <v>32.208008967956879</v>
      </c>
      <c r="L124" s="24">
        <f t="shared" si="55"/>
        <v>32.674297678085217</v>
      </c>
      <c r="M124" s="24">
        <f t="shared" si="55"/>
        <v>33.140586388213556</v>
      </c>
      <c r="N124" s="24">
        <f t="shared" si="55"/>
        <v>33.606875098341902</v>
      </c>
      <c r="O124" s="24">
        <f>'[5]TS BYDem'!O35</f>
        <v>34.073163808470241</v>
      </c>
      <c r="P124" s="24">
        <f t="shared" ref="P124:AP124" ca="1" si="83">OFFSET(P$33,$BB124,$J$96)/OFFSET(O$33,$BB124,$J$96)*O124</f>
        <v>35.963119343093197</v>
      </c>
      <c r="Q124" s="24">
        <f t="shared" ca="1" si="83"/>
        <v>37.445996737071169</v>
      </c>
      <c r="R124" s="24">
        <f t="shared" ca="1" si="83"/>
        <v>35.289655477405532</v>
      </c>
      <c r="S124" s="24">
        <f t="shared" ca="1" si="83"/>
        <v>36.341283837820029</v>
      </c>
      <c r="T124" s="24">
        <f t="shared" ca="1" si="83"/>
        <v>37.735116519063986</v>
      </c>
      <c r="U124" s="24">
        <f t="shared" ca="1" si="83"/>
        <v>39.302775221658436</v>
      </c>
      <c r="V124" s="24">
        <f t="shared" ca="1" si="83"/>
        <v>41.001391214972969</v>
      </c>
      <c r="W124" s="24">
        <f t="shared" ca="1" si="83"/>
        <v>42.643658204589137</v>
      </c>
      <c r="X124" s="24">
        <f t="shared" ca="1" si="83"/>
        <v>44.282901966830487</v>
      </c>
      <c r="Y124" s="24">
        <f t="shared" ca="1" si="83"/>
        <v>45.924665118170097</v>
      </c>
      <c r="Z124" s="24">
        <f t="shared" ca="1" si="83"/>
        <v>47.565822352789098</v>
      </c>
      <c r="AA124" s="24">
        <f t="shared" ca="1" si="83"/>
        <v>49.093246174976528</v>
      </c>
      <c r="AB124" s="24">
        <f t="shared" ca="1" si="83"/>
        <v>50.243037440969836</v>
      </c>
      <c r="AC124" s="24">
        <f t="shared" ca="1" si="83"/>
        <v>51.579865729916563</v>
      </c>
      <c r="AD124" s="24">
        <f t="shared" ca="1" si="83"/>
        <v>52.892613708123086</v>
      </c>
      <c r="AE124" s="24">
        <f t="shared" ca="1" si="83"/>
        <v>54.220240871355166</v>
      </c>
      <c r="AF124" s="24">
        <f t="shared" ca="1" si="83"/>
        <v>55.414324476245802</v>
      </c>
      <c r="AG124" s="24">
        <f t="shared" ca="1" si="83"/>
        <v>56.603365018879408</v>
      </c>
      <c r="AH124" s="24">
        <f t="shared" ca="1" si="83"/>
        <v>57.743715752337295</v>
      </c>
      <c r="AI124" s="24">
        <f t="shared" ca="1" si="83"/>
        <v>58.891981536368228</v>
      </c>
      <c r="AJ124" s="24">
        <f t="shared" ca="1" si="83"/>
        <v>59.968425056659655</v>
      </c>
      <c r="AK124" s="24">
        <f t="shared" ca="1" si="83"/>
        <v>61.054210388964549</v>
      </c>
      <c r="AL124" s="24">
        <f t="shared" ca="1" si="83"/>
        <v>62.183929295151252</v>
      </c>
      <c r="AM124" s="24">
        <f t="shared" ca="1" si="83"/>
        <v>67.415208519398504</v>
      </c>
      <c r="AN124" s="24">
        <f t="shared" ca="1" si="83"/>
        <v>71.166147948845079</v>
      </c>
      <c r="AO124" s="24">
        <f t="shared" ca="1" si="83"/>
        <v>71.166147948845079</v>
      </c>
      <c r="AP124" s="24">
        <f t="shared" ca="1" si="83"/>
        <v>71.166147948845079</v>
      </c>
      <c r="AQ124" s="186"/>
      <c r="AR124" s="186"/>
      <c r="AS124" s="186"/>
      <c r="AU124" s="186"/>
      <c r="AV124" s="186"/>
      <c r="BB124" s="315">
        <f t="shared" si="71"/>
        <v>3</v>
      </c>
    </row>
    <row r="125" spans="1:54">
      <c r="A125" s="22" t="str">
        <f>'[5]TS BYDem'!A36</f>
        <v/>
      </c>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55"/>
        <v>1.8567305480628324</v>
      </c>
      <c r="L125" s="24">
        <f t="shared" si="55"/>
        <v>3.1530213224037897</v>
      </c>
      <c r="M125" s="24">
        <f t="shared" si="55"/>
        <v>4.4493120967447473</v>
      </c>
      <c r="N125" s="24">
        <f t="shared" si="55"/>
        <v>5.7456028710857048</v>
      </c>
      <c r="O125" s="24">
        <f>'[5]TS BYDem'!O36</f>
        <v>7.0418936454266614</v>
      </c>
      <c r="P125" s="24">
        <f t="shared" ref="P125:AP125" ca="1" si="84">OFFSET(P$33,$BB125,$J$96)/OFFSET(O$33,$BB125,$J$96)*O125</f>
        <v>7.4324903609007871</v>
      </c>
      <c r="Q125" s="24">
        <f t="shared" ca="1" si="84"/>
        <v>7.7389563220982183</v>
      </c>
      <c r="R125" s="24">
        <f t="shared" ca="1" si="84"/>
        <v>7.2933057244852071</v>
      </c>
      <c r="S125" s="24">
        <f t="shared" ca="1" si="84"/>
        <v>7.5106455380164761</v>
      </c>
      <c r="T125" s="24">
        <f t="shared" ca="1" si="84"/>
        <v>7.7987086470371851</v>
      </c>
      <c r="U125" s="24">
        <f t="shared" ca="1" si="84"/>
        <v>8.1226963435731143</v>
      </c>
      <c r="V125" s="24">
        <f t="shared" ca="1" si="84"/>
        <v>8.4737489560213959</v>
      </c>
      <c r="W125" s="24">
        <f t="shared" ca="1" si="84"/>
        <v>8.8131559316482733</v>
      </c>
      <c r="X125" s="24">
        <f t="shared" ca="1" si="84"/>
        <v>9.1519380975052371</v>
      </c>
      <c r="Y125" s="24">
        <f t="shared" ca="1" si="84"/>
        <v>9.4912409449807651</v>
      </c>
      <c r="Z125" s="24">
        <f t="shared" ca="1" si="84"/>
        <v>9.8304185677742382</v>
      </c>
      <c r="AA125" s="24">
        <f t="shared" ca="1" si="84"/>
        <v>10.14609092998268</v>
      </c>
      <c r="AB125" s="24">
        <f t="shared" ca="1" si="84"/>
        <v>10.38371805070085</v>
      </c>
      <c r="AC125" s="24">
        <f t="shared" ca="1" si="84"/>
        <v>10.660000073875356</v>
      </c>
      <c r="AD125" s="24">
        <f t="shared" ca="1" si="84"/>
        <v>10.931305424260259</v>
      </c>
      <c r="AE125" s="24">
        <f t="shared" ca="1" si="84"/>
        <v>11.205685852705701</v>
      </c>
      <c r="AF125" s="24">
        <f t="shared" ca="1" si="84"/>
        <v>11.45246686184983</v>
      </c>
      <c r="AG125" s="24">
        <f t="shared" ca="1" si="84"/>
        <v>11.698205622370942</v>
      </c>
      <c r="AH125" s="24">
        <f t="shared" ca="1" si="84"/>
        <v>11.933881670202418</v>
      </c>
      <c r="AI125" s="24">
        <f t="shared" ca="1" si="84"/>
        <v>12.17119351988214</v>
      </c>
      <c r="AJ125" s="24">
        <f t="shared" ca="1" si="84"/>
        <v>12.39366187732057</v>
      </c>
      <c r="AK125" s="24">
        <f t="shared" ca="1" si="84"/>
        <v>12.618060905096048</v>
      </c>
      <c r="AL125" s="24">
        <f t="shared" ca="1" si="84"/>
        <v>12.851539675406684</v>
      </c>
      <c r="AM125" s="24">
        <f t="shared" ca="1" si="84"/>
        <v>13.932687059716258</v>
      </c>
      <c r="AN125" s="24">
        <f t="shared" ca="1" si="84"/>
        <v>14.707892927920195</v>
      </c>
      <c r="AO125" s="24">
        <f t="shared" ca="1" si="84"/>
        <v>14.707892927920195</v>
      </c>
      <c r="AP125" s="24">
        <f t="shared" ca="1" si="84"/>
        <v>14.707892927920195</v>
      </c>
      <c r="AQ125" s="186"/>
      <c r="AR125" s="186"/>
      <c r="AS125" s="186"/>
      <c r="AU125" s="186"/>
      <c r="AV125" s="186"/>
      <c r="BB125" s="315">
        <f t="shared" si="71"/>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5.223009778600523</v>
      </c>
      <c r="K126" s="24">
        <f t="shared" si="55"/>
        <v>5.3613760001895816</v>
      </c>
      <c r="L126" s="24">
        <f t="shared" si="55"/>
        <v>5.4997422217786411</v>
      </c>
      <c r="M126" s="24">
        <f t="shared" si="55"/>
        <v>5.6381084433676998</v>
      </c>
      <c r="N126" s="24">
        <f t="shared" si="55"/>
        <v>5.7764746649567593</v>
      </c>
      <c r="O126" s="24">
        <f>'[5]TS BYDem'!O37</f>
        <v>5.914840886545818</v>
      </c>
      <c r="P126" s="24">
        <f t="shared" ref="P126:AP126" ca="1" si="85">OFFSET(P$33,$BB126,$J$96)/OFFSET(O$33,$BB126,$J$96)*O126</f>
        <v>6.2429227263414662</v>
      </c>
      <c r="Q126" s="24">
        <f t="shared" ca="1" si="85"/>
        <v>6.5003389113760672</v>
      </c>
      <c r="R126" s="24">
        <f t="shared" ca="1" si="85"/>
        <v>6.1260145451472576</v>
      </c>
      <c r="S126" s="24">
        <f t="shared" ca="1" si="85"/>
        <v>6.3085691930982213</v>
      </c>
      <c r="T126" s="24">
        <f t="shared" ca="1" si="85"/>
        <v>6.5505278963864706</v>
      </c>
      <c r="U126" s="24">
        <f t="shared" ca="1" si="85"/>
        <v>6.8226614687889837</v>
      </c>
      <c r="V126" s="24">
        <f t="shared" ca="1" si="85"/>
        <v>7.1175282262252226</v>
      </c>
      <c r="W126" s="24">
        <f t="shared" ca="1" si="85"/>
        <v>7.4026132271781275</v>
      </c>
      <c r="X126" s="24">
        <f t="shared" ca="1" si="85"/>
        <v>7.6871734189590288</v>
      </c>
      <c r="Y126" s="24">
        <f t="shared" ca="1" si="85"/>
        <v>7.9721709574369148</v>
      </c>
      <c r="Z126" s="24">
        <f t="shared" ca="1" si="85"/>
        <v>8.2570633134018703</v>
      </c>
      <c r="AA126" s="24">
        <f t="shared" ca="1" si="85"/>
        <v>8.5222124179975651</v>
      </c>
      <c r="AB126" s="24">
        <f t="shared" ca="1" si="85"/>
        <v>8.7218073963012781</v>
      </c>
      <c r="AC126" s="24">
        <f t="shared" ca="1" si="85"/>
        <v>8.9538705726532068</v>
      </c>
      <c r="AD126" s="24">
        <f t="shared" ca="1" si="85"/>
        <v>9.181753591056566</v>
      </c>
      <c r="AE126" s="24">
        <f t="shared" ca="1" si="85"/>
        <v>9.4122195222895737</v>
      </c>
      <c r="AF126" s="24">
        <f t="shared" ca="1" si="85"/>
        <v>9.6195033121912736</v>
      </c>
      <c r="AG126" s="24">
        <f t="shared" ca="1" si="85"/>
        <v>9.8259116650188307</v>
      </c>
      <c r="AH126" s="24">
        <f t="shared" ca="1" si="85"/>
        <v>10.023867839008828</v>
      </c>
      <c r="AI126" s="24">
        <f t="shared" ca="1" si="85"/>
        <v>10.22319800529997</v>
      </c>
      <c r="AJ126" s="24">
        <f t="shared" ca="1" si="85"/>
        <v>10.410060375394711</v>
      </c>
      <c r="AK126" s="24">
        <f t="shared" ca="1" si="85"/>
        <v>10.598544412674871</v>
      </c>
      <c r="AL126" s="24">
        <f t="shared" ca="1" si="85"/>
        <v>10.794654982687621</v>
      </c>
      <c r="AM126" s="24">
        <f t="shared" ca="1" si="85"/>
        <v>11.702765084187014</v>
      </c>
      <c r="AN126" s="24">
        <f t="shared" ca="1" si="85"/>
        <v>12.353899508479371</v>
      </c>
      <c r="AO126" s="24">
        <f t="shared" ca="1" si="85"/>
        <v>12.353899508479371</v>
      </c>
      <c r="AP126" s="24">
        <f t="shared" ca="1" si="85"/>
        <v>12.353899508479371</v>
      </c>
      <c r="AQ126" s="186"/>
      <c r="AR126" s="186"/>
      <c r="AS126" s="186"/>
      <c r="AU126" s="186"/>
      <c r="AV126" s="186"/>
      <c r="BB126" s="315">
        <f t="shared" si="71"/>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11.690334156193106</v>
      </c>
      <c r="K127" s="24">
        <f t="shared" si="55"/>
        <v>12.00003056398719</v>
      </c>
      <c r="L127" s="24">
        <f t="shared" si="55"/>
        <v>12.309726971781274</v>
      </c>
      <c r="M127" s="24">
        <f t="shared" si="55"/>
        <v>12.619423379575359</v>
      </c>
      <c r="N127" s="24">
        <f t="shared" si="55"/>
        <v>12.929119787369443</v>
      </c>
      <c r="O127" s="24">
        <f>'[5]TS BYDem'!O38</f>
        <v>13.238816195163526</v>
      </c>
      <c r="P127" s="24">
        <f t="shared" ref="P127:AP127" ca="1" si="86">IF($E$78=1, P93,P85)</f>
        <v>13.973141134301859</v>
      </c>
      <c r="Q127" s="24">
        <f t="shared" ca="1" si="86"/>
        <v>14.549299584664407</v>
      </c>
      <c r="R127" s="24">
        <f t="shared" ca="1" si="86"/>
        <v>13.711472908185829</v>
      </c>
      <c r="S127" s="24">
        <f t="shared" ca="1" si="86"/>
        <v>14.120073490374436</v>
      </c>
      <c r="T127" s="24">
        <f t="shared" ca="1" si="86"/>
        <v>14.661634431927318</v>
      </c>
      <c r="U127" s="24">
        <f t="shared" ca="1" si="86"/>
        <v>15.270733884418938</v>
      </c>
      <c r="V127" s="24">
        <f t="shared" ca="1" si="86"/>
        <v>15.930715594601836</v>
      </c>
      <c r="W127" s="24">
        <f t="shared" ca="1" si="86"/>
        <v>16.568803414715219</v>
      </c>
      <c r="X127" s="24">
        <f t="shared" ca="1" si="86"/>
        <v>17.205716587479845</v>
      </c>
      <c r="Y127" s="24">
        <f t="shared" ca="1" si="86"/>
        <v>17.843608645838522</v>
      </c>
      <c r="Z127" s="24">
        <f t="shared" ca="1" si="86"/>
        <v>18.481265280796578</v>
      </c>
      <c r="AA127" s="24">
        <f t="shared" ca="1" si="86"/>
        <v>19.074731838458202</v>
      </c>
      <c r="AB127" s="24">
        <f t="shared" ca="1" si="86"/>
        <v>19.521472719899499</v>
      </c>
      <c r="AC127" s="24">
        <f t="shared" ca="1" si="86"/>
        <v>20.04088512613637</v>
      </c>
      <c r="AD127" s="24">
        <f t="shared" ca="1" si="86"/>
        <v>20.550941347852078</v>
      </c>
      <c r="AE127" s="24">
        <f t="shared" ca="1" si="86"/>
        <v>21.066778740837773</v>
      </c>
      <c r="AF127" s="24">
        <f t="shared" ca="1" si="86"/>
        <v>21.530729005499595</v>
      </c>
      <c r="AG127" s="24">
        <f t="shared" ca="1" si="86"/>
        <v>21.992719834440777</v>
      </c>
      <c r="AH127" s="24">
        <f t="shared" ca="1" si="86"/>
        <v>22.43579268330009</v>
      </c>
      <c r="AI127" s="24">
        <f t="shared" ca="1" si="86"/>
        <v>22.881940852675598</v>
      </c>
      <c r="AJ127" s="24">
        <f t="shared" ca="1" si="86"/>
        <v>23.300183138297175</v>
      </c>
      <c r="AK127" s="24">
        <f t="shared" ca="1" si="86"/>
        <v>23.722055099544743</v>
      </c>
      <c r="AL127" s="24">
        <f t="shared" ca="1" si="86"/>
        <v>24.160997049146999</v>
      </c>
      <c r="AM127" s="24">
        <f t="shared" ca="1" si="86"/>
        <v>26.193562751137097</v>
      </c>
      <c r="AN127" s="24">
        <f t="shared" ca="1" si="86"/>
        <v>27.650955963718381</v>
      </c>
      <c r="AO127" s="24">
        <f t="shared" ca="1" si="86"/>
        <v>27.650955963718381</v>
      </c>
      <c r="AP127" s="24">
        <f t="shared" ca="1" si="86"/>
        <v>27.650955963718381</v>
      </c>
      <c r="AQ127" s="186"/>
      <c r="AR127" s="186"/>
      <c r="AS127" s="186"/>
      <c r="AU127" s="186"/>
      <c r="AV127" s="186"/>
      <c r="BB127" s="315">
        <f t="shared" si="71"/>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55"/>
        <v>0</v>
      </c>
      <c r="L128" s="24">
        <f t="shared" si="55"/>
        <v>0</v>
      </c>
      <c r="M128" s="24">
        <f t="shared" si="55"/>
        <v>0</v>
      </c>
      <c r="N128" s="24">
        <f t="shared" si="55"/>
        <v>0</v>
      </c>
      <c r="O128" s="24">
        <f>'[5]TS BYDem'!O39</f>
        <v>0</v>
      </c>
      <c r="P128" s="24" t="e">
        <f t="shared" ref="P128:AP128" ca="1" si="87">OFFSET(P$33,$BB128,$J$96)/OFFSET(O$33,$BB128,$J$96)*O128</f>
        <v>#N/A</v>
      </c>
      <c r="Q128" s="24" t="e">
        <f t="shared" ca="1" si="87"/>
        <v>#N/A</v>
      </c>
      <c r="R128" s="24" t="e">
        <f t="shared" ca="1" si="87"/>
        <v>#N/A</v>
      </c>
      <c r="S128" s="24" t="e">
        <f t="shared" ca="1" si="87"/>
        <v>#N/A</v>
      </c>
      <c r="T128" s="24" t="e">
        <f t="shared" ca="1" si="87"/>
        <v>#N/A</v>
      </c>
      <c r="U128" s="24" t="e">
        <f t="shared" ca="1" si="87"/>
        <v>#N/A</v>
      </c>
      <c r="V128" s="24" t="e">
        <f t="shared" ca="1" si="87"/>
        <v>#N/A</v>
      </c>
      <c r="W128" s="24" t="e">
        <f t="shared" ca="1" si="87"/>
        <v>#N/A</v>
      </c>
      <c r="X128" s="24" t="e">
        <f t="shared" ca="1" si="87"/>
        <v>#N/A</v>
      </c>
      <c r="Y128" s="24" t="e">
        <f t="shared" ca="1" si="87"/>
        <v>#N/A</v>
      </c>
      <c r="Z128" s="24" t="e">
        <f t="shared" ca="1" si="87"/>
        <v>#N/A</v>
      </c>
      <c r="AA128" s="24" t="e">
        <f t="shared" ca="1" si="87"/>
        <v>#N/A</v>
      </c>
      <c r="AB128" s="24" t="e">
        <f t="shared" ca="1" si="87"/>
        <v>#N/A</v>
      </c>
      <c r="AC128" s="24" t="e">
        <f t="shared" ca="1" si="87"/>
        <v>#N/A</v>
      </c>
      <c r="AD128" s="24" t="e">
        <f t="shared" ca="1" si="87"/>
        <v>#N/A</v>
      </c>
      <c r="AE128" s="24" t="e">
        <f t="shared" ca="1" si="87"/>
        <v>#N/A</v>
      </c>
      <c r="AF128" s="24" t="e">
        <f t="shared" ca="1" si="87"/>
        <v>#N/A</v>
      </c>
      <c r="AG128" s="24" t="e">
        <f t="shared" ca="1" si="87"/>
        <v>#N/A</v>
      </c>
      <c r="AH128" s="24" t="e">
        <f t="shared" ca="1" si="87"/>
        <v>#N/A</v>
      </c>
      <c r="AI128" s="24" t="e">
        <f t="shared" ca="1" si="87"/>
        <v>#N/A</v>
      </c>
      <c r="AJ128" s="24" t="e">
        <f t="shared" ca="1" si="87"/>
        <v>#N/A</v>
      </c>
      <c r="AK128" s="24" t="e">
        <f t="shared" ca="1" si="87"/>
        <v>#N/A</v>
      </c>
      <c r="AL128" s="24" t="e">
        <f t="shared" ca="1" si="87"/>
        <v>#N/A</v>
      </c>
      <c r="AM128" s="24" t="e">
        <f t="shared" ca="1" si="87"/>
        <v>#N/A</v>
      </c>
      <c r="AN128" s="24" t="e">
        <f t="shared" ca="1" si="87"/>
        <v>#N/A</v>
      </c>
      <c r="AO128" s="24" t="e">
        <f t="shared" ca="1" si="87"/>
        <v>#N/A</v>
      </c>
      <c r="AP128" s="24" t="e">
        <f t="shared" ca="1" si="87"/>
        <v>#N/A</v>
      </c>
      <c r="AQ128" s="186"/>
      <c r="AR128" s="186"/>
      <c r="AS128" s="186"/>
      <c r="AT128" s="186"/>
      <c r="AU128" s="186"/>
      <c r="AV128" s="186"/>
      <c r="BB128" s="315" t="e">
        <f t="shared" si="71"/>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workbookViewId="0"/>
  </sheetViews>
  <sheetFormatPr defaultColWidth="9.140625" defaultRowHeight="15"/>
  <cols>
    <col min="1" max="1" width="9.140625" style="87"/>
    <col min="2" max="2" width="32.5703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5703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31" t="s">
        <v>296</v>
      </c>
      <c r="C2" s="331"/>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f>INDEX($D5:$H5,0,COUNT($D5:$H5)-D7)</f>
        <v>2050</v>
      </c>
      <c r="E6" s="185">
        <f>INDEX($D5:$H5,0,COUNT($D5:$H5)-E7)</f>
        <v>2030</v>
      </c>
      <c r="F6" s="185">
        <f>INDEX($D5:$H5,0,COUNT($D5:$H5)-F7)</f>
        <v>2020</v>
      </c>
      <c r="G6" s="185">
        <f>INDEX($D5:$H5,0,COUNT($D5:$H5)-G7)</f>
        <v>2017</v>
      </c>
      <c r="H6" s="185">
        <f>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4" t="s">
        <v>4</v>
      </c>
      <c r="C10" s="87" t="s">
        <v>3</v>
      </c>
      <c r="E10" s="87">
        <f>MATCH(B10,Drivers!A7:A22,0)</f>
        <v>2</v>
      </c>
      <c r="J10" s="186">
        <f>INDEX(Drivers!$C$7:$AG$22,$E$10,J3)</f>
        <v>1833.8485148656705</v>
      </c>
      <c r="K10" s="186">
        <f>INDEX(Drivers!$C$7:$AG$22,$E$10,K3)</f>
        <v>1886.6121543778552</v>
      </c>
      <c r="L10" s="186">
        <f>INDEX(Drivers!$C$7:$AG$22,$E$10,L3)</f>
        <v>1929.9088596734236</v>
      </c>
      <c r="M10" s="186">
        <f>INDEX(Drivers!$C$7:$AG$22,$E$10,M3)</f>
        <v>1960.4923036365474</v>
      </c>
      <c r="N10" s="186">
        <f>INDEX(Drivers!$C$7:$AG$22,$E$10,N3)</f>
        <v>1983.2547710242566</v>
      </c>
      <c r="O10" s="186">
        <f>INDEX(Drivers!$C$7:$AG$22,$E$10,O3)</f>
        <v>2006.0789129735178</v>
      </c>
      <c r="P10" s="186">
        <f>INDEX(Drivers!$C$7:$AG$22,$E$10,P3)</f>
        <v>2036.972183160904</v>
      </c>
      <c r="Q10" s="186">
        <f>INDEX(Drivers!$C$7:$AG$22,$E$10,Q3)</f>
        <v>2074.2003059734261</v>
      </c>
      <c r="R10" s="186">
        <f>INDEX(Drivers!$C$7:$AG$22,$E$10,R3)</f>
        <v>1914.545399528301</v>
      </c>
      <c r="S10" s="186">
        <f>INDEX(Drivers!$C$7:$AG$22,$E$10,S3)</f>
        <v>1957.2610773816891</v>
      </c>
      <c r="T10" s="186">
        <f>INDEX(Drivers!$C$7:$AG$22,$E$10,T3)</f>
        <v>2002.2872838168787</v>
      </c>
      <c r="U10" s="186">
        <f>INDEX(Drivers!$C$7:$AG$22,$E$10,U3)</f>
        <v>2051.2769335000403</v>
      </c>
      <c r="V10" s="186">
        <f>INDEX(Drivers!$C$7:$AG$22,$E$10,V3)</f>
        <v>2104.0245070320266</v>
      </c>
      <c r="W10" s="186">
        <f>INDEX(Drivers!$C$7:$AG$22,$E$10,W3)</f>
        <v>2157.2000988773989</v>
      </c>
      <c r="X10" s="186">
        <f>INDEX(Drivers!$C$7:$AG$22,$E$10,X3)</f>
        <v>2216.2386918503116</v>
      </c>
      <c r="Y10" s="186">
        <f>INDEX(Drivers!$C$7:$AG$22,$E$10,Y3)</f>
        <v>2277.0866520702075</v>
      </c>
      <c r="Z10" s="186">
        <f>INDEX(Drivers!$C$7:$AG$22,$E$10,Z3)</f>
        <v>2342.1075393790215</v>
      </c>
      <c r="AA10" s="186">
        <f>INDEX(Drivers!$C$7:$AG$22,$E$10,AA3)</f>
        <v>2408.995487304207</v>
      </c>
      <c r="AB10" s="186">
        <f>INDEX(Drivers!$C$7:$AG$22,$E$10,AB3)</f>
        <v>2468.4881674022527</v>
      </c>
      <c r="AC10" s="186">
        <f>INDEX(Drivers!$C$7:$AG$22,$E$10,AC3)</f>
        <v>2539.0431946322601</v>
      </c>
      <c r="AD10" s="186">
        <f>INDEX(Drivers!$C$7:$AG$22,$E$10,AD3)</f>
        <v>2611.6181489313612</v>
      </c>
      <c r="AE10" s="186">
        <f>INDEX(Drivers!$C$7:$AG$22,$E$10,AE3)</f>
        <v>2686.3644340512401</v>
      </c>
      <c r="AF10" s="186">
        <f>INDEX(Drivers!$C$7:$AG$22,$E$10,AF3)</f>
        <v>2759.0891878804987</v>
      </c>
      <c r="AG10" s="186">
        <f>INDEX(Drivers!$C$7:$AG$22,$E$10,AG3)</f>
        <v>2835.9490382924259</v>
      </c>
      <c r="AH10" s="186">
        <f>INDEX(Drivers!$C$7:$AG$22,$E$10,AH3)</f>
        <v>2915.3222561629782</v>
      </c>
      <c r="AI10" s="186">
        <f>INDEX(Drivers!$C$7:$AG$22,$E$10,AI3)</f>
        <v>2997.7985510673598</v>
      </c>
      <c r="AJ10" s="186">
        <f>INDEX(Drivers!$C$7:$AG$22,$E$10,AJ3)</f>
        <v>3079.8807643862083</v>
      </c>
      <c r="AK10" s="186">
        <f>INDEX(Drivers!$C$7:$AG$22,$E$10,AK3)</f>
        <v>3164.7988750291743</v>
      </c>
      <c r="AL10" s="186">
        <f>INDEX(Drivers!$C$7:$AG$22,$E$10,AL3)</f>
        <v>3254.7047790794968</v>
      </c>
      <c r="AM10" s="186">
        <f>(AQ10-AL10)/5+AL10</f>
        <v>3357.3162503019466</v>
      </c>
      <c r="AN10" s="186">
        <f>(AQ10-AL10)/5+AM10</f>
        <v>3459.9277215243965</v>
      </c>
      <c r="AO10" s="186">
        <f>(AQ10-AL10)/5+AN10</f>
        <v>3562.5391927468463</v>
      </c>
      <c r="AP10" s="186">
        <f>(AQ10-AL10)/5+AO10</f>
        <v>3665.1506639692961</v>
      </c>
      <c r="AQ10" s="186">
        <f>INDEX(Drivers!$C$7:$AG$22,$E$10,AQ3)</f>
        <v>3767.7621351917451</v>
      </c>
      <c r="AR10" s="186">
        <f>(AV10-AQ10)/5+AQ10</f>
        <v>3884.2195663339389</v>
      </c>
      <c r="AS10" s="186">
        <f>(AV10-AQ10)/5+AR10</f>
        <v>4000.6769974761328</v>
      </c>
      <c r="AT10" s="186">
        <f>(AV10-AQ10)/5+AS10</f>
        <v>4117.1344286183266</v>
      </c>
      <c r="AU10" s="186">
        <f>(AV10-AQ10)/5+AT10</f>
        <v>4233.5918597605205</v>
      </c>
      <c r="AV10" s="186">
        <f>INDEX(Drivers!$C$7:$AG$22,$E$10,AV3)</f>
        <v>4350.0492909027143</v>
      </c>
    </row>
    <row r="11" spans="1:48">
      <c r="A11" s="185" t="s">
        <v>16</v>
      </c>
      <c r="B11" s="90" t="s">
        <v>227</v>
      </c>
      <c r="C11" s="91"/>
      <c r="D11" s="91"/>
      <c r="E11" s="91"/>
      <c r="F11" s="91"/>
      <c r="G11" s="91"/>
      <c r="H11" s="91"/>
      <c r="I11" s="91"/>
      <c r="J11" s="265" t="str">
        <f t="shared" ref="J11:AV11" si="4">INDEX($C$14:$C$18,MATCH(J$12,$B$14:$B$18,0))</f>
        <v>A</v>
      </c>
      <c r="K11" s="265" t="str">
        <f t="shared" si="4"/>
        <v>A</v>
      </c>
      <c r="L11" s="265" t="str">
        <f t="shared" si="4"/>
        <v>A</v>
      </c>
      <c r="M11" s="265" t="str">
        <f t="shared" si="4"/>
        <v>A</v>
      </c>
      <c r="N11" s="265" t="str">
        <f t="shared" si="4"/>
        <v>A</v>
      </c>
      <c r="O11" s="265" t="str">
        <f t="shared" si="4"/>
        <v>A</v>
      </c>
      <c r="P11" s="265" t="str">
        <f t="shared" si="4"/>
        <v>B</v>
      </c>
      <c r="Q11" s="265" t="str">
        <f t="shared" si="4"/>
        <v>B</v>
      </c>
      <c r="R11" s="265" t="str">
        <f t="shared" si="4"/>
        <v>B</v>
      </c>
      <c r="S11" s="265" t="str">
        <f t="shared" si="4"/>
        <v>B</v>
      </c>
      <c r="T11" s="265" t="str">
        <f t="shared" si="4"/>
        <v>B</v>
      </c>
      <c r="U11" s="265" t="str">
        <f t="shared" si="4"/>
        <v>B</v>
      </c>
      <c r="V11" s="265" t="str">
        <f t="shared" si="4"/>
        <v>B</v>
      </c>
      <c r="W11" s="265" t="str">
        <f t="shared" si="4"/>
        <v>B</v>
      </c>
      <c r="X11" s="265" t="str">
        <f t="shared" si="4"/>
        <v>B</v>
      </c>
      <c r="Y11" s="265" t="str">
        <f t="shared" si="4"/>
        <v>B</v>
      </c>
      <c r="Z11" s="265" t="str">
        <f t="shared" si="4"/>
        <v>B</v>
      </c>
      <c r="AA11" s="265" t="str">
        <f t="shared" si="4"/>
        <v>B</v>
      </c>
      <c r="AB11" s="265" t="str">
        <f t="shared" si="4"/>
        <v>B</v>
      </c>
      <c r="AC11" s="265" t="str">
        <f t="shared" si="4"/>
        <v>C</v>
      </c>
      <c r="AD11" s="265" t="str">
        <f t="shared" si="4"/>
        <v>C</v>
      </c>
      <c r="AE11" s="265" t="str">
        <f t="shared" si="4"/>
        <v>C</v>
      </c>
      <c r="AF11" s="265" t="str">
        <f t="shared" si="4"/>
        <v>C</v>
      </c>
      <c r="AG11" s="265" t="str">
        <f t="shared" si="4"/>
        <v>C</v>
      </c>
      <c r="AH11" s="265" t="str">
        <f t="shared" si="4"/>
        <v>C</v>
      </c>
      <c r="AI11" s="265" t="str">
        <f t="shared" si="4"/>
        <v>C</v>
      </c>
      <c r="AJ11" s="265" t="str">
        <f t="shared" si="4"/>
        <v>C</v>
      </c>
      <c r="AK11" s="265" t="str">
        <f t="shared" si="4"/>
        <v>C</v>
      </c>
      <c r="AL11" s="265" t="str">
        <f t="shared" si="4"/>
        <v>C</v>
      </c>
      <c r="AM11" s="265" t="str">
        <f t="shared" si="4"/>
        <v>D</v>
      </c>
      <c r="AN11" s="265" t="str">
        <f t="shared" si="4"/>
        <v>D</v>
      </c>
      <c r="AO11" s="265" t="str">
        <f t="shared" si="4"/>
        <v>D</v>
      </c>
      <c r="AP11" s="265" t="str">
        <f t="shared" si="4"/>
        <v>D</v>
      </c>
      <c r="AQ11" s="265" t="str">
        <f t="shared" si="4"/>
        <v>D</v>
      </c>
      <c r="AR11" s="265" t="str">
        <f t="shared" si="4"/>
        <v>D</v>
      </c>
      <c r="AS11" s="265" t="str">
        <f t="shared" si="4"/>
        <v>D</v>
      </c>
      <c r="AT11" s="265" t="str">
        <f t="shared" si="4"/>
        <v>D</v>
      </c>
      <c r="AU11" s="265" t="str">
        <f t="shared" si="4"/>
        <v>D</v>
      </c>
      <c r="AV11" s="265" t="str">
        <f t="shared" si="4"/>
        <v>D</v>
      </c>
    </row>
    <row r="12" spans="1:48">
      <c r="A12" s="185" t="s">
        <v>16</v>
      </c>
      <c r="B12" s="264"/>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32" t="s">
        <v>228</v>
      </c>
      <c r="C13" s="333"/>
      <c r="D13" s="87" t="s">
        <v>229</v>
      </c>
      <c r="E13" s="87" t="s">
        <v>230</v>
      </c>
      <c r="J13" s="86"/>
      <c r="K13" s="87"/>
    </row>
    <row r="14" spans="1:48">
      <c r="A14" s="185" t="s">
        <v>16</v>
      </c>
      <c r="B14" s="264">
        <v>1</v>
      </c>
      <c r="C14" s="87" t="s">
        <v>109</v>
      </c>
      <c r="D14" s="92">
        <v>2012</v>
      </c>
      <c r="E14" s="92">
        <f>D14+5</f>
        <v>2017</v>
      </c>
      <c r="J14" s="86"/>
      <c r="K14" s="87"/>
      <c r="P14" s="87">
        <f>P10/O10</f>
        <v>1.0153998279866241</v>
      </c>
      <c r="Q14" s="87">
        <f t="shared" ref="Q14:T14" si="5">Q10/P10</f>
        <v>1.0182762057922425</v>
      </c>
      <c r="R14" s="87">
        <f t="shared" si="5"/>
        <v>0.92302821189190853</v>
      </c>
      <c r="S14" s="87">
        <f t="shared" si="5"/>
        <v>1.0223111334230635</v>
      </c>
      <c r="T14" s="87">
        <f t="shared" si="5"/>
        <v>1.0230047012917782</v>
      </c>
    </row>
    <row r="15" spans="1:48">
      <c r="A15" s="185" t="s">
        <v>16</v>
      </c>
      <c r="B15" s="264">
        <v>2</v>
      </c>
      <c r="C15" s="87" t="s">
        <v>231</v>
      </c>
      <c r="D15" s="92">
        <f>E14+1</f>
        <v>2018</v>
      </c>
      <c r="E15" s="92">
        <v>2030</v>
      </c>
      <c r="J15" s="86"/>
      <c r="K15" s="87"/>
    </row>
    <row r="16" spans="1:48">
      <c r="A16" s="185" t="s">
        <v>16</v>
      </c>
      <c r="B16" s="264">
        <v>3</v>
      </c>
      <c r="C16" s="87" t="s">
        <v>112</v>
      </c>
      <c r="D16" s="92">
        <v>2031</v>
      </c>
      <c r="E16" s="92">
        <v>2040</v>
      </c>
      <c r="J16" s="86"/>
      <c r="K16" s="87"/>
    </row>
    <row r="17" spans="1:48">
      <c r="A17" s="185" t="s">
        <v>16</v>
      </c>
      <c r="B17" s="264">
        <v>4</v>
      </c>
      <c r="C17" s="87" t="s">
        <v>232</v>
      </c>
      <c r="D17" s="92">
        <v>2041</v>
      </c>
      <c r="E17" s="92">
        <v>2070</v>
      </c>
      <c r="J17" s="86"/>
      <c r="K17" s="87"/>
    </row>
    <row r="18" spans="1:48">
      <c r="A18" s="185" t="s">
        <v>16</v>
      </c>
      <c r="B18" s="264"/>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4"/>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4"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139.03375424188246</v>
      </c>
      <c r="P23" s="219">
        <f t="shared" ref="P23:AO23" si="7">IF(P10/O10&lt;1,O23,(1+$B$20*(P10/O10-1))*O23)</f>
        <v>139.9826479708203</v>
      </c>
      <c r="Q23" s="219">
        <f t="shared" si="7"/>
        <v>141.11646167226573</v>
      </c>
      <c r="R23" s="219">
        <f t="shared" si="7"/>
        <v>141.11646167226573</v>
      </c>
      <c r="S23" s="219">
        <f t="shared" si="7"/>
        <v>142.51180399931548</v>
      </c>
      <c r="T23" s="219">
        <f t="shared" si="7"/>
        <v>143.96474805615733</v>
      </c>
      <c r="U23" s="219">
        <f t="shared" si="7"/>
        <v>145.52579356054241</v>
      </c>
      <c r="V23" s="219">
        <f t="shared" si="7"/>
        <v>147.1842330209777</v>
      </c>
      <c r="W23" s="219">
        <f t="shared" si="7"/>
        <v>148.83279122156361</v>
      </c>
      <c r="X23" s="219">
        <f t="shared" si="7"/>
        <v>150.63799257513767</v>
      </c>
      <c r="Y23" s="219">
        <f t="shared" si="7"/>
        <v>152.47092083743587</v>
      </c>
      <c r="Z23" s="219">
        <f t="shared" si="7"/>
        <v>154.40040764785357</v>
      </c>
      <c r="AA23" s="219">
        <f t="shared" si="7"/>
        <v>156.35461633492713</v>
      </c>
      <c r="AB23" s="219">
        <f t="shared" si="7"/>
        <v>158.06589096713594</v>
      </c>
      <c r="AC23" s="219">
        <f t="shared" si="7"/>
        <v>160.06813281622306</v>
      </c>
      <c r="AD23" s="219">
        <f t="shared" si="7"/>
        <v>162.09582962400938</v>
      </c>
      <c r="AE23" s="219">
        <f t="shared" si="7"/>
        <v>164.15187754837578</v>
      </c>
      <c r="AF23" s="219">
        <f t="shared" si="7"/>
        <v>166.12132610868343</v>
      </c>
      <c r="AG23" s="219">
        <f t="shared" si="7"/>
        <v>168.17220795832552</v>
      </c>
      <c r="AH23" s="219">
        <f t="shared" si="7"/>
        <v>170.25819327881624</v>
      </c>
      <c r="AI23" s="219">
        <f t="shared" si="7"/>
        <v>172.39286969428031</v>
      </c>
      <c r="AJ23" s="219">
        <f t="shared" si="7"/>
        <v>174.48480075810963</v>
      </c>
      <c r="AK23" s="219">
        <f t="shared" si="7"/>
        <v>176.61689048743631</v>
      </c>
      <c r="AL23" s="219">
        <f t="shared" si="7"/>
        <v>178.84048599491564</v>
      </c>
      <c r="AM23" s="219">
        <f t="shared" si="7"/>
        <v>181.33928664893176</v>
      </c>
      <c r="AN23" s="219">
        <f t="shared" si="7"/>
        <v>183.79556183891054</v>
      </c>
      <c r="AO23" s="219">
        <f t="shared" si="7"/>
        <v>186.211274997375</v>
      </c>
      <c r="AP23" s="98">
        <f t="shared" ref="AP23:AU23" si="8">(1+$B$20*(AP10/AO10-1))*AO23</f>
        <v>188.5882449622153</v>
      </c>
      <c r="AQ23" s="98">
        <f t="shared" si="8"/>
        <v>190.92816037521283</v>
      </c>
      <c r="AR23" s="98">
        <f t="shared" si="8"/>
        <v>193.54354263483418</v>
      </c>
      <c r="AS23" s="98">
        <f t="shared" si="8"/>
        <v>196.11526201263584</v>
      </c>
      <c r="AT23" s="98">
        <f t="shared" si="8"/>
        <v>198.64529722771118</v>
      </c>
      <c r="AU23" s="98">
        <f t="shared" si="8"/>
        <v>201.13548389368444</v>
      </c>
      <c r="AV23" s="98">
        <f t="shared" ref="AV23" si="9">(1+$B$20*(AT10/AS10-1))*AU23</f>
        <v>203.73028376815549</v>
      </c>
    </row>
    <row r="24" spans="1:48">
      <c r="A24" s="185" t="s">
        <v>16</v>
      </c>
      <c r="B24" s="264" t="str">
        <f>B23 &amp; "-" &amp; "indexed"</f>
        <v>COM-indexed</v>
      </c>
      <c r="C24" s="87" t="str">
        <f>C23 &amp;"-" &amp; "indexed"</f>
        <v>Commercial-indexed</v>
      </c>
      <c r="I24" s="151"/>
      <c r="J24" s="89">
        <f>K24*(1+((J23-K23)/K23))</f>
        <v>0.95527514684625214</v>
      </c>
      <c r="K24" s="89">
        <f>L24*(1+((K23-L23)/L23))</f>
        <v>0.96385137357983774</v>
      </c>
      <c r="L24" s="89">
        <f>M24*(1+((L23-M23)/M23))</f>
        <v>0.97529446528569874</v>
      </c>
      <c r="M24" s="89">
        <f>N24*(1+((M23-N23)/N23))</f>
        <v>0.98533062526432114</v>
      </c>
      <c r="N24" s="89">
        <f>O24*(1+((N23-O23)/O23))</f>
        <v>0.99492556145283229</v>
      </c>
      <c r="O24" s="89">
        <v>1</v>
      </c>
      <c r="P24" s="89">
        <f t="shared" ref="P24:AV24" si="10">O24*(1+((P23-O23)/O23))</f>
        <v>1.0068249162522578</v>
      </c>
      <c r="Q24" s="89">
        <f t="shared" si="10"/>
        <v>1.0149798690378444</v>
      </c>
      <c r="R24" s="89">
        <f t="shared" si="10"/>
        <v>1.0149798690378444</v>
      </c>
      <c r="S24" s="89">
        <f t="shared" si="10"/>
        <v>1.0250158659413173</v>
      </c>
      <c r="T24" s="89">
        <f t="shared" si="10"/>
        <v>1.0354661631713993</v>
      </c>
      <c r="U24" s="89">
        <f t="shared" si="10"/>
        <v>1.0466939798472639</v>
      </c>
      <c r="V24" s="89">
        <f t="shared" si="10"/>
        <v>1.0586223023577099</v>
      </c>
      <c r="W24" s="89">
        <f t="shared" si="10"/>
        <v>1.0704795539264036</v>
      </c>
      <c r="X24" s="89">
        <f t="shared" si="10"/>
        <v>1.0834634610604472</v>
      </c>
      <c r="Y24" s="89">
        <f t="shared" si="10"/>
        <v>1.0966467939301716</v>
      </c>
      <c r="Z24" s="89">
        <f t="shared" si="10"/>
        <v>1.1105246239646025</v>
      </c>
      <c r="AA24" s="89">
        <f t="shared" si="10"/>
        <v>1.1245802660475586</v>
      </c>
      <c r="AB24" s="89">
        <f t="shared" si="10"/>
        <v>1.1368886054255749</v>
      </c>
      <c r="AC24" s="89">
        <f t="shared" si="10"/>
        <v>1.1512897259304831</v>
      </c>
      <c r="AD24" s="89">
        <f t="shared" si="10"/>
        <v>1.1658739311750503</v>
      </c>
      <c r="AE24" s="89">
        <f t="shared" si="10"/>
        <v>1.1806620517690565</v>
      </c>
      <c r="AF24" s="89">
        <f t="shared" si="10"/>
        <v>1.1948273066098436</v>
      </c>
      <c r="AG24" s="89">
        <f t="shared" si="10"/>
        <v>1.2095782702217022</v>
      </c>
      <c r="AH24" s="89">
        <f t="shared" si="10"/>
        <v>1.2245817154776049</v>
      </c>
      <c r="AI24" s="89">
        <f t="shared" si="10"/>
        <v>1.2399353713369603</v>
      </c>
      <c r="AJ24" s="89">
        <f t="shared" si="10"/>
        <v>1.2549815813399636</v>
      </c>
      <c r="AK24" s="89">
        <f t="shared" si="10"/>
        <v>1.2703166324644366</v>
      </c>
      <c r="AL24" s="89">
        <f t="shared" si="10"/>
        <v>1.2863098387157104</v>
      </c>
      <c r="AM24" s="89">
        <f t="shared" si="10"/>
        <v>1.3042824574343912</v>
      </c>
      <c r="AN24" s="89">
        <f t="shared" si="10"/>
        <v>1.3219492118378255</v>
      </c>
      <c r="AO24" s="89">
        <f t="shared" si="10"/>
        <v>1.3393242239105181</v>
      </c>
      <c r="AP24" s="89">
        <f t="shared" si="10"/>
        <v>1.3564205756403649</v>
      </c>
      <c r="AQ24" s="89">
        <f t="shared" si="10"/>
        <v>1.3732504125800096</v>
      </c>
      <c r="AR24" s="89">
        <f t="shared" si="10"/>
        <v>1.3920615442644153</v>
      </c>
      <c r="AS24" s="89">
        <f t="shared" si="10"/>
        <v>1.4105586307584441</v>
      </c>
      <c r="AT24" s="89">
        <f t="shared" si="10"/>
        <v>1.4287559039952278</v>
      </c>
      <c r="AU24" s="89">
        <f t="shared" si="10"/>
        <v>1.4466665666220959</v>
      </c>
      <c r="AV24" s="89">
        <f t="shared" si="10"/>
        <v>1.4653296595423717</v>
      </c>
    </row>
    <row r="25" spans="1:48">
      <c r="A25" s="185" t="s">
        <v>16</v>
      </c>
      <c r="B25" s="264"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4"/>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4" t="s">
        <v>486</v>
      </c>
      <c r="C27" s="266">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4"/>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7"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4"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139.03375424188246</v>
      </c>
      <c r="P30" s="89">
        <f>P25*$O$23</f>
        <v>137.64341669946364</v>
      </c>
      <c r="Q30" s="89">
        <f t="shared" ref="Q30:AV30" si="13">Q25*$O$23</f>
        <v>136.25307915704482</v>
      </c>
      <c r="R30" s="89">
        <f t="shared" si="13"/>
        <v>134.86274161462597</v>
      </c>
      <c r="S30" s="89">
        <f t="shared" si="13"/>
        <v>133.47240407220715</v>
      </c>
      <c r="T30" s="89">
        <f t="shared" si="13"/>
        <v>132.08206652978834</v>
      </c>
      <c r="U30" s="89">
        <f t="shared" si="13"/>
        <v>130.69172898736952</v>
      </c>
      <c r="V30" s="89">
        <f t="shared" si="13"/>
        <v>129.3013914449507</v>
      </c>
      <c r="W30" s="89">
        <f t="shared" si="13"/>
        <v>127.91105390253186</v>
      </c>
      <c r="X30" s="89">
        <f t="shared" si="13"/>
        <v>126.52071636011303</v>
      </c>
      <c r="Y30" s="89">
        <f t="shared" si="13"/>
        <v>125.13037881769421</v>
      </c>
      <c r="Z30" s="89">
        <f t="shared" si="13"/>
        <v>123.74004127527537</v>
      </c>
      <c r="AA30" s="89">
        <f t="shared" si="13"/>
        <v>122.34970373285655</v>
      </c>
      <c r="AB30" s="89">
        <f t="shared" si="13"/>
        <v>120.95936619043772</v>
      </c>
      <c r="AC30" s="89">
        <f t="shared" si="13"/>
        <v>119.5690286480189</v>
      </c>
      <c r="AD30" s="89">
        <f t="shared" si="13"/>
        <v>118.17869110560008</v>
      </c>
      <c r="AE30" s="89">
        <f t="shared" si="13"/>
        <v>116.78835356318125</v>
      </c>
      <c r="AF30" s="89">
        <f t="shared" si="13"/>
        <v>115.39801602076243</v>
      </c>
      <c r="AG30" s="89">
        <f t="shared" si="13"/>
        <v>114.00767847834359</v>
      </c>
      <c r="AH30" s="89">
        <f t="shared" si="13"/>
        <v>112.61734093592477</v>
      </c>
      <c r="AI30" s="89">
        <f t="shared" si="13"/>
        <v>111.22700339350594</v>
      </c>
      <c r="AJ30" s="89">
        <f t="shared" si="13"/>
        <v>109.83666585108712</v>
      </c>
      <c r="AK30" s="89">
        <f t="shared" si="13"/>
        <v>108.4463283086683</v>
      </c>
      <c r="AL30" s="89">
        <f t="shared" si="13"/>
        <v>107.05599076624947</v>
      </c>
      <c r="AM30" s="89">
        <f t="shared" si="13"/>
        <v>105.66565322383065</v>
      </c>
      <c r="AN30" s="89">
        <f t="shared" si="13"/>
        <v>104.27531568141181</v>
      </c>
      <c r="AO30" s="89">
        <f t="shared" si="13"/>
        <v>102.88497813899299</v>
      </c>
      <c r="AP30" s="89">
        <f t="shared" si="13"/>
        <v>101.49464059657416</v>
      </c>
      <c r="AQ30" s="89">
        <f t="shared" si="13"/>
        <v>100.10430305415534</v>
      </c>
      <c r="AR30" s="89">
        <f t="shared" si="13"/>
        <v>98.713965511736518</v>
      </c>
      <c r="AS30" s="89">
        <f t="shared" si="13"/>
        <v>97.323627969317684</v>
      </c>
      <c r="AT30" s="89">
        <f t="shared" si="13"/>
        <v>95.933290426898864</v>
      </c>
      <c r="AU30" s="89">
        <f t="shared" si="13"/>
        <v>94.54295288448003</v>
      </c>
      <c r="AV30" s="89">
        <f t="shared" si="13"/>
        <v>93.15261534206121</v>
      </c>
    </row>
    <row r="31" spans="1:48">
      <c r="A31" s="185" t="s">
        <v>16</v>
      </c>
      <c r="B31" s="264" t="s">
        <v>488</v>
      </c>
      <c r="D31" s="87" t="s">
        <v>71</v>
      </c>
      <c r="I31" s="151"/>
      <c r="J31" s="89">
        <f>J23-J30</f>
        <v>0</v>
      </c>
      <c r="K31" s="89">
        <f t="shared" ref="K31:AV31" si="14">K23-K30</f>
        <v>0</v>
      </c>
      <c r="L31" s="89">
        <f t="shared" si="14"/>
        <v>0</v>
      </c>
      <c r="M31" s="89">
        <f t="shared" si="14"/>
        <v>0</v>
      </c>
      <c r="N31" s="89">
        <f t="shared" si="14"/>
        <v>0</v>
      </c>
      <c r="O31" s="89">
        <f t="shared" si="14"/>
        <v>0</v>
      </c>
      <c r="P31" s="89">
        <f t="shared" si="14"/>
        <v>2.3392312713566525</v>
      </c>
      <c r="Q31" s="89">
        <f t="shared" si="14"/>
        <v>4.8633825152209056</v>
      </c>
      <c r="R31" s="89">
        <f t="shared" si="14"/>
        <v>6.2537200576397538</v>
      </c>
      <c r="S31" s="89">
        <f t="shared" si="14"/>
        <v>9.0393999271083203</v>
      </c>
      <c r="T31" s="89">
        <f t="shared" si="14"/>
        <v>11.882681526368998</v>
      </c>
      <c r="U31" s="89">
        <f t="shared" si="14"/>
        <v>14.834064573172896</v>
      </c>
      <c r="V31" s="89">
        <f t="shared" si="14"/>
        <v>17.882841576027005</v>
      </c>
      <c r="W31" s="89">
        <f t="shared" si="14"/>
        <v>20.921737319031749</v>
      </c>
      <c r="X31" s="89">
        <f t="shared" si="14"/>
        <v>24.117276215024646</v>
      </c>
      <c r="Y31" s="89">
        <f t="shared" si="14"/>
        <v>27.340542019741662</v>
      </c>
      <c r="Z31" s="89">
        <f t="shared" si="14"/>
        <v>30.660366372578196</v>
      </c>
      <c r="AA31" s="89">
        <f t="shared" si="14"/>
        <v>34.004912602070576</v>
      </c>
      <c r="AB31" s="89">
        <f t="shared" si="14"/>
        <v>37.106524776698222</v>
      </c>
      <c r="AC31" s="89">
        <f t="shared" si="14"/>
        <v>40.499104168204155</v>
      </c>
      <c r="AD31" s="89">
        <f t="shared" si="14"/>
        <v>43.917138518409303</v>
      </c>
      <c r="AE31" s="89">
        <f t="shared" si="14"/>
        <v>47.363523985194533</v>
      </c>
      <c r="AF31" s="89">
        <f t="shared" si="14"/>
        <v>50.723310087921007</v>
      </c>
      <c r="AG31" s="89">
        <f t="shared" si="14"/>
        <v>54.164529479981923</v>
      </c>
      <c r="AH31" s="89">
        <f t="shared" si="14"/>
        <v>57.640852342891463</v>
      </c>
      <c r="AI31" s="89">
        <f t="shared" si="14"/>
        <v>61.165866300774368</v>
      </c>
      <c r="AJ31" s="89">
        <f t="shared" si="14"/>
        <v>64.648134907022509</v>
      </c>
      <c r="AK31" s="89">
        <f t="shared" si="14"/>
        <v>68.170562178768009</v>
      </c>
      <c r="AL31" s="89">
        <f t="shared" si="14"/>
        <v>71.784495228666174</v>
      </c>
      <c r="AM31" s="89">
        <f t="shared" si="14"/>
        <v>75.673633425101116</v>
      </c>
      <c r="AN31" s="89">
        <f t="shared" si="14"/>
        <v>79.520246157498732</v>
      </c>
      <c r="AO31" s="89">
        <f t="shared" si="14"/>
        <v>83.326296858382008</v>
      </c>
      <c r="AP31" s="89">
        <f t="shared" si="14"/>
        <v>87.093604365641141</v>
      </c>
      <c r="AQ31" s="89">
        <f t="shared" si="14"/>
        <v>90.823857321057488</v>
      </c>
      <c r="AR31" s="89">
        <f t="shared" si="14"/>
        <v>94.829577123097664</v>
      </c>
      <c r="AS31" s="89">
        <f t="shared" si="14"/>
        <v>98.791634043318155</v>
      </c>
      <c r="AT31" s="89">
        <f t="shared" si="14"/>
        <v>102.71200680081232</v>
      </c>
      <c r="AU31" s="89">
        <f t="shared" si="14"/>
        <v>106.59253100920441</v>
      </c>
      <c r="AV31" s="89">
        <f t="shared" si="14"/>
        <v>110.57766842609428</v>
      </c>
    </row>
    <row r="32" spans="1:48">
      <c r="A32" s="185" t="s">
        <v>16</v>
      </c>
      <c r="B32" s="264"/>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7"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4"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27.806750848376495</v>
      </c>
      <c r="P34" s="220">
        <f t="shared" si="15"/>
        <v>27.996529594164059</v>
      </c>
      <c r="Q34" s="89">
        <f t="shared" si="15"/>
        <v>28.223292334453149</v>
      </c>
      <c r="R34" s="89">
        <f t="shared" si="15"/>
        <v>28.223292334453149</v>
      </c>
      <c r="S34" s="89">
        <f t="shared" si="15"/>
        <v>28.502360799863098</v>
      </c>
      <c r="T34" s="89">
        <f t="shared" si="15"/>
        <v>28.792949611231467</v>
      </c>
      <c r="U34" s="89">
        <f t="shared" si="15"/>
        <v>29.105158712108484</v>
      </c>
      <c r="V34" s="89">
        <f t="shared" si="15"/>
        <v>29.436846604195541</v>
      </c>
      <c r="W34" s="89">
        <f t="shared" si="15"/>
        <v>29.766558244312723</v>
      </c>
      <c r="X34" s="89">
        <f t="shared" si="15"/>
        <v>30.127598515027536</v>
      </c>
      <c r="Y34" s="89">
        <f t="shared" si="15"/>
        <v>30.494184167487177</v>
      </c>
      <c r="Z34" s="89">
        <f t="shared" si="15"/>
        <v>30.880081529570717</v>
      </c>
      <c r="AA34" s="89">
        <f t="shared" si="15"/>
        <v>31.270923266985427</v>
      </c>
      <c r="AB34" s="89">
        <f t="shared" si="15"/>
        <v>31.613178193427188</v>
      </c>
      <c r="AC34" s="89">
        <f t="shared" si="15"/>
        <v>32.013626563244614</v>
      </c>
      <c r="AD34" s="89">
        <f t="shared" si="15"/>
        <v>32.419165924801881</v>
      </c>
      <c r="AE34" s="89">
        <f t="shared" si="15"/>
        <v>32.830375509675157</v>
      </c>
      <c r="AF34" s="89">
        <f t="shared" si="15"/>
        <v>33.224265221736687</v>
      </c>
      <c r="AG34" s="89">
        <f t="shared" si="15"/>
        <v>33.634441591665102</v>
      </c>
      <c r="AH34" s="89">
        <f t="shared" si="15"/>
        <v>34.051638655763249</v>
      </c>
      <c r="AI34" s="89">
        <f t="shared" si="15"/>
        <v>34.478573938856066</v>
      </c>
      <c r="AJ34" s="89">
        <f t="shared" si="15"/>
        <v>34.896960151621926</v>
      </c>
      <c r="AK34" s="89">
        <f t="shared" si="15"/>
        <v>35.323378097487264</v>
      </c>
      <c r="AL34" s="89">
        <f t="shared" si="15"/>
        <v>35.768097198983128</v>
      </c>
      <c r="AM34" s="89">
        <f t="shared" si="15"/>
        <v>36.267857329786352</v>
      </c>
      <c r="AN34" s="89">
        <f t="shared" si="15"/>
        <v>36.759112367782109</v>
      </c>
      <c r="AO34" s="89">
        <f t="shared" si="15"/>
        <v>37.242254999475001</v>
      </c>
      <c r="AP34" s="89">
        <f t="shared" si="15"/>
        <v>37.71764899244306</v>
      </c>
      <c r="AQ34" s="89">
        <f t="shared" si="15"/>
        <v>38.18563207504257</v>
      </c>
      <c r="AR34" s="89">
        <f t="shared" si="15"/>
        <v>38.708708526966838</v>
      </c>
      <c r="AS34" s="89">
        <f t="shared" si="15"/>
        <v>39.223052402527173</v>
      </c>
      <c r="AT34" s="89">
        <f t="shared" si="15"/>
        <v>39.729059445542241</v>
      </c>
      <c r="AU34" s="89">
        <f t="shared" si="15"/>
        <v>40.227096778736893</v>
      </c>
      <c r="AV34" s="89">
        <f t="shared" si="15"/>
        <v>40.746056753631102</v>
      </c>
    </row>
    <row r="35" spans="1:48">
      <c r="A35" s="185" t="s">
        <v>16</v>
      </c>
      <c r="B35" s="264" t="s">
        <v>491</v>
      </c>
      <c r="C35" s="264"/>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111.22700339350597</v>
      </c>
      <c r="P35" s="220">
        <f t="shared" si="16"/>
        <v>110.11473335957092</v>
      </c>
      <c r="Q35" s="89">
        <f t="shared" si="16"/>
        <v>109.00246332563586</v>
      </c>
      <c r="R35" s="89">
        <f t="shared" si="16"/>
        <v>107.89019329170077</v>
      </c>
      <c r="S35" s="89">
        <f t="shared" si="16"/>
        <v>106.77792325776572</v>
      </c>
      <c r="T35" s="89">
        <f t="shared" si="16"/>
        <v>105.66565322383067</v>
      </c>
      <c r="U35" s="89">
        <f t="shared" si="16"/>
        <v>104.55338318989561</v>
      </c>
      <c r="V35" s="89">
        <f t="shared" si="16"/>
        <v>103.44111315596055</v>
      </c>
      <c r="W35" s="89">
        <f t="shared" si="16"/>
        <v>102.32884312202549</v>
      </c>
      <c r="X35" s="89">
        <f t="shared" si="16"/>
        <v>101.21657308809043</v>
      </c>
      <c r="Y35" s="89">
        <f t="shared" si="16"/>
        <v>100.10430305415537</v>
      </c>
      <c r="Z35" s="89">
        <f t="shared" si="16"/>
        <v>98.992033020220305</v>
      </c>
      <c r="AA35" s="89">
        <f t="shared" si="16"/>
        <v>97.879762986285243</v>
      </c>
      <c r="AB35" s="89">
        <f t="shared" si="16"/>
        <v>96.767492952350182</v>
      </c>
      <c r="AC35" s="89">
        <f t="shared" si="16"/>
        <v>95.65522291841512</v>
      </c>
      <c r="AD35" s="89">
        <f t="shared" si="16"/>
        <v>94.542952884480059</v>
      </c>
      <c r="AE35" s="89">
        <f t="shared" si="16"/>
        <v>93.430682850544997</v>
      </c>
      <c r="AF35" s="89">
        <f t="shared" si="16"/>
        <v>92.318412816609936</v>
      </c>
      <c r="AG35" s="89">
        <f t="shared" si="16"/>
        <v>91.206142782674874</v>
      </c>
      <c r="AH35" s="89">
        <f t="shared" si="16"/>
        <v>90.093872748739813</v>
      </c>
      <c r="AI35" s="89">
        <f t="shared" si="16"/>
        <v>88.981602714804751</v>
      </c>
      <c r="AJ35" s="89">
        <f t="shared" si="16"/>
        <v>87.86933268086969</v>
      </c>
      <c r="AK35" s="89">
        <f t="shared" si="16"/>
        <v>86.757062646934628</v>
      </c>
      <c r="AL35" s="89">
        <f t="shared" si="16"/>
        <v>85.644792612999566</v>
      </c>
      <c r="AM35" s="89">
        <f t="shared" si="16"/>
        <v>84.532522579064519</v>
      </c>
      <c r="AN35" s="89">
        <f t="shared" si="16"/>
        <v>83.420252545129443</v>
      </c>
      <c r="AO35" s="89">
        <f t="shared" si="16"/>
        <v>82.307982511194396</v>
      </c>
      <c r="AP35" s="89">
        <f t="shared" si="16"/>
        <v>81.19571247725932</v>
      </c>
      <c r="AQ35" s="89">
        <f t="shared" si="16"/>
        <v>80.083442443324259</v>
      </c>
      <c r="AR35" s="89">
        <f t="shared" si="16"/>
        <v>78.971172409389212</v>
      </c>
      <c r="AS35" s="89">
        <f t="shared" si="16"/>
        <v>77.858902375454136</v>
      </c>
      <c r="AT35" s="89">
        <f t="shared" si="16"/>
        <v>76.746632341519089</v>
      </c>
      <c r="AU35" s="89">
        <f t="shared" si="16"/>
        <v>75.634362307584027</v>
      </c>
      <c r="AV35" s="89">
        <f t="shared" si="16"/>
        <v>74.522092273648965</v>
      </c>
    </row>
    <row r="36" spans="1:48">
      <c r="A36" s="185" t="s">
        <v>16</v>
      </c>
      <c r="B36" s="264" t="s">
        <v>492</v>
      </c>
      <c r="C36" s="264"/>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1.8713850170853163</v>
      </c>
      <c r="Q36" s="89">
        <f t="shared" si="17"/>
        <v>3.8907060121767216</v>
      </c>
      <c r="R36" s="89">
        <f t="shared" si="17"/>
        <v>5.0029760461118116</v>
      </c>
      <c r="S36" s="89">
        <f t="shared" si="17"/>
        <v>7.2315199416866562</v>
      </c>
      <c r="T36" s="89">
        <f t="shared" si="17"/>
        <v>9.506145221095192</v>
      </c>
      <c r="U36" s="89">
        <f t="shared" si="17"/>
        <v>11.867251658538315</v>
      </c>
      <c r="V36" s="89">
        <f t="shared" si="17"/>
        <v>14.306273260821609</v>
      </c>
      <c r="W36" s="89">
        <f t="shared" si="17"/>
        <v>16.737389855225398</v>
      </c>
      <c r="X36" s="89">
        <f t="shared" si="17"/>
        <v>19.293820972019709</v>
      </c>
      <c r="Y36" s="89">
        <f t="shared" si="17"/>
        <v>21.872433615793327</v>
      </c>
      <c r="Z36" s="89">
        <f t="shared" si="17"/>
        <v>24.528293098062548</v>
      </c>
      <c r="AA36" s="89">
        <f t="shared" si="17"/>
        <v>27.203930081656459</v>
      </c>
      <c r="AB36" s="89">
        <f t="shared" si="17"/>
        <v>29.685219821358572</v>
      </c>
      <c r="AC36" s="89">
        <f t="shared" si="17"/>
        <v>32.399283334563322</v>
      </c>
      <c r="AD36" s="89">
        <f t="shared" si="17"/>
        <v>35.133710814727444</v>
      </c>
      <c r="AE36" s="89">
        <f t="shared" si="17"/>
        <v>37.890819188155625</v>
      </c>
      <c r="AF36" s="89">
        <f t="shared" si="17"/>
        <v>40.578648070336811</v>
      </c>
      <c r="AG36" s="89">
        <f t="shared" si="17"/>
        <v>43.331623583985539</v>
      </c>
      <c r="AH36" s="89">
        <f t="shared" si="17"/>
        <v>46.112681874313175</v>
      </c>
      <c r="AI36" s="89">
        <f t="shared" si="17"/>
        <v>48.93269304061949</v>
      </c>
      <c r="AJ36" s="89">
        <f t="shared" si="17"/>
        <v>51.718507925618013</v>
      </c>
      <c r="AK36" s="89">
        <f t="shared" si="17"/>
        <v>54.536449743014416</v>
      </c>
      <c r="AL36" s="89">
        <f t="shared" si="17"/>
        <v>57.427596182932945</v>
      </c>
      <c r="AM36" s="89">
        <f t="shared" si="17"/>
        <v>60.53890674008089</v>
      </c>
      <c r="AN36" s="89">
        <f t="shared" si="17"/>
        <v>63.616196925998992</v>
      </c>
      <c r="AO36" s="89">
        <f t="shared" si="17"/>
        <v>66.661037486705595</v>
      </c>
      <c r="AP36" s="89">
        <f t="shared" si="17"/>
        <v>69.674883492512919</v>
      </c>
      <c r="AQ36" s="89">
        <f t="shared" si="17"/>
        <v>72.659085856845991</v>
      </c>
      <c r="AR36" s="89">
        <f t="shared" si="17"/>
        <v>75.863661698478126</v>
      </c>
      <c r="AS36" s="89">
        <f t="shared" si="17"/>
        <v>79.033307234654529</v>
      </c>
      <c r="AT36" s="89">
        <f t="shared" si="17"/>
        <v>82.16960544064986</v>
      </c>
      <c r="AU36" s="89">
        <f t="shared" si="17"/>
        <v>85.274024807363517</v>
      </c>
      <c r="AV36" s="89">
        <f t="shared" si="17"/>
        <v>88.462134740875427</v>
      </c>
    </row>
    <row r="37" spans="1:48">
      <c r="A37" s="185" t="s">
        <v>16</v>
      </c>
      <c r="B37" s="264"/>
      <c r="C37" s="264"/>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8" t="s">
        <v>493</v>
      </c>
      <c r="C39" s="264"/>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9" t="s">
        <v>499</v>
      </c>
      <c r="C40" s="264"/>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1.8713850170853163</v>
      </c>
      <c r="Q41" s="100">
        <f t="shared" si="18"/>
        <v>2.0193209950914053</v>
      </c>
      <c r="R41" s="100">
        <f t="shared" si="18"/>
        <v>1.1122700339350899</v>
      </c>
      <c r="S41" s="100">
        <f t="shared" si="18"/>
        <v>2.2285438955748447</v>
      </c>
      <c r="T41" s="100">
        <f t="shared" si="18"/>
        <v>2.2746252794085358</v>
      </c>
      <c r="U41" s="100">
        <f t="shared" si="18"/>
        <v>2.361106437443123</v>
      </c>
      <c r="V41" s="100">
        <f t="shared" si="18"/>
        <v>2.4390216022832938</v>
      </c>
      <c r="W41" s="100">
        <f t="shared" si="18"/>
        <v>2.4311165944037896</v>
      </c>
      <c r="X41" s="100">
        <f t="shared" si="18"/>
        <v>2.556431116794311</v>
      </c>
      <c r="Y41" s="100">
        <f t="shared" si="18"/>
        <v>2.5786126437736172</v>
      </c>
      <c r="Z41" s="100">
        <f t="shared" si="18"/>
        <v>2.6558594822692214</v>
      </c>
      <c r="AA41" s="100">
        <f t="shared" si="18"/>
        <v>2.6756369835939111</v>
      </c>
      <c r="AB41" s="100">
        <f t="shared" si="18"/>
        <v>2.4812897397021132</v>
      </c>
      <c r="AC41" s="100">
        <f t="shared" si="18"/>
        <v>2.7140635132047493</v>
      </c>
      <c r="AD41" s="100">
        <f t="shared" si="18"/>
        <v>2.734427480164122</v>
      </c>
      <c r="AE41" s="100">
        <f t="shared" si="18"/>
        <v>2.7571083734281814</v>
      </c>
      <c r="AF41" s="100">
        <f t="shared" si="18"/>
        <v>2.6878288821811864</v>
      </c>
      <c r="AG41" s="100">
        <f t="shared" si="18"/>
        <v>2.7529755136487282</v>
      </c>
      <c r="AH41" s="100">
        <f t="shared" si="18"/>
        <v>2.7810582903276355</v>
      </c>
      <c r="AI41" s="100">
        <f t="shared" si="18"/>
        <v>2.8200111663063154</v>
      </c>
      <c r="AJ41" s="100">
        <f t="shared" si="18"/>
        <v>2.7858148849985227</v>
      </c>
      <c r="AK41" s="100">
        <f t="shared" si="18"/>
        <v>2.8179418173964024</v>
      </c>
      <c r="AL41" s="100">
        <f t="shared" si="18"/>
        <v>2.8911464399185292</v>
      </c>
      <c r="AM41" s="100">
        <f t="shared" si="18"/>
        <v>3.1113105571479451</v>
      </c>
      <c r="AN41" s="100">
        <f t="shared" si="18"/>
        <v>3.0772901859181019</v>
      </c>
      <c r="AO41" s="100">
        <f t="shared" si="18"/>
        <v>3.0448405607066036</v>
      </c>
      <c r="AP41" s="100">
        <f t="shared" si="18"/>
        <v>3.0138460058073235</v>
      </c>
      <c r="AQ41" s="100">
        <f t="shared" si="18"/>
        <v>2.984202364333072</v>
      </c>
      <c r="AR41" s="100">
        <f t="shared" si="18"/>
        <v>3.2045758416321348</v>
      </c>
      <c r="AS41" s="100">
        <f t="shared" si="18"/>
        <v>3.1696455361764038</v>
      </c>
      <c r="AT41" s="100">
        <f t="shared" si="18"/>
        <v>3.136298205995331</v>
      </c>
      <c r="AU41" s="100">
        <f t="shared" si="18"/>
        <v>3.1044193667136568</v>
      </c>
      <c r="AV41" s="100">
        <f t="shared" si="18"/>
        <v>3.1881099335119103</v>
      </c>
    </row>
    <row r="42" spans="1:48">
      <c r="A42" s="185" t="s">
        <v>16</v>
      </c>
      <c r="B42" s="264" t="s">
        <v>236</v>
      </c>
      <c r="C42" s="264"/>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9" t="str">
        <f>C14</f>
        <v>A</v>
      </c>
      <c r="C43" s="264"/>
      <c r="E43" s="89"/>
      <c r="F43" s="89"/>
      <c r="G43" s="89"/>
      <c r="H43" s="89"/>
      <c r="I43" s="165"/>
      <c r="J43" s="89">
        <f t="shared" ref="J43:S46" si="19">SUM($J$41:$AV$41*(J$4=$J$4:$AV$4)*($B43=$J$11:$AV$11))</f>
        <v>0</v>
      </c>
      <c r="K43" s="89">
        <f t="shared" si="19"/>
        <v>0</v>
      </c>
      <c r="L43" s="89">
        <f t="shared" si="19"/>
        <v>0</v>
      </c>
      <c r="M43" s="89">
        <f t="shared" si="19"/>
        <v>0</v>
      </c>
      <c r="N43" s="89">
        <f t="shared" si="19"/>
        <v>0</v>
      </c>
      <c r="O43" s="89">
        <f t="shared" si="19"/>
        <v>0</v>
      </c>
      <c r="P43" s="89">
        <f t="shared" si="19"/>
        <v>0</v>
      </c>
      <c r="Q43" s="89">
        <f t="shared" si="19"/>
        <v>0</v>
      </c>
      <c r="R43" s="89">
        <f t="shared" si="19"/>
        <v>0</v>
      </c>
      <c r="S43" s="89">
        <f t="shared" si="19"/>
        <v>0</v>
      </c>
      <c r="T43" s="89">
        <f t="shared" ref="T43:AI46" si="20">SUM($J$41:$AV$41*(T$4=$J$4:$AV$4)*($B43=$J$11:$AV$11))</f>
        <v>0</v>
      </c>
      <c r="U43" s="89">
        <f t="shared" si="20"/>
        <v>0</v>
      </c>
      <c r="V43" s="89">
        <f t="shared" si="20"/>
        <v>0</v>
      </c>
      <c r="W43" s="89">
        <f t="shared" si="20"/>
        <v>0</v>
      </c>
      <c r="X43" s="89">
        <f t="shared" si="20"/>
        <v>0</v>
      </c>
      <c r="Y43" s="89">
        <f t="shared" si="20"/>
        <v>0</v>
      </c>
      <c r="Z43" s="89">
        <f t="shared" si="20"/>
        <v>0</v>
      </c>
      <c r="AA43" s="89">
        <f t="shared" si="20"/>
        <v>0</v>
      </c>
      <c r="AB43" s="89">
        <f t="shared" si="20"/>
        <v>0</v>
      </c>
      <c r="AC43" s="89">
        <f t="shared" si="20"/>
        <v>0</v>
      </c>
      <c r="AD43" s="89">
        <f t="shared" si="20"/>
        <v>0</v>
      </c>
      <c r="AE43" s="89">
        <f t="shared" si="20"/>
        <v>0</v>
      </c>
      <c r="AF43" s="89">
        <f t="shared" si="20"/>
        <v>0</v>
      </c>
      <c r="AG43" s="89">
        <f t="shared" si="20"/>
        <v>0</v>
      </c>
      <c r="AH43" s="89">
        <f t="shared" si="20"/>
        <v>0</v>
      </c>
      <c r="AI43" s="89">
        <f t="shared" si="20"/>
        <v>0</v>
      </c>
      <c r="AJ43" s="89">
        <f t="shared" ref="AJ43:AV46" si="21">SUM($J$41:$AV$41*(AJ$4=$J$4:$AV$4)*($B43=$J$11:$AV$11))</f>
        <v>0</v>
      </c>
      <c r="AK43" s="89">
        <f t="shared" si="21"/>
        <v>0</v>
      </c>
      <c r="AL43" s="89">
        <f t="shared" si="21"/>
        <v>0</v>
      </c>
      <c r="AM43" s="89">
        <f t="shared" si="21"/>
        <v>0</v>
      </c>
      <c r="AN43" s="89">
        <f t="shared" si="21"/>
        <v>0</v>
      </c>
      <c r="AO43" s="89">
        <f t="shared" si="21"/>
        <v>0</v>
      </c>
      <c r="AP43" s="89">
        <f t="shared" si="21"/>
        <v>0</v>
      </c>
      <c r="AQ43" s="89">
        <f t="shared" si="21"/>
        <v>0</v>
      </c>
      <c r="AR43" s="89">
        <f t="shared" si="21"/>
        <v>0</v>
      </c>
      <c r="AS43" s="89">
        <f t="shared" si="21"/>
        <v>0</v>
      </c>
      <c r="AT43" s="89">
        <f t="shared" si="21"/>
        <v>0</v>
      </c>
      <c r="AU43" s="89">
        <f t="shared" si="21"/>
        <v>0</v>
      </c>
      <c r="AV43" s="89">
        <f t="shared" si="21"/>
        <v>0</v>
      </c>
    </row>
    <row r="44" spans="1:48">
      <c r="A44" s="185" t="s">
        <v>16</v>
      </c>
      <c r="B44" s="269" t="str">
        <f>C15</f>
        <v>B</v>
      </c>
      <c r="C44" s="264"/>
      <c r="E44" s="89"/>
      <c r="F44" s="89"/>
      <c r="G44" s="89"/>
      <c r="H44" s="89"/>
      <c r="I44" s="165"/>
      <c r="J44" s="89">
        <f t="shared" si="19"/>
        <v>0</v>
      </c>
      <c r="K44" s="89">
        <f t="shared" si="19"/>
        <v>0</v>
      </c>
      <c r="L44" s="89">
        <f t="shared" si="19"/>
        <v>0</v>
      </c>
      <c r="M44" s="89">
        <f t="shared" si="19"/>
        <v>0</v>
      </c>
      <c r="N44" s="89">
        <f t="shared" si="19"/>
        <v>0</v>
      </c>
      <c r="O44" s="89">
        <f t="shared" si="19"/>
        <v>0</v>
      </c>
      <c r="P44" s="89">
        <f t="shared" si="19"/>
        <v>1.8713850170853163</v>
      </c>
      <c r="Q44" s="89">
        <f t="shared" si="19"/>
        <v>2.0193209950914053</v>
      </c>
      <c r="R44" s="89">
        <f t="shared" si="19"/>
        <v>1.1122700339350899</v>
      </c>
      <c r="S44" s="89">
        <f t="shared" si="19"/>
        <v>2.2285438955748447</v>
      </c>
      <c r="T44" s="89">
        <f t="shared" si="20"/>
        <v>2.2746252794085358</v>
      </c>
      <c r="U44" s="89">
        <f t="shared" si="20"/>
        <v>2.361106437443123</v>
      </c>
      <c r="V44" s="89">
        <f t="shared" si="20"/>
        <v>2.4390216022832938</v>
      </c>
      <c r="W44" s="89">
        <f t="shared" si="20"/>
        <v>2.4311165944037896</v>
      </c>
      <c r="X44" s="89">
        <f t="shared" si="20"/>
        <v>2.556431116794311</v>
      </c>
      <c r="Y44" s="89">
        <f t="shared" si="20"/>
        <v>2.5786126437736172</v>
      </c>
      <c r="Z44" s="89">
        <f t="shared" si="20"/>
        <v>2.6558594822692214</v>
      </c>
      <c r="AA44" s="89">
        <f t="shared" si="20"/>
        <v>2.6756369835939111</v>
      </c>
      <c r="AB44" s="89">
        <f t="shared" si="20"/>
        <v>2.4812897397021132</v>
      </c>
      <c r="AC44" s="89">
        <f t="shared" si="20"/>
        <v>0</v>
      </c>
      <c r="AD44" s="89">
        <f t="shared" si="20"/>
        <v>0</v>
      </c>
      <c r="AE44" s="89">
        <f t="shared" si="20"/>
        <v>0</v>
      </c>
      <c r="AF44" s="89">
        <f t="shared" si="20"/>
        <v>0</v>
      </c>
      <c r="AG44" s="89">
        <f t="shared" si="20"/>
        <v>0</v>
      </c>
      <c r="AH44" s="89">
        <f t="shared" si="20"/>
        <v>0</v>
      </c>
      <c r="AI44" s="89">
        <f t="shared" si="20"/>
        <v>0</v>
      </c>
      <c r="AJ44" s="89">
        <f t="shared" si="21"/>
        <v>0</v>
      </c>
      <c r="AK44" s="89">
        <f t="shared" si="21"/>
        <v>0</v>
      </c>
      <c r="AL44" s="89">
        <f t="shared" si="21"/>
        <v>0</v>
      </c>
      <c r="AM44" s="89">
        <f t="shared" si="21"/>
        <v>0</v>
      </c>
      <c r="AN44" s="89">
        <f t="shared" si="21"/>
        <v>0</v>
      </c>
      <c r="AO44" s="89">
        <f t="shared" si="21"/>
        <v>0</v>
      </c>
      <c r="AP44" s="89">
        <f t="shared" si="21"/>
        <v>0</v>
      </c>
      <c r="AQ44" s="89">
        <f t="shared" si="21"/>
        <v>0</v>
      </c>
      <c r="AR44" s="89">
        <f t="shared" si="21"/>
        <v>0</v>
      </c>
      <c r="AS44" s="89">
        <f t="shared" si="21"/>
        <v>0</v>
      </c>
      <c r="AT44" s="89">
        <f t="shared" si="21"/>
        <v>0</v>
      </c>
      <c r="AU44" s="89">
        <f t="shared" si="21"/>
        <v>0</v>
      </c>
      <c r="AV44" s="89">
        <f t="shared" si="21"/>
        <v>0</v>
      </c>
    </row>
    <row r="45" spans="1:48">
      <c r="A45" s="185" t="s">
        <v>16</v>
      </c>
      <c r="B45" s="269" t="str">
        <f>C16</f>
        <v>C</v>
      </c>
      <c r="C45" s="264"/>
      <c r="E45" s="89"/>
      <c r="F45" s="89"/>
      <c r="G45" s="89"/>
      <c r="H45" s="89"/>
      <c r="I45" s="165"/>
      <c r="J45" s="89">
        <f t="shared" si="19"/>
        <v>0</v>
      </c>
      <c r="K45" s="89">
        <f t="shared" si="19"/>
        <v>0</v>
      </c>
      <c r="L45" s="89">
        <f t="shared" si="19"/>
        <v>0</v>
      </c>
      <c r="M45" s="89">
        <f t="shared" si="19"/>
        <v>0</v>
      </c>
      <c r="N45" s="89">
        <f t="shared" si="19"/>
        <v>0</v>
      </c>
      <c r="O45" s="89">
        <f t="shared" si="19"/>
        <v>0</v>
      </c>
      <c r="P45" s="89">
        <f t="shared" si="19"/>
        <v>0</v>
      </c>
      <c r="Q45" s="89">
        <f t="shared" si="19"/>
        <v>0</v>
      </c>
      <c r="R45" s="89">
        <f t="shared" si="19"/>
        <v>0</v>
      </c>
      <c r="S45" s="89">
        <f t="shared" si="19"/>
        <v>0</v>
      </c>
      <c r="T45" s="89">
        <f t="shared" si="20"/>
        <v>0</v>
      </c>
      <c r="U45" s="89">
        <f t="shared" si="20"/>
        <v>0</v>
      </c>
      <c r="V45" s="89">
        <f t="shared" si="20"/>
        <v>0</v>
      </c>
      <c r="W45" s="89">
        <f t="shared" si="20"/>
        <v>0</v>
      </c>
      <c r="X45" s="89">
        <f t="shared" si="20"/>
        <v>0</v>
      </c>
      <c r="Y45" s="89">
        <f t="shared" si="20"/>
        <v>0</v>
      </c>
      <c r="Z45" s="89">
        <f t="shared" si="20"/>
        <v>0</v>
      </c>
      <c r="AA45" s="89">
        <f t="shared" si="20"/>
        <v>0</v>
      </c>
      <c r="AB45" s="89">
        <f t="shared" si="20"/>
        <v>0</v>
      </c>
      <c r="AC45" s="89">
        <f t="shared" si="20"/>
        <v>2.7140635132047493</v>
      </c>
      <c r="AD45" s="89">
        <f t="shared" si="20"/>
        <v>2.734427480164122</v>
      </c>
      <c r="AE45" s="89">
        <f t="shared" si="20"/>
        <v>2.7571083734281814</v>
      </c>
      <c r="AF45" s="89">
        <f t="shared" si="20"/>
        <v>2.6878288821811864</v>
      </c>
      <c r="AG45" s="89">
        <f t="shared" si="20"/>
        <v>2.7529755136487282</v>
      </c>
      <c r="AH45" s="89">
        <f t="shared" si="20"/>
        <v>2.7810582903276355</v>
      </c>
      <c r="AI45" s="89">
        <f t="shared" si="20"/>
        <v>2.8200111663063154</v>
      </c>
      <c r="AJ45" s="89">
        <f t="shared" si="21"/>
        <v>2.7858148849985227</v>
      </c>
      <c r="AK45" s="89">
        <f t="shared" si="21"/>
        <v>2.8179418173964024</v>
      </c>
      <c r="AL45" s="89">
        <f t="shared" si="21"/>
        <v>2.8911464399185292</v>
      </c>
      <c r="AM45" s="89">
        <f t="shared" si="21"/>
        <v>0</v>
      </c>
      <c r="AN45" s="89">
        <f t="shared" si="21"/>
        <v>0</v>
      </c>
      <c r="AO45" s="89">
        <f t="shared" si="21"/>
        <v>0</v>
      </c>
      <c r="AP45" s="89">
        <f t="shared" si="21"/>
        <v>0</v>
      </c>
      <c r="AQ45" s="89">
        <f t="shared" si="21"/>
        <v>0</v>
      </c>
      <c r="AR45" s="89">
        <f t="shared" si="21"/>
        <v>0</v>
      </c>
      <c r="AS45" s="89">
        <f t="shared" si="21"/>
        <v>0</v>
      </c>
      <c r="AT45" s="89">
        <f t="shared" si="21"/>
        <v>0</v>
      </c>
      <c r="AU45" s="89">
        <f t="shared" si="21"/>
        <v>0</v>
      </c>
      <c r="AV45" s="89">
        <f t="shared" si="21"/>
        <v>0</v>
      </c>
    </row>
    <row r="46" spans="1:48">
      <c r="A46" s="185" t="s">
        <v>16</v>
      </c>
      <c r="B46" s="269" t="str">
        <f>C17</f>
        <v>D</v>
      </c>
      <c r="C46" s="264"/>
      <c r="E46" s="89"/>
      <c r="F46" s="89"/>
      <c r="G46" s="89"/>
      <c r="H46" s="89"/>
      <c r="I46" s="165"/>
      <c r="J46" s="89">
        <f t="shared" si="19"/>
        <v>0</v>
      </c>
      <c r="K46" s="89">
        <f t="shared" si="19"/>
        <v>0</v>
      </c>
      <c r="L46" s="89">
        <f t="shared" si="19"/>
        <v>0</v>
      </c>
      <c r="M46" s="89">
        <f t="shared" si="19"/>
        <v>0</v>
      </c>
      <c r="N46" s="89">
        <f t="shared" si="19"/>
        <v>0</v>
      </c>
      <c r="O46" s="89">
        <f t="shared" si="19"/>
        <v>0</v>
      </c>
      <c r="P46" s="89">
        <f t="shared" si="19"/>
        <v>0</v>
      </c>
      <c r="Q46" s="89">
        <f t="shared" si="19"/>
        <v>0</v>
      </c>
      <c r="R46" s="89">
        <f t="shared" si="19"/>
        <v>0</v>
      </c>
      <c r="S46" s="89">
        <f t="shared" si="19"/>
        <v>0</v>
      </c>
      <c r="T46" s="89">
        <f t="shared" si="20"/>
        <v>0</v>
      </c>
      <c r="U46" s="89">
        <f t="shared" si="20"/>
        <v>0</v>
      </c>
      <c r="V46" s="89">
        <f t="shared" si="20"/>
        <v>0</v>
      </c>
      <c r="W46" s="89">
        <f t="shared" si="20"/>
        <v>0</v>
      </c>
      <c r="X46" s="89">
        <f t="shared" si="20"/>
        <v>0</v>
      </c>
      <c r="Y46" s="89">
        <f t="shared" si="20"/>
        <v>0</v>
      </c>
      <c r="Z46" s="89">
        <f t="shared" si="20"/>
        <v>0</v>
      </c>
      <c r="AA46" s="89">
        <f t="shared" si="20"/>
        <v>0</v>
      </c>
      <c r="AB46" s="89">
        <f t="shared" si="20"/>
        <v>0</v>
      </c>
      <c r="AC46" s="89">
        <f t="shared" si="20"/>
        <v>0</v>
      </c>
      <c r="AD46" s="89">
        <f t="shared" si="20"/>
        <v>0</v>
      </c>
      <c r="AE46" s="89">
        <f t="shared" si="20"/>
        <v>0</v>
      </c>
      <c r="AF46" s="89">
        <f t="shared" si="20"/>
        <v>0</v>
      </c>
      <c r="AG46" s="89">
        <f t="shared" si="20"/>
        <v>0</v>
      </c>
      <c r="AH46" s="89">
        <f t="shared" si="20"/>
        <v>0</v>
      </c>
      <c r="AI46" s="89">
        <f t="shared" si="20"/>
        <v>0</v>
      </c>
      <c r="AJ46" s="89">
        <f t="shared" si="21"/>
        <v>0</v>
      </c>
      <c r="AK46" s="89">
        <f t="shared" si="21"/>
        <v>0</v>
      </c>
      <c r="AL46" s="89">
        <f t="shared" si="21"/>
        <v>0</v>
      </c>
      <c r="AM46" s="89">
        <f t="shared" si="21"/>
        <v>3.1113105571479451</v>
      </c>
      <c r="AN46" s="89">
        <f t="shared" si="21"/>
        <v>3.0772901859181019</v>
      </c>
      <c r="AO46" s="89">
        <f t="shared" si="21"/>
        <v>3.0448405607066036</v>
      </c>
      <c r="AP46" s="89">
        <f t="shared" si="21"/>
        <v>3.0138460058073235</v>
      </c>
      <c r="AQ46" s="89">
        <f t="shared" si="21"/>
        <v>2.984202364333072</v>
      </c>
      <c r="AR46" s="89">
        <f t="shared" si="21"/>
        <v>3.2045758416321348</v>
      </c>
      <c r="AS46" s="89">
        <f t="shared" si="21"/>
        <v>3.1696455361764038</v>
      </c>
      <c r="AT46" s="89">
        <f t="shared" si="21"/>
        <v>3.136298205995331</v>
      </c>
      <c r="AU46" s="89">
        <f t="shared" si="21"/>
        <v>3.1044193667136568</v>
      </c>
      <c r="AV46" s="89">
        <f t="shared" si="21"/>
        <v>3.1881099335119103</v>
      </c>
    </row>
    <row r="47" spans="1:48">
      <c r="A47" s="185" t="s">
        <v>16</v>
      </c>
      <c r="B47" s="264"/>
      <c r="C47" s="264"/>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9" t="s">
        <v>237</v>
      </c>
      <c r="C48" s="264"/>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9" t="str">
        <f>B43</f>
        <v>A</v>
      </c>
      <c r="C49" s="264"/>
      <c r="E49" s="89"/>
      <c r="F49" s="89"/>
      <c r="G49" s="89"/>
      <c r="H49" s="89"/>
      <c r="I49" s="165" t="str">
        <f>B43</f>
        <v>A</v>
      </c>
      <c r="J49" s="89">
        <f>J36</f>
        <v>0</v>
      </c>
      <c r="K49" s="89">
        <f t="shared" ref="K49:AV52" si="22">J49+K43</f>
        <v>0</v>
      </c>
      <c r="L49" s="89">
        <f t="shared" si="22"/>
        <v>0</v>
      </c>
      <c r="M49" s="89">
        <f t="shared" si="22"/>
        <v>0</v>
      </c>
      <c r="N49" s="89">
        <f t="shared" si="22"/>
        <v>0</v>
      </c>
      <c r="O49" s="89">
        <f t="shared" si="22"/>
        <v>0</v>
      </c>
      <c r="P49" s="89">
        <f t="shared" si="22"/>
        <v>0</v>
      </c>
      <c r="Q49" s="89">
        <f t="shared" si="22"/>
        <v>0</v>
      </c>
      <c r="R49" s="89">
        <f t="shared" si="22"/>
        <v>0</v>
      </c>
      <c r="S49" s="89">
        <f t="shared" si="22"/>
        <v>0</v>
      </c>
      <c r="T49" s="89">
        <f t="shared" si="22"/>
        <v>0</v>
      </c>
      <c r="U49" s="89">
        <f t="shared" si="22"/>
        <v>0</v>
      </c>
      <c r="V49" s="89">
        <f t="shared" si="22"/>
        <v>0</v>
      </c>
      <c r="W49" s="89">
        <f t="shared" si="22"/>
        <v>0</v>
      </c>
      <c r="X49" s="89">
        <f t="shared" si="22"/>
        <v>0</v>
      </c>
      <c r="Y49" s="89">
        <f t="shared" si="22"/>
        <v>0</v>
      </c>
      <c r="Z49" s="89">
        <f t="shared" si="22"/>
        <v>0</v>
      </c>
      <c r="AA49" s="89">
        <f t="shared" si="22"/>
        <v>0</v>
      </c>
      <c r="AB49" s="89">
        <f t="shared" si="22"/>
        <v>0</v>
      </c>
      <c r="AC49" s="89">
        <f t="shared" si="22"/>
        <v>0</v>
      </c>
      <c r="AD49" s="89">
        <f t="shared" si="22"/>
        <v>0</v>
      </c>
      <c r="AE49" s="89">
        <f t="shared" si="22"/>
        <v>0</v>
      </c>
      <c r="AF49" s="89">
        <f t="shared" si="22"/>
        <v>0</v>
      </c>
      <c r="AG49" s="89">
        <f t="shared" si="22"/>
        <v>0</v>
      </c>
      <c r="AH49" s="89">
        <f t="shared" si="22"/>
        <v>0</v>
      </c>
      <c r="AI49" s="89">
        <f t="shared" si="22"/>
        <v>0</v>
      </c>
      <c r="AJ49" s="89">
        <f t="shared" si="22"/>
        <v>0</v>
      </c>
      <c r="AK49" s="89">
        <f t="shared" si="22"/>
        <v>0</v>
      </c>
      <c r="AL49" s="89">
        <f t="shared" si="22"/>
        <v>0</v>
      </c>
      <c r="AM49" s="89">
        <f t="shared" si="22"/>
        <v>0</v>
      </c>
      <c r="AN49" s="89">
        <f t="shared" si="22"/>
        <v>0</v>
      </c>
      <c r="AO49" s="89">
        <f t="shared" si="22"/>
        <v>0</v>
      </c>
      <c r="AP49" s="89">
        <f t="shared" si="22"/>
        <v>0</v>
      </c>
      <c r="AQ49" s="89">
        <f t="shared" si="22"/>
        <v>0</v>
      </c>
      <c r="AR49" s="89">
        <f t="shared" si="22"/>
        <v>0</v>
      </c>
      <c r="AS49" s="89">
        <f t="shared" si="22"/>
        <v>0</v>
      </c>
      <c r="AT49" s="89">
        <f t="shared" si="22"/>
        <v>0</v>
      </c>
      <c r="AU49" s="89">
        <f t="shared" si="22"/>
        <v>0</v>
      </c>
      <c r="AV49" s="89">
        <f t="shared" si="22"/>
        <v>0</v>
      </c>
    </row>
    <row r="50" spans="1:48">
      <c r="A50" s="185" t="s">
        <v>16</v>
      </c>
      <c r="B50" s="269" t="str">
        <f>B44</f>
        <v>B</v>
      </c>
      <c r="C50" s="264"/>
      <c r="E50" s="89"/>
      <c r="F50" s="89"/>
      <c r="G50" s="89"/>
      <c r="H50" s="89"/>
      <c r="I50" s="165" t="str">
        <f>B44</f>
        <v>B</v>
      </c>
      <c r="J50" s="89">
        <v>0</v>
      </c>
      <c r="K50" s="89">
        <f t="shared" si="22"/>
        <v>0</v>
      </c>
      <c r="L50" s="89">
        <f t="shared" si="22"/>
        <v>0</v>
      </c>
      <c r="M50" s="89">
        <f t="shared" si="22"/>
        <v>0</v>
      </c>
      <c r="N50" s="89">
        <f t="shared" si="22"/>
        <v>0</v>
      </c>
      <c r="O50" s="89">
        <f t="shared" si="22"/>
        <v>0</v>
      </c>
      <c r="P50" s="89">
        <f t="shared" si="22"/>
        <v>1.8713850170853163</v>
      </c>
      <c r="Q50" s="89">
        <f t="shared" si="22"/>
        <v>3.8907060121767216</v>
      </c>
      <c r="R50" s="89">
        <f t="shared" si="22"/>
        <v>5.0029760461118116</v>
      </c>
      <c r="S50" s="89">
        <f t="shared" si="22"/>
        <v>7.2315199416866562</v>
      </c>
      <c r="T50" s="89">
        <f t="shared" si="22"/>
        <v>9.506145221095192</v>
      </c>
      <c r="U50" s="89">
        <f t="shared" si="22"/>
        <v>11.867251658538315</v>
      </c>
      <c r="V50" s="89">
        <f t="shared" si="22"/>
        <v>14.306273260821609</v>
      </c>
      <c r="W50" s="89">
        <f t="shared" si="22"/>
        <v>16.737389855225398</v>
      </c>
      <c r="X50" s="89">
        <f t="shared" si="22"/>
        <v>19.293820972019709</v>
      </c>
      <c r="Y50" s="89">
        <f t="shared" si="22"/>
        <v>21.872433615793327</v>
      </c>
      <c r="Z50" s="89">
        <f t="shared" si="22"/>
        <v>24.528293098062548</v>
      </c>
      <c r="AA50" s="89">
        <f t="shared" si="22"/>
        <v>27.203930081656459</v>
      </c>
      <c r="AB50" s="89">
        <f t="shared" si="22"/>
        <v>29.685219821358572</v>
      </c>
      <c r="AC50" s="89">
        <f t="shared" si="22"/>
        <v>29.685219821358572</v>
      </c>
      <c r="AD50" s="89">
        <f t="shared" si="22"/>
        <v>29.685219821358572</v>
      </c>
      <c r="AE50" s="89">
        <f t="shared" si="22"/>
        <v>29.685219821358572</v>
      </c>
      <c r="AF50" s="89">
        <f t="shared" si="22"/>
        <v>29.685219821358572</v>
      </c>
      <c r="AG50" s="89">
        <f t="shared" si="22"/>
        <v>29.685219821358572</v>
      </c>
      <c r="AH50" s="89">
        <f t="shared" si="22"/>
        <v>29.685219821358572</v>
      </c>
      <c r="AI50" s="89">
        <f t="shared" si="22"/>
        <v>29.685219821358572</v>
      </c>
      <c r="AJ50" s="89">
        <f t="shared" si="22"/>
        <v>29.685219821358572</v>
      </c>
      <c r="AK50" s="89">
        <f t="shared" si="22"/>
        <v>29.685219821358572</v>
      </c>
      <c r="AL50" s="89">
        <f t="shared" si="22"/>
        <v>29.685219821358572</v>
      </c>
      <c r="AM50" s="89">
        <f t="shared" si="22"/>
        <v>29.685219821358572</v>
      </c>
      <c r="AN50" s="89">
        <f t="shared" si="22"/>
        <v>29.685219821358572</v>
      </c>
      <c r="AO50" s="89">
        <f t="shared" si="22"/>
        <v>29.685219821358572</v>
      </c>
      <c r="AP50" s="89">
        <f t="shared" si="22"/>
        <v>29.685219821358572</v>
      </c>
      <c r="AQ50" s="89">
        <f t="shared" si="22"/>
        <v>29.685219821358572</v>
      </c>
      <c r="AR50" s="89">
        <f t="shared" si="22"/>
        <v>29.685219821358572</v>
      </c>
      <c r="AS50" s="89">
        <f t="shared" si="22"/>
        <v>29.685219821358572</v>
      </c>
      <c r="AT50" s="89">
        <f t="shared" si="22"/>
        <v>29.685219821358572</v>
      </c>
      <c r="AU50" s="89">
        <f t="shared" si="22"/>
        <v>29.685219821358572</v>
      </c>
      <c r="AV50" s="89">
        <f t="shared" si="22"/>
        <v>29.685219821358572</v>
      </c>
    </row>
    <row r="51" spans="1:48">
      <c r="A51" s="185" t="s">
        <v>16</v>
      </c>
      <c r="B51" s="269" t="str">
        <f>B45</f>
        <v>C</v>
      </c>
      <c r="C51" s="264"/>
      <c r="E51" s="89"/>
      <c r="F51" s="89"/>
      <c r="G51" s="89"/>
      <c r="H51" s="89"/>
      <c r="I51" s="165" t="str">
        <f>B45</f>
        <v>C</v>
      </c>
      <c r="J51" s="89">
        <v>0</v>
      </c>
      <c r="K51" s="89">
        <f t="shared" si="22"/>
        <v>0</v>
      </c>
      <c r="L51" s="89">
        <f t="shared" si="22"/>
        <v>0</v>
      </c>
      <c r="M51" s="89">
        <f t="shared" si="22"/>
        <v>0</v>
      </c>
      <c r="N51" s="89">
        <f t="shared" si="22"/>
        <v>0</v>
      </c>
      <c r="O51" s="89">
        <f t="shared" si="22"/>
        <v>0</v>
      </c>
      <c r="P51" s="89">
        <f t="shared" si="22"/>
        <v>0</v>
      </c>
      <c r="Q51" s="89">
        <f t="shared" si="22"/>
        <v>0</v>
      </c>
      <c r="R51" s="89">
        <f t="shared" si="22"/>
        <v>0</v>
      </c>
      <c r="S51" s="89">
        <f t="shared" si="22"/>
        <v>0</v>
      </c>
      <c r="T51" s="89">
        <f t="shared" si="22"/>
        <v>0</v>
      </c>
      <c r="U51" s="89">
        <f t="shared" si="22"/>
        <v>0</v>
      </c>
      <c r="V51" s="89">
        <f t="shared" si="22"/>
        <v>0</v>
      </c>
      <c r="W51" s="89">
        <f t="shared" si="22"/>
        <v>0</v>
      </c>
      <c r="X51" s="89">
        <f t="shared" si="22"/>
        <v>0</v>
      </c>
      <c r="Y51" s="89">
        <f t="shared" si="22"/>
        <v>0</v>
      </c>
      <c r="Z51" s="89">
        <f t="shared" si="22"/>
        <v>0</v>
      </c>
      <c r="AA51" s="89">
        <f t="shared" si="22"/>
        <v>0</v>
      </c>
      <c r="AB51" s="89">
        <f t="shared" si="22"/>
        <v>0</v>
      </c>
      <c r="AC51" s="89">
        <f t="shared" si="22"/>
        <v>2.7140635132047493</v>
      </c>
      <c r="AD51" s="89">
        <f t="shared" si="22"/>
        <v>5.4484909933688712</v>
      </c>
      <c r="AE51" s="89">
        <f t="shared" si="22"/>
        <v>8.2055993667970526</v>
      </c>
      <c r="AF51" s="89">
        <f t="shared" si="22"/>
        <v>10.893428248978239</v>
      </c>
      <c r="AG51" s="89">
        <f t="shared" si="22"/>
        <v>13.646403762626967</v>
      </c>
      <c r="AH51" s="89">
        <f t="shared" si="22"/>
        <v>16.427462052954603</v>
      </c>
      <c r="AI51" s="89">
        <f t="shared" si="22"/>
        <v>19.247473219260918</v>
      </c>
      <c r="AJ51" s="89">
        <f t="shared" si="22"/>
        <v>22.033288104259441</v>
      </c>
      <c r="AK51" s="89">
        <f t="shared" si="22"/>
        <v>24.851229921655843</v>
      </c>
      <c r="AL51" s="89">
        <f t="shared" si="22"/>
        <v>27.742376361574372</v>
      </c>
      <c r="AM51" s="89">
        <f t="shared" si="22"/>
        <v>27.742376361574372</v>
      </c>
      <c r="AN51" s="89">
        <f t="shared" si="22"/>
        <v>27.742376361574372</v>
      </c>
      <c r="AO51" s="89">
        <f t="shared" si="22"/>
        <v>27.742376361574372</v>
      </c>
      <c r="AP51" s="89">
        <f t="shared" si="22"/>
        <v>27.742376361574372</v>
      </c>
      <c r="AQ51" s="89">
        <f t="shared" si="22"/>
        <v>27.742376361574372</v>
      </c>
      <c r="AR51" s="89">
        <f t="shared" si="22"/>
        <v>27.742376361574372</v>
      </c>
      <c r="AS51" s="89">
        <f t="shared" si="22"/>
        <v>27.742376361574372</v>
      </c>
      <c r="AT51" s="89">
        <f t="shared" si="22"/>
        <v>27.742376361574372</v>
      </c>
      <c r="AU51" s="89">
        <f t="shared" si="22"/>
        <v>27.742376361574372</v>
      </c>
      <c r="AV51" s="89">
        <f t="shared" si="22"/>
        <v>27.742376361574372</v>
      </c>
    </row>
    <row r="52" spans="1:48">
      <c r="A52" s="185" t="s">
        <v>16</v>
      </c>
      <c r="B52" s="269" t="str">
        <f>B46</f>
        <v>D</v>
      </c>
      <c r="C52" s="264"/>
      <c r="E52" s="89"/>
      <c r="F52" s="89"/>
      <c r="G52" s="89"/>
      <c r="H52" s="89"/>
      <c r="I52" s="165" t="str">
        <f>B46</f>
        <v>D</v>
      </c>
      <c r="J52" s="89">
        <v>0</v>
      </c>
      <c r="K52" s="89">
        <f t="shared" si="22"/>
        <v>0</v>
      </c>
      <c r="L52" s="89">
        <f t="shared" si="22"/>
        <v>0</v>
      </c>
      <c r="M52" s="89">
        <f t="shared" si="22"/>
        <v>0</v>
      </c>
      <c r="N52" s="89">
        <f t="shared" si="22"/>
        <v>0</v>
      </c>
      <c r="O52" s="89">
        <f t="shared" si="22"/>
        <v>0</v>
      </c>
      <c r="P52" s="89">
        <f t="shared" si="22"/>
        <v>0</v>
      </c>
      <c r="Q52" s="89">
        <f t="shared" si="22"/>
        <v>0</v>
      </c>
      <c r="R52" s="89">
        <f t="shared" si="22"/>
        <v>0</v>
      </c>
      <c r="S52" s="89">
        <f t="shared" si="22"/>
        <v>0</v>
      </c>
      <c r="T52" s="89">
        <f t="shared" si="22"/>
        <v>0</v>
      </c>
      <c r="U52" s="89">
        <f t="shared" si="22"/>
        <v>0</v>
      </c>
      <c r="V52" s="89">
        <f t="shared" si="22"/>
        <v>0</v>
      </c>
      <c r="W52" s="89">
        <f t="shared" si="22"/>
        <v>0</v>
      </c>
      <c r="X52" s="89">
        <f t="shared" si="22"/>
        <v>0</v>
      </c>
      <c r="Y52" s="89">
        <f t="shared" si="22"/>
        <v>0</v>
      </c>
      <c r="Z52" s="89">
        <f t="shared" si="22"/>
        <v>0</v>
      </c>
      <c r="AA52" s="89">
        <f t="shared" si="22"/>
        <v>0</v>
      </c>
      <c r="AB52" s="89">
        <f t="shared" si="22"/>
        <v>0</v>
      </c>
      <c r="AC52" s="89">
        <f t="shared" si="22"/>
        <v>0</v>
      </c>
      <c r="AD52" s="89">
        <f t="shared" si="22"/>
        <v>0</v>
      </c>
      <c r="AE52" s="89">
        <f t="shared" si="22"/>
        <v>0</v>
      </c>
      <c r="AF52" s="89">
        <f t="shared" si="22"/>
        <v>0</v>
      </c>
      <c r="AG52" s="89">
        <f t="shared" si="22"/>
        <v>0</v>
      </c>
      <c r="AH52" s="89">
        <f t="shared" si="22"/>
        <v>0</v>
      </c>
      <c r="AI52" s="89">
        <f t="shared" si="22"/>
        <v>0</v>
      </c>
      <c r="AJ52" s="89">
        <f t="shared" si="22"/>
        <v>0</v>
      </c>
      <c r="AK52" s="89">
        <f t="shared" si="22"/>
        <v>0</v>
      </c>
      <c r="AL52" s="89">
        <f t="shared" si="22"/>
        <v>0</v>
      </c>
      <c r="AM52" s="89">
        <f t="shared" si="22"/>
        <v>3.1113105571479451</v>
      </c>
      <c r="AN52" s="89">
        <f t="shared" si="22"/>
        <v>6.188600743066047</v>
      </c>
      <c r="AO52" s="89">
        <f t="shared" si="22"/>
        <v>9.2334413037726506</v>
      </c>
      <c r="AP52" s="89">
        <f t="shared" si="22"/>
        <v>12.247287309579974</v>
      </c>
      <c r="AQ52" s="89">
        <f t="shared" si="22"/>
        <v>15.231489673913046</v>
      </c>
      <c r="AR52" s="89">
        <f t="shared" si="22"/>
        <v>18.436065515545181</v>
      </c>
      <c r="AS52" s="89">
        <f t="shared" si="22"/>
        <v>21.605711051721585</v>
      </c>
      <c r="AT52" s="89">
        <f t="shared" si="22"/>
        <v>24.742009257716916</v>
      </c>
      <c r="AU52" s="89">
        <f t="shared" si="22"/>
        <v>27.846428624430573</v>
      </c>
      <c r="AV52" s="89">
        <f t="shared" si="22"/>
        <v>31.034538557942483</v>
      </c>
    </row>
    <row r="53" spans="1:48">
      <c r="A53" s="185" t="s">
        <v>16</v>
      </c>
      <c r="B53" s="264" t="s">
        <v>238</v>
      </c>
      <c r="C53" s="264"/>
      <c r="E53" s="89"/>
      <c r="F53" s="89"/>
      <c r="G53" s="89"/>
      <c r="H53" s="89"/>
      <c r="I53" s="165"/>
      <c r="J53" s="89">
        <f t="shared" ref="J53:AV53" si="23">SUM(J49:J52)</f>
        <v>0</v>
      </c>
      <c r="K53" s="89">
        <f t="shared" si="23"/>
        <v>0</v>
      </c>
      <c r="L53" s="89">
        <f t="shared" si="23"/>
        <v>0</v>
      </c>
      <c r="M53" s="89">
        <f t="shared" si="23"/>
        <v>0</v>
      </c>
      <c r="N53" s="89">
        <f t="shared" si="23"/>
        <v>0</v>
      </c>
      <c r="O53" s="89">
        <f t="shared" si="23"/>
        <v>0</v>
      </c>
      <c r="P53" s="89">
        <f t="shared" si="23"/>
        <v>1.8713850170853163</v>
      </c>
      <c r="Q53" s="89">
        <f t="shared" si="23"/>
        <v>3.8907060121767216</v>
      </c>
      <c r="R53" s="89">
        <f t="shared" si="23"/>
        <v>5.0029760461118116</v>
      </c>
      <c r="S53" s="89">
        <f t="shared" si="23"/>
        <v>7.2315199416866562</v>
      </c>
      <c r="T53" s="89">
        <f t="shared" si="23"/>
        <v>9.506145221095192</v>
      </c>
      <c r="U53" s="89">
        <f t="shared" si="23"/>
        <v>11.867251658538315</v>
      </c>
      <c r="V53" s="89">
        <f t="shared" si="23"/>
        <v>14.306273260821609</v>
      </c>
      <c r="W53" s="89">
        <f t="shared" si="23"/>
        <v>16.737389855225398</v>
      </c>
      <c r="X53" s="89">
        <f t="shared" si="23"/>
        <v>19.293820972019709</v>
      </c>
      <c r="Y53" s="89">
        <f t="shared" si="23"/>
        <v>21.872433615793327</v>
      </c>
      <c r="Z53" s="89">
        <f t="shared" si="23"/>
        <v>24.528293098062548</v>
      </c>
      <c r="AA53" s="89">
        <f t="shared" si="23"/>
        <v>27.203930081656459</v>
      </c>
      <c r="AB53" s="89">
        <f t="shared" si="23"/>
        <v>29.685219821358572</v>
      </c>
      <c r="AC53" s="89">
        <f t="shared" si="23"/>
        <v>32.399283334563322</v>
      </c>
      <c r="AD53" s="89">
        <f t="shared" si="23"/>
        <v>35.133710814727444</v>
      </c>
      <c r="AE53" s="89">
        <f t="shared" si="23"/>
        <v>37.890819188155625</v>
      </c>
      <c r="AF53" s="89">
        <f t="shared" si="23"/>
        <v>40.578648070336811</v>
      </c>
      <c r="AG53" s="89">
        <f t="shared" si="23"/>
        <v>43.331623583985539</v>
      </c>
      <c r="AH53" s="89">
        <f t="shared" si="23"/>
        <v>46.112681874313175</v>
      </c>
      <c r="AI53" s="89">
        <f t="shared" si="23"/>
        <v>48.93269304061949</v>
      </c>
      <c r="AJ53" s="89">
        <f t="shared" si="23"/>
        <v>51.718507925618013</v>
      </c>
      <c r="AK53" s="89">
        <f t="shared" si="23"/>
        <v>54.536449743014416</v>
      </c>
      <c r="AL53" s="89">
        <f t="shared" si="23"/>
        <v>57.427596182932945</v>
      </c>
      <c r="AM53" s="89">
        <f t="shared" si="23"/>
        <v>60.53890674008089</v>
      </c>
      <c r="AN53" s="89">
        <f t="shared" si="23"/>
        <v>63.616196925998992</v>
      </c>
      <c r="AO53" s="89">
        <f t="shared" si="23"/>
        <v>66.661037486705595</v>
      </c>
      <c r="AP53" s="89">
        <f t="shared" si="23"/>
        <v>69.674883492512919</v>
      </c>
      <c r="AQ53" s="89">
        <f t="shared" si="23"/>
        <v>72.659085856845991</v>
      </c>
      <c r="AR53" s="89">
        <f t="shared" si="23"/>
        <v>75.863661698478126</v>
      </c>
      <c r="AS53" s="89">
        <f t="shared" si="23"/>
        <v>79.033307234654529</v>
      </c>
      <c r="AT53" s="89">
        <f t="shared" si="23"/>
        <v>82.16960544064986</v>
      </c>
      <c r="AU53" s="89">
        <f t="shared" si="23"/>
        <v>85.274024807363517</v>
      </c>
      <c r="AV53" s="89">
        <f t="shared" si="23"/>
        <v>88.462134740875427</v>
      </c>
    </row>
    <row r="54" spans="1:48">
      <c r="A54" s="185" t="s">
        <v>16</v>
      </c>
      <c r="B54" s="264"/>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4">F56*1000</f>
        <v>139664.39435388436</v>
      </c>
      <c r="E56" s="102">
        <f t="shared" si="24"/>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4"/>
        <v>7851.7549075018987</v>
      </c>
      <c r="E57" s="102">
        <f t="shared" si="24"/>
        <v>11470.981711368382</v>
      </c>
      <c r="F57" s="24">
        <f>'[6]TS BYDem'!$J11</f>
        <v>7.8517549075018991</v>
      </c>
      <c r="G57" s="87">
        <f>'[6]TS BYDem'!$O11</f>
        <v>11.470981711368381</v>
      </c>
      <c r="J57" s="86"/>
      <c r="K57" s="177" t="s">
        <v>517</v>
      </c>
      <c r="L57" s="91">
        <f>DriversGams!$B$163</f>
        <v>-1</v>
      </c>
      <c r="M57" s="91"/>
      <c r="N57" s="91"/>
      <c r="O57" s="91"/>
      <c r="R57" s="87" t="s">
        <v>634</v>
      </c>
    </row>
    <row r="58" spans="1:48">
      <c r="A58" s="185" t="s">
        <v>16</v>
      </c>
      <c r="B58" s="89" t="s">
        <v>263</v>
      </c>
      <c r="C58" s="89" t="s">
        <v>107</v>
      </c>
      <c r="D58" s="102">
        <f t="shared" si="24"/>
        <v>9894.4997565297635</v>
      </c>
      <c r="E58" s="102">
        <f t="shared" si="24"/>
        <v>8579.7067698540795</v>
      </c>
      <c r="F58" s="24">
        <f>'[6]TS BYDem'!$J12</f>
        <v>9.894499756529763</v>
      </c>
      <c r="G58" s="87">
        <f>'[6]TS BYDem'!$O12</f>
        <v>8.579706769854079</v>
      </c>
      <c r="J58" s="86"/>
      <c r="K58" s="177" t="s">
        <v>514</v>
      </c>
      <c r="L58" s="91"/>
      <c r="M58" s="91"/>
      <c r="N58" s="91"/>
      <c r="O58" s="91"/>
    </row>
    <row r="59" spans="1:48">
      <c r="A59" s="185" t="s">
        <v>16</v>
      </c>
      <c r="B59" s="89" t="s">
        <v>73</v>
      </c>
      <c r="C59" s="89" t="s">
        <v>111</v>
      </c>
      <c r="D59" s="102">
        <f t="shared" si="24"/>
        <v>121540.2719056889</v>
      </c>
      <c r="E59" s="102">
        <f t="shared" si="24"/>
        <v>104674.27977141128</v>
      </c>
      <c r="F59" s="24">
        <f>'[6]TS BYDem'!$J13</f>
        <v>121.5402719056889</v>
      </c>
      <c r="G59" s="87">
        <f>'[6]TS BYDem'!$O13</f>
        <v>104.67427977141128</v>
      </c>
      <c r="J59" s="86"/>
      <c r="K59" s="91">
        <v>-1</v>
      </c>
      <c r="L59" s="177" t="s">
        <v>515</v>
      </c>
      <c r="M59" s="91"/>
      <c r="N59" s="91"/>
      <c r="O59" s="91"/>
      <c r="AC59" s="87" t="s">
        <v>635</v>
      </c>
    </row>
    <row r="60" spans="1:48">
      <c r="A60" s="185" t="s">
        <v>16</v>
      </c>
      <c r="B60" s="89" t="s">
        <v>264</v>
      </c>
      <c r="C60" s="89" t="s">
        <v>124</v>
      </c>
      <c r="D60" s="102">
        <f t="shared" si="24"/>
        <v>29566.39037374705</v>
      </c>
      <c r="E60" s="102">
        <f t="shared" si="24"/>
        <v>25463.499211305458</v>
      </c>
      <c r="F60" s="24">
        <f>'[6]TS BYDem'!$J14</f>
        <v>29.566390373747051</v>
      </c>
      <c r="G60" s="87">
        <f>'[6]TS BYDem'!$O14</f>
        <v>25.463499211305457</v>
      </c>
      <c r="J60" s="86"/>
      <c r="K60" s="91">
        <v>1</v>
      </c>
      <c r="L60" s="91" t="s">
        <v>636</v>
      </c>
      <c r="M60" s="178">
        <v>-0.37</v>
      </c>
      <c r="N60" s="178">
        <v>-0.5</v>
      </c>
      <c r="O60" s="178">
        <v>-0.2</v>
      </c>
      <c r="Q60" s="87" t="s">
        <v>637</v>
      </c>
      <c r="AA60" s="89" t="s">
        <v>638</v>
      </c>
      <c r="AB60" s="89">
        <f>AB30/(AB30+AB31)</f>
        <v>0.76524647696185655</v>
      </c>
      <c r="AC60" s="89" t="s">
        <v>639</v>
      </c>
      <c r="AD60" s="89"/>
      <c r="AE60" s="89"/>
      <c r="AF60" s="89"/>
      <c r="AG60" s="89">
        <f>(AB30*0.8+AB31*0.46)/(AB30+AB31)</f>
        <v>0.72018380216703126</v>
      </c>
    </row>
    <row r="61" spans="1:48">
      <c r="A61" s="185" t="s">
        <v>16</v>
      </c>
      <c r="B61" s="89" t="s">
        <v>265</v>
      </c>
      <c r="C61" s="89" t="s">
        <v>266</v>
      </c>
      <c r="D61" s="102">
        <f t="shared" si="24"/>
        <v>9683.1090230750324</v>
      </c>
      <c r="E61" s="102">
        <f t="shared" si="24"/>
        <v>13273.861719969342</v>
      </c>
      <c r="F61" s="24">
        <f>'[6]TS BYDem'!$J15</f>
        <v>9.6831090230750316</v>
      </c>
      <c r="G61" s="87">
        <f>'[6]TS BYDem'!$O15</f>
        <v>13.273861719969341</v>
      </c>
      <c r="J61" s="86"/>
      <c r="K61" s="91">
        <v>2</v>
      </c>
      <c r="L61" s="91" t="s">
        <v>640</v>
      </c>
      <c r="M61" s="178">
        <v>-0.25</v>
      </c>
      <c r="N61" s="178">
        <v>-0.25</v>
      </c>
      <c r="O61" s="178">
        <v>-0.2</v>
      </c>
      <c r="Q61" s="87" t="s">
        <v>641</v>
      </c>
    </row>
    <row r="62" spans="1:48">
      <c r="A62" s="185" t="s">
        <v>16</v>
      </c>
      <c r="B62" s="89" t="s">
        <v>269</v>
      </c>
      <c r="C62" s="89" t="s">
        <v>270</v>
      </c>
      <c r="D62" s="102">
        <f t="shared" si="24"/>
        <v>10300.552873773209</v>
      </c>
      <c r="E62" s="102">
        <f t="shared" si="24"/>
        <v>8871.1579824850141</v>
      </c>
      <c r="F62" s="24">
        <f>'[6]TS BYDem'!$J16</f>
        <v>10.30055287377321</v>
      </c>
      <c r="G62" s="87">
        <f>'[6]TS BYDem'!$O16</f>
        <v>8.8711579824850144</v>
      </c>
      <c r="J62" s="86"/>
      <c r="K62" s="91">
        <v>3</v>
      </c>
      <c r="L62" s="177" t="s">
        <v>516</v>
      </c>
      <c r="M62" s="178">
        <v>-0.37</v>
      </c>
      <c r="N62" s="178">
        <v>-0.5</v>
      </c>
      <c r="O62" s="178">
        <v>-0.2</v>
      </c>
    </row>
    <row r="63" spans="1:48">
      <c r="A63" s="185" t="s">
        <v>16</v>
      </c>
      <c r="B63" s="89" t="s">
        <v>268</v>
      </c>
      <c r="C63" s="89" t="s">
        <v>221</v>
      </c>
      <c r="D63" s="102">
        <f t="shared" si="24"/>
        <v>3559.3512487513526</v>
      </c>
      <c r="E63" s="102">
        <f t="shared" si="24"/>
        <v>3065.4245097100388</v>
      </c>
      <c r="F63" s="24">
        <f>'[6]TS BYDem'!$J17</f>
        <v>3.5593512487513528</v>
      </c>
      <c r="G63" s="87">
        <f>'[6]TS BYDem'!$O17</f>
        <v>3.0654245097100388</v>
      </c>
      <c r="J63" s="86"/>
      <c r="K63" s="91">
        <v>4</v>
      </c>
      <c r="L63" s="177" t="s">
        <v>642</v>
      </c>
      <c r="M63" s="178">
        <v>-0.25</v>
      </c>
      <c r="N63" s="91"/>
      <c r="O63" s="91"/>
    </row>
    <row r="64" spans="1:48">
      <c r="A64" s="185" t="s">
        <v>16</v>
      </c>
      <c r="B64" s="89" t="s">
        <v>0</v>
      </c>
      <c r="C64" s="89" t="s">
        <v>119</v>
      </c>
      <c r="D64" s="102">
        <f t="shared" si="24"/>
        <v>18760.184357078931</v>
      </c>
      <c r="E64" s="102">
        <f t="shared" si="24"/>
        <v>16999.241745794043</v>
      </c>
      <c r="F64" s="24">
        <f>'[6]TS BYDem'!$J18</f>
        <v>18.760184357078931</v>
      </c>
      <c r="G64" s="87">
        <f>'[6]TS BYDem'!$O18</f>
        <v>16.999241745794041</v>
      </c>
      <c r="J64" s="86"/>
      <c r="K64" s="177">
        <v>4</v>
      </c>
      <c r="L64" s="177" t="s">
        <v>643</v>
      </c>
      <c r="M64" s="91"/>
      <c r="N64" s="178">
        <v>-0.25</v>
      </c>
      <c r="O64" s="178">
        <v>-0.2</v>
      </c>
    </row>
    <row r="65" spans="1:48">
      <c r="A65" s="185" t="s">
        <v>16</v>
      </c>
      <c r="B65" s="89"/>
      <c r="C65" s="89"/>
      <c r="D65" s="89"/>
      <c r="J65" s="86"/>
      <c r="K65" s="270">
        <v>3</v>
      </c>
      <c r="L65" s="91" t="s">
        <v>636</v>
      </c>
      <c r="M65" s="178">
        <v>-0.37</v>
      </c>
      <c r="N65" s="178">
        <v>-0.5</v>
      </c>
      <c r="O65" s="178">
        <v>-0.2</v>
      </c>
    </row>
    <row r="66" spans="1:48">
      <c r="A66" s="185" t="s">
        <v>16</v>
      </c>
      <c r="B66" s="89"/>
      <c r="F66" s="221"/>
      <c r="I66" s="151"/>
      <c r="K66" s="270">
        <v>2</v>
      </c>
      <c r="L66" s="91" t="s">
        <v>640</v>
      </c>
      <c r="M66" s="178">
        <v>-0.25</v>
      </c>
      <c r="N66" s="178">
        <v>-0.25</v>
      </c>
      <c r="O66" s="178">
        <v>-0.2</v>
      </c>
    </row>
    <row r="67" spans="1:48" ht="15.75" thickBot="1">
      <c r="A67" s="185" t="s">
        <v>16</v>
      </c>
      <c r="B67" s="148" t="s">
        <v>12</v>
      </c>
      <c r="C67" s="149"/>
      <c r="D67" s="85"/>
      <c r="E67" s="97">
        <v>2012</v>
      </c>
      <c r="F67" s="222">
        <v>2017</v>
      </c>
      <c r="G67" s="97">
        <f>G22</f>
        <v>2020</v>
      </c>
      <c r="H67" s="97">
        <f>H22</f>
        <v>2030</v>
      </c>
      <c r="I67" s="172">
        <f>I22</f>
        <v>2050</v>
      </c>
      <c r="J67" s="97">
        <f t="shared" ref="J67:AV67" si="25">J4</f>
        <v>2012</v>
      </c>
      <c r="K67" s="97">
        <f t="shared" si="25"/>
        <v>2013</v>
      </c>
      <c r="L67" s="97">
        <f t="shared" si="25"/>
        <v>2014</v>
      </c>
      <c r="M67" s="97">
        <f t="shared" si="25"/>
        <v>2015</v>
      </c>
      <c r="N67" s="97">
        <f t="shared" si="25"/>
        <v>2016</v>
      </c>
      <c r="O67" s="97">
        <f t="shared" si="25"/>
        <v>2017</v>
      </c>
      <c r="P67" s="97">
        <f t="shared" si="25"/>
        <v>2018</v>
      </c>
      <c r="Q67" s="97">
        <f t="shared" si="25"/>
        <v>2019</v>
      </c>
      <c r="R67" s="97">
        <f t="shared" si="25"/>
        <v>2020</v>
      </c>
      <c r="S67" s="97">
        <f t="shared" si="25"/>
        <v>2021</v>
      </c>
      <c r="T67" s="97">
        <f t="shared" si="25"/>
        <v>2022</v>
      </c>
      <c r="U67" s="97">
        <f t="shared" si="25"/>
        <v>2023</v>
      </c>
      <c r="V67" s="97">
        <f t="shared" si="25"/>
        <v>2024</v>
      </c>
      <c r="W67" s="97">
        <f t="shared" si="25"/>
        <v>2025</v>
      </c>
      <c r="X67" s="97">
        <f t="shared" si="25"/>
        <v>2026</v>
      </c>
      <c r="Y67" s="97">
        <f t="shared" si="25"/>
        <v>2027</v>
      </c>
      <c r="Z67" s="97">
        <f t="shared" si="25"/>
        <v>2028</v>
      </c>
      <c r="AA67" s="97">
        <f t="shared" si="25"/>
        <v>2029</v>
      </c>
      <c r="AB67" s="97">
        <f t="shared" si="25"/>
        <v>2030</v>
      </c>
      <c r="AC67" s="97">
        <f t="shared" si="25"/>
        <v>2031</v>
      </c>
      <c r="AD67" s="97">
        <f t="shared" si="25"/>
        <v>2032</v>
      </c>
      <c r="AE67" s="97">
        <f t="shared" si="25"/>
        <v>2033</v>
      </c>
      <c r="AF67" s="97">
        <f t="shared" si="25"/>
        <v>2034</v>
      </c>
      <c r="AG67" s="97">
        <f t="shared" si="25"/>
        <v>2035</v>
      </c>
      <c r="AH67" s="97">
        <f t="shared" si="25"/>
        <v>2036</v>
      </c>
      <c r="AI67" s="97">
        <f t="shared" si="25"/>
        <v>2037</v>
      </c>
      <c r="AJ67" s="97">
        <f t="shared" si="25"/>
        <v>2038</v>
      </c>
      <c r="AK67" s="97">
        <f t="shared" si="25"/>
        <v>2039</v>
      </c>
      <c r="AL67" s="97">
        <f t="shared" si="25"/>
        <v>2040</v>
      </c>
      <c r="AM67" s="97">
        <f t="shared" si="25"/>
        <v>2041</v>
      </c>
      <c r="AN67" s="97">
        <f t="shared" si="25"/>
        <v>2042</v>
      </c>
      <c r="AO67" s="97">
        <f t="shared" si="25"/>
        <v>2043</v>
      </c>
      <c r="AP67" s="97">
        <f t="shared" si="25"/>
        <v>2044</v>
      </c>
      <c r="AQ67" s="97">
        <f t="shared" si="25"/>
        <v>2045</v>
      </c>
      <c r="AR67" s="97">
        <f t="shared" si="25"/>
        <v>2046</v>
      </c>
      <c r="AS67" s="97">
        <f t="shared" si="25"/>
        <v>2047</v>
      </c>
      <c r="AT67" s="97">
        <f t="shared" si="25"/>
        <v>2048</v>
      </c>
      <c r="AU67" s="97">
        <f t="shared" si="25"/>
        <v>2049</v>
      </c>
      <c r="AV67" s="97">
        <f t="shared" si="25"/>
        <v>2050</v>
      </c>
    </row>
    <row r="68" spans="1:48">
      <c r="A68" s="185" t="s">
        <v>16</v>
      </c>
      <c r="I68" s="151"/>
      <c r="K68" s="87"/>
    </row>
    <row r="69" spans="1:48" ht="15.75" thickBot="1">
      <c r="A69" s="185" t="s">
        <v>16</v>
      </c>
      <c r="B69" s="103" t="s">
        <v>74</v>
      </c>
      <c r="C69" s="85"/>
      <c r="D69" s="85"/>
      <c r="H69" s="199">
        <f>VLOOKUP($L$57,$K$59:$O$66,3)</f>
        <v>0</v>
      </c>
      <c r="I69" s="151"/>
      <c r="K69" s="87"/>
    </row>
    <row r="70" spans="1:48">
      <c r="A70" s="185" t="s">
        <v>16</v>
      </c>
      <c r="B70" s="264" t="s">
        <v>239</v>
      </c>
      <c r="C70" s="87" t="str">
        <f t="shared" ref="C70:C78" si="26">"Commercial"&amp;" - "&amp;B56</f>
        <v>Commercial - Cooling</v>
      </c>
      <c r="D70" s="87" t="s">
        <v>75</v>
      </c>
      <c r="E70" s="96">
        <f>$D56/J$23</f>
        <v>1051.567060091292</v>
      </c>
      <c r="F70" s="104">
        <f>E56/$O$23</f>
        <v>865.13768530436244</v>
      </c>
      <c r="G70" s="104">
        <f t="shared" ref="G70:I78" si="27">F70</f>
        <v>865.13768530436244</v>
      </c>
      <c r="H70" s="104">
        <f>G70*(1+$H$69)</f>
        <v>865.13768530436244</v>
      </c>
      <c r="I70" s="150">
        <f t="shared" si="27"/>
        <v>865.13768530436244</v>
      </c>
      <c r="J70" s="8">
        <f>IF(J$8=-1,K70,IF(J$8=99,I70,IF(J$8=0,INDEX($E70:$I70,0,J$6),(INDEX($E70:$I70,0,J$8+1)-INDEX($E70:$I70,0,J$8))/(INDEX($D$5:$H$5,0,J$8+1)-INDEX($D$5:$H$5,0,J$8))+I70)))</f>
        <v>1051.567060091292</v>
      </c>
      <c r="K70" s="8">
        <f>IF(K$8=-1,L70,IF(K$8=99,J70,IF(K$8=0,INDEX($E70:$I70,0,K$6),(INDEX($E70:$I70,0,K$8+1)-INDEX($E70:$I70,0,K$8))/(INDEX($D$5:$H$5,0,K$8+1)-INDEX($D$5:$H$5,0,K$8))+J70)))</f>
        <v>1014.2811851339061</v>
      </c>
      <c r="L70" s="8">
        <f t="shared" ref="L70:AV78" si="28">IF(L$8=-1,M70,IF(L$8=99,K70,IF(L$8=0,INDEX($E70:$I70,0,L$6),(INDEX($E70:$I70,0,L$8+1)-INDEX($E70:$I70,0,L$8))/(INDEX($D$5:$H$5,0,L$8+1)-INDEX($D$5:$H$5,0,L$8))+K70)))</f>
        <v>976.99531017652021</v>
      </c>
      <c r="M70" s="8">
        <f t="shared" si="28"/>
        <v>939.70943521913432</v>
      </c>
      <c r="N70" s="8">
        <f t="shared" si="28"/>
        <v>902.42356026174843</v>
      </c>
      <c r="O70" s="8">
        <f t="shared" si="28"/>
        <v>865.13768530436244</v>
      </c>
      <c r="P70" s="8">
        <f t="shared" si="28"/>
        <v>865.13768530436244</v>
      </c>
      <c r="Q70" s="8">
        <f t="shared" si="28"/>
        <v>865.13768530436244</v>
      </c>
      <c r="R70" s="8">
        <f t="shared" si="28"/>
        <v>865.13768530436244</v>
      </c>
      <c r="S70" s="8">
        <f t="shared" si="28"/>
        <v>865.13768530436244</v>
      </c>
      <c r="T70" s="8">
        <f t="shared" si="28"/>
        <v>865.13768530436244</v>
      </c>
      <c r="U70" s="8">
        <f t="shared" si="28"/>
        <v>865.13768530436244</v>
      </c>
      <c r="V70" s="8">
        <f t="shared" si="28"/>
        <v>865.13768530436244</v>
      </c>
      <c r="W70" s="8">
        <f t="shared" si="28"/>
        <v>865.13768530436244</v>
      </c>
      <c r="X70" s="8">
        <f t="shared" si="28"/>
        <v>865.13768530436244</v>
      </c>
      <c r="Y70" s="8">
        <f t="shared" si="28"/>
        <v>865.13768530436244</v>
      </c>
      <c r="Z70" s="8">
        <f t="shared" si="28"/>
        <v>865.13768530436244</v>
      </c>
      <c r="AA70" s="8">
        <f t="shared" si="28"/>
        <v>865.13768530436244</v>
      </c>
      <c r="AB70" s="8">
        <f t="shared" si="28"/>
        <v>865.13768530436244</v>
      </c>
      <c r="AC70" s="8">
        <f t="shared" si="28"/>
        <v>865.13768530436244</v>
      </c>
      <c r="AD70" s="8">
        <f t="shared" si="28"/>
        <v>865.13768530436244</v>
      </c>
      <c r="AE70" s="8">
        <f t="shared" si="28"/>
        <v>865.13768530436244</v>
      </c>
      <c r="AF70" s="8">
        <f t="shared" si="28"/>
        <v>865.13768530436244</v>
      </c>
      <c r="AG70" s="8">
        <f t="shared" si="28"/>
        <v>865.13768530436244</v>
      </c>
      <c r="AH70" s="8">
        <f t="shared" si="28"/>
        <v>865.13768530436244</v>
      </c>
      <c r="AI70" s="8">
        <f t="shared" si="28"/>
        <v>865.13768530436244</v>
      </c>
      <c r="AJ70" s="8">
        <f t="shared" si="28"/>
        <v>865.13768530436244</v>
      </c>
      <c r="AK70" s="8">
        <f t="shared" si="28"/>
        <v>865.13768530436244</v>
      </c>
      <c r="AL70" s="8">
        <f t="shared" si="28"/>
        <v>865.13768530436244</v>
      </c>
      <c r="AM70" s="8">
        <f t="shared" si="28"/>
        <v>865.13768530436244</v>
      </c>
      <c r="AN70" s="8">
        <f t="shared" si="28"/>
        <v>865.13768530436244</v>
      </c>
      <c r="AO70" s="8">
        <f t="shared" si="28"/>
        <v>865.13768530436244</v>
      </c>
      <c r="AP70" s="8">
        <f t="shared" si="28"/>
        <v>865.13768530436244</v>
      </c>
      <c r="AQ70" s="8">
        <f t="shared" si="28"/>
        <v>865.13768530436244</v>
      </c>
      <c r="AR70" s="8">
        <f t="shared" si="28"/>
        <v>865.13768530436244</v>
      </c>
      <c r="AS70" s="8">
        <f t="shared" si="28"/>
        <v>865.13768530436244</v>
      </c>
      <c r="AT70" s="8">
        <f t="shared" si="28"/>
        <v>865.13768530436244</v>
      </c>
      <c r="AU70" s="8">
        <f t="shared" si="28"/>
        <v>865.13768530436244</v>
      </c>
      <c r="AV70" s="8">
        <f t="shared" si="28"/>
        <v>865.13768530436244</v>
      </c>
    </row>
    <row r="71" spans="1:48">
      <c r="A71" s="185" t="s">
        <v>16</v>
      </c>
      <c r="B71" s="264" t="s">
        <v>240</v>
      </c>
      <c r="C71" s="87" t="str">
        <f t="shared" si="26"/>
        <v>Commercial - Space Heating</v>
      </c>
      <c r="D71" s="87" t="s">
        <v>75</v>
      </c>
      <c r="E71" s="96">
        <f t="shared" ref="E71:E75" si="29">$D57/J$23</f>
        <v>59.117764859369188</v>
      </c>
      <c r="F71" s="104">
        <f t="shared" ref="F71:F78" si="30">E57/$O$23</f>
        <v>82.505013073385527</v>
      </c>
      <c r="G71" s="104">
        <f t="shared" si="27"/>
        <v>82.505013073385527</v>
      </c>
      <c r="H71" s="104">
        <f t="shared" ref="H71:H78" si="31">G71*(1+$H$69)</f>
        <v>82.505013073385527</v>
      </c>
      <c r="I71" s="150">
        <f t="shared" si="27"/>
        <v>82.505013073385527</v>
      </c>
      <c r="J71" s="8">
        <f t="shared" ref="J71:Y78" si="32">IF(J$8=-1,K71,IF(J$8=99,I71,IF(J$8=0,INDEX($E71:$I71,0,J$6),(INDEX($E71:$I71,0,J$8+1)-INDEX($E71:$I71,0,J$8))/(INDEX($D$5:$H$5,0,J$8+1)-INDEX($D$5:$H$5,0,J$8))+I71)))</f>
        <v>59.117764859369188</v>
      </c>
      <c r="K71" s="8">
        <f t="shared" si="32"/>
        <v>63.795214502172456</v>
      </c>
      <c r="L71" s="8">
        <f t="shared" si="32"/>
        <v>68.472664144975724</v>
      </c>
      <c r="M71" s="8">
        <f t="shared" si="32"/>
        <v>73.150113787778992</v>
      </c>
      <c r="N71" s="8">
        <f t="shared" si="32"/>
        <v>77.827563430582259</v>
      </c>
      <c r="O71" s="8">
        <f t="shared" si="32"/>
        <v>82.505013073385527</v>
      </c>
      <c r="P71" s="8">
        <f t="shared" si="32"/>
        <v>82.505013073385527</v>
      </c>
      <c r="Q71" s="8">
        <f t="shared" si="32"/>
        <v>82.505013073385527</v>
      </c>
      <c r="R71" s="8">
        <f t="shared" si="32"/>
        <v>82.505013073385527</v>
      </c>
      <c r="S71" s="8">
        <f t="shared" si="32"/>
        <v>82.505013073385527</v>
      </c>
      <c r="T71" s="8">
        <f t="shared" si="32"/>
        <v>82.505013073385527</v>
      </c>
      <c r="U71" s="8">
        <f t="shared" si="32"/>
        <v>82.505013073385527</v>
      </c>
      <c r="V71" s="8">
        <f t="shared" si="32"/>
        <v>82.505013073385527</v>
      </c>
      <c r="W71" s="8">
        <f t="shared" si="32"/>
        <v>82.505013073385527</v>
      </c>
      <c r="X71" s="8">
        <f t="shared" si="32"/>
        <v>82.505013073385527</v>
      </c>
      <c r="Y71" s="8">
        <f t="shared" si="32"/>
        <v>82.505013073385527</v>
      </c>
      <c r="Z71" s="8">
        <f t="shared" si="28"/>
        <v>82.505013073385527</v>
      </c>
      <c r="AA71" s="8">
        <f t="shared" si="28"/>
        <v>82.505013073385527</v>
      </c>
      <c r="AB71" s="8">
        <f t="shared" si="28"/>
        <v>82.505013073385527</v>
      </c>
      <c r="AC71" s="8">
        <f t="shared" si="28"/>
        <v>82.505013073385527</v>
      </c>
      <c r="AD71" s="8">
        <f t="shared" si="28"/>
        <v>82.505013073385527</v>
      </c>
      <c r="AE71" s="8">
        <f t="shared" si="28"/>
        <v>82.505013073385527</v>
      </c>
      <c r="AF71" s="8">
        <f t="shared" si="28"/>
        <v>82.505013073385527</v>
      </c>
      <c r="AG71" s="8">
        <f t="shared" si="28"/>
        <v>82.505013073385527</v>
      </c>
      <c r="AH71" s="8">
        <f t="shared" si="28"/>
        <v>82.505013073385527</v>
      </c>
      <c r="AI71" s="8">
        <f t="shared" si="28"/>
        <v>82.505013073385527</v>
      </c>
      <c r="AJ71" s="8">
        <f t="shared" si="28"/>
        <v>82.505013073385527</v>
      </c>
      <c r="AK71" s="8">
        <f t="shared" si="28"/>
        <v>82.505013073385527</v>
      </c>
      <c r="AL71" s="8">
        <f t="shared" si="28"/>
        <v>82.505013073385527</v>
      </c>
      <c r="AM71" s="8">
        <f t="shared" si="28"/>
        <v>82.505013073385527</v>
      </c>
      <c r="AN71" s="8">
        <f t="shared" si="28"/>
        <v>82.505013073385527</v>
      </c>
      <c r="AO71" s="8">
        <f t="shared" si="28"/>
        <v>82.505013073385527</v>
      </c>
      <c r="AP71" s="8">
        <f t="shared" si="28"/>
        <v>82.505013073385527</v>
      </c>
      <c r="AQ71" s="8">
        <f t="shared" si="28"/>
        <v>82.505013073385527</v>
      </c>
      <c r="AR71" s="8">
        <f t="shared" si="28"/>
        <v>82.505013073385527</v>
      </c>
      <c r="AS71" s="8">
        <f t="shared" si="28"/>
        <v>82.505013073385527</v>
      </c>
      <c r="AT71" s="8">
        <f t="shared" si="28"/>
        <v>82.505013073385527</v>
      </c>
      <c r="AU71" s="8">
        <f t="shared" si="28"/>
        <v>82.505013073385527</v>
      </c>
      <c r="AV71" s="8">
        <f t="shared" si="28"/>
        <v>82.505013073385527</v>
      </c>
    </row>
    <row r="72" spans="1:48">
      <c r="A72" s="185" t="s">
        <v>16</v>
      </c>
      <c r="B72" s="264" t="s">
        <v>241</v>
      </c>
      <c r="C72" s="87" t="str">
        <f t="shared" si="26"/>
        <v>Commercial - Cooking</v>
      </c>
      <c r="D72" s="87" t="s">
        <v>75</v>
      </c>
      <c r="E72" s="96">
        <f t="shared" si="29"/>
        <v>74.498085701673531</v>
      </c>
      <c r="F72" s="104">
        <f t="shared" si="30"/>
        <v>61.709523824895271</v>
      </c>
      <c r="G72" s="104">
        <f t="shared" si="27"/>
        <v>61.709523824895271</v>
      </c>
      <c r="H72" s="104">
        <f t="shared" si="31"/>
        <v>61.709523824895271</v>
      </c>
      <c r="I72" s="150">
        <f t="shared" si="27"/>
        <v>61.709523824895271</v>
      </c>
      <c r="J72" s="8">
        <f t="shared" si="32"/>
        <v>74.498085701673531</v>
      </c>
      <c r="K72" s="8">
        <f t="shared" si="32"/>
        <v>71.940373326317882</v>
      </c>
      <c r="L72" s="8">
        <f t="shared" si="32"/>
        <v>69.382660950962233</v>
      </c>
      <c r="M72" s="8">
        <f t="shared" si="32"/>
        <v>66.824948575606584</v>
      </c>
      <c r="N72" s="8">
        <f t="shared" si="32"/>
        <v>64.267236200250935</v>
      </c>
      <c r="O72" s="8">
        <f t="shared" si="32"/>
        <v>61.709523824895271</v>
      </c>
      <c r="P72" s="8">
        <f t="shared" si="32"/>
        <v>61.709523824895271</v>
      </c>
      <c r="Q72" s="8">
        <f t="shared" si="32"/>
        <v>61.709523824895271</v>
      </c>
      <c r="R72" s="8">
        <f t="shared" si="32"/>
        <v>61.709523824895271</v>
      </c>
      <c r="S72" s="8">
        <f t="shared" si="32"/>
        <v>61.709523824895271</v>
      </c>
      <c r="T72" s="8">
        <f t="shared" si="32"/>
        <v>61.709523824895271</v>
      </c>
      <c r="U72" s="8">
        <f t="shared" si="32"/>
        <v>61.709523824895271</v>
      </c>
      <c r="V72" s="8">
        <f t="shared" si="32"/>
        <v>61.709523824895271</v>
      </c>
      <c r="W72" s="8">
        <f t="shared" si="32"/>
        <v>61.709523824895271</v>
      </c>
      <c r="X72" s="8">
        <f t="shared" si="32"/>
        <v>61.709523824895271</v>
      </c>
      <c r="Y72" s="8">
        <f t="shared" si="32"/>
        <v>61.709523824895271</v>
      </c>
      <c r="Z72" s="8">
        <f t="shared" si="28"/>
        <v>61.709523824895271</v>
      </c>
      <c r="AA72" s="8">
        <f t="shared" si="28"/>
        <v>61.709523824895271</v>
      </c>
      <c r="AB72" s="8">
        <f t="shared" si="28"/>
        <v>61.709523824895271</v>
      </c>
      <c r="AC72" s="8">
        <f t="shared" si="28"/>
        <v>61.709523824895271</v>
      </c>
      <c r="AD72" s="8">
        <f t="shared" si="28"/>
        <v>61.709523824895271</v>
      </c>
      <c r="AE72" s="8">
        <f t="shared" si="28"/>
        <v>61.709523824895271</v>
      </c>
      <c r="AF72" s="8">
        <f t="shared" si="28"/>
        <v>61.709523824895271</v>
      </c>
      <c r="AG72" s="8">
        <f t="shared" si="28"/>
        <v>61.709523824895271</v>
      </c>
      <c r="AH72" s="8">
        <f t="shared" si="28"/>
        <v>61.709523824895271</v>
      </c>
      <c r="AI72" s="8">
        <f t="shared" si="28"/>
        <v>61.709523824895271</v>
      </c>
      <c r="AJ72" s="8">
        <f t="shared" si="28"/>
        <v>61.709523824895271</v>
      </c>
      <c r="AK72" s="8">
        <f t="shared" si="28"/>
        <v>61.709523824895271</v>
      </c>
      <c r="AL72" s="8">
        <f t="shared" si="28"/>
        <v>61.709523824895271</v>
      </c>
      <c r="AM72" s="8">
        <f t="shared" si="28"/>
        <v>61.709523824895271</v>
      </c>
      <c r="AN72" s="8">
        <f t="shared" si="28"/>
        <v>61.709523824895271</v>
      </c>
      <c r="AO72" s="8">
        <f t="shared" si="28"/>
        <v>61.709523824895271</v>
      </c>
      <c r="AP72" s="8">
        <f t="shared" si="28"/>
        <v>61.709523824895271</v>
      </c>
      <c r="AQ72" s="8">
        <f t="shared" si="28"/>
        <v>61.709523824895271</v>
      </c>
      <c r="AR72" s="8">
        <f t="shared" si="28"/>
        <v>61.709523824895271</v>
      </c>
      <c r="AS72" s="8">
        <f t="shared" si="28"/>
        <v>61.709523824895271</v>
      </c>
      <c r="AT72" s="8">
        <f t="shared" si="28"/>
        <v>61.709523824895271</v>
      </c>
      <c r="AU72" s="8">
        <f t="shared" si="28"/>
        <v>61.709523824895271</v>
      </c>
      <c r="AV72" s="8">
        <f t="shared" si="28"/>
        <v>61.709523824895271</v>
      </c>
    </row>
    <row r="73" spans="1:48">
      <c r="A73" s="185" t="s">
        <v>16</v>
      </c>
      <c r="B73" s="264" t="s">
        <v>242</v>
      </c>
      <c r="C73" s="87" t="str">
        <f t="shared" si="26"/>
        <v>Commercial - Lighting</v>
      </c>
      <c r="D73" s="87" t="s">
        <v>75</v>
      </c>
      <c r="E73" s="96">
        <f t="shared" si="29"/>
        <v>915.10615144128838</v>
      </c>
      <c r="F73" s="104">
        <f t="shared" si="30"/>
        <v>752.86954842135196</v>
      </c>
      <c r="G73" s="104">
        <f t="shared" si="27"/>
        <v>752.86954842135196</v>
      </c>
      <c r="H73" s="104">
        <f t="shared" si="31"/>
        <v>752.86954842135196</v>
      </c>
      <c r="I73" s="150">
        <f t="shared" si="27"/>
        <v>752.86954842135196</v>
      </c>
      <c r="J73" s="8">
        <f t="shared" si="32"/>
        <v>915.10615144128838</v>
      </c>
      <c r="K73" s="8">
        <f t="shared" si="32"/>
        <v>882.65883083730114</v>
      </c>
      <c r="L73" s="8">
        <f t="shared" si="32"/>
        <v>850.2115102333139</v>
      </c>
      <c r="M73" s="8">
        <f t="shared" si="32"/>
        <v>817.76418962932667</v>
      </c>
      <c r="N73" s="8">
        <f t="shared" si="32"/>
        <v>785.31686902533943</v>
      </c>
      <c r="O73" s="8">
        <f t="shared" si="32"/>
        <v>752.86954842135196</v>
      </c>
      <c r="P73" s="8">
        <f t="shared" si="32"/>
        <v>752.86954842135196</v>
      </c>
      <c r="Q73" s="8">
        <f t="shared" si="32"/>
        <v>752.86954842135196</v>
      </c>
      <c r="R73" s="8">
        <f t="shared" si="32"/>
        <v>752.86954842135196</v>
      </c>
      <c r="S73" s="8">
        <f t="shared" si="32"/>
        <v>752.86954842135196</v>
      </c>
      <c r="T73" s="8">
        <f t="shared" si="32"/>
        <v>752.86954842135196</v>
      </c>
      <c r="U73" s="8">
        <f t="shared" si="32"/>
        <v>752.86954842135196</v>
      </c>
      <c r="V73" s="8">
        <f t="shared" si="32"/>
        <v>752.86954842135196</v>
      </c>
      <c r="W73" s="8">
        <f t="shared" si="32"/>
        <v>752.86954842135196</v>
      </c>
      <c r="X73" s="8">
        <f t="shared" si="32"/>
        <v>752.86954842135196</v>
      </c>
      <c r="Y73" s="8">
        <f t="shared" si="32"/>
        <v>752.86954842135196</v>
      </c>
      <c r="Z73" s="8">
        <f t="shared" si="28"/>
        <v>752.86954842135196</v>
      </c>
      <c r="AA73" s="8">
        <f t="shared" si="28"/>
        <v>752.86954842135196</v>
      </c>
      <c r="AB73" s="8">
        <f t="shared" si="28"/>
        <v>752.86954842135196</v>
      </c>
      <c r="AC73" s="8">
        <f t="shared" si="28"/>
        <v>752.86954842135196</v>
      </c>
      <c r="AD73" s="8">
        <f t="shared" si="28"/>
        <v>752.86954842135196</v>
      </c>
      <c r="AE73" s="8">
        <f t="shared" si="28"/>
        <v>752.86954842135196</v>
      </c>
      <c r="AF73" s="8">
        <f t="shared" si="28"/>
        <v>752.86954842135196</v>
      </c>
      <c r="AG73" s="8">
        <f t="shared" si="28"/>
        <v>752.86954842135196</v>
      </c>
      <c r="AH73" s="8">
        <f t="shared" si="28"/>
        <v>752.86954842135196</v>
      </c>
      <c r="AI73" s="8">
        <f t="shared" si="28"/>
        <v>752.86954842135196</v>
      </c>
      <c r="AJ73" s="8">
        <f t="shared" si="28"/>
        <v>752.86954842135196</v>
      </c>
      <c r="AK73" s="8">
        <f t="shared" si="28"/>
        <v>752.86954842135196</v>
      </c>
      <c r="AL73" s="8">
        <f t="shared" si="28"/>
        <v>752.86954842135196</v>
      </c>
      <c r="AM73" s="8">
        <f t="shared" si="28"/>
        <v>752.86954842135196</v>
      </c>
      <c r="AN73" s="8">
        <f t="shared" si="28"/>
        <v>752.86954842135196</v>
      </c>
      <c r="AO73" s="8">
        <f t="shared" si="28"/>
        <v>752.86954842135196</v>
      </c>
      <c r="AP73" s="8">
        <f t="shared" si="28"/>
        <v>752.86954842135196</v>
      </c>
      <c r="AQ73" s="8">
        <f t="shared" si="28"/>
        <v>752.86954842135196</v>
      </c>
      <c r="AR73" s="8">
        <f t="shared" si="28"/>
        <v>752.86954842135196</v>
      </c>
      <c r="AS73" s="8">
        <f t="shared" si="28"/>
        <v>752.86954842135196</v>
      </c>
      <c r="AT73" s="8">
        <f t="shared" si="28"/>
        <v>752.86954842135196</v>
      </c>
      <c r="AU73" s="8">
        <f t="shared" si="28"/>
        <v>752.86954842135196</v>
      </c>
      <c r="AV73" s="8">
        <f t="shared" si="28"/>
        <v>752.86954842135196</v>
      </c>
    </row>
    <row r="74" spans="1:48">
      <c r="A74" s="185" t="s">
        <v>16</v>
      </c>
      <c r="B74" s="264" t="s">
        <v>243</v>
      </c>
      <c r="C74" s="87" t="str">
        <f t="shared" si="26"/>
        <v>Commercial - Refrigeration</v>
      </c>
      <c r="D74" s="87" t="s">
        <v>75</v>
      </c>
      <c r="E74" s="96">
        <f t="shared" si="29"/>
        <v>222.61251585750318</v>
      </c>
      <c r="F74" s="104">
        <f t="shared" si="30"/>
        <v>183.14616727536259</v>
      </c>
      <c r="G74" s="104">
        <f t="shared" si="27"/>
        <v>183.14616727536259</v>
      </c>
      <c r="H74" s="104">
        <f t="shared" si="31"/>
        <v>183.14616727536259</v>
      </c>
      <c r="I74" s="150">
        <f t="shared" si="27"/>
        <v>183.14616727536259</v>
      </c>
      <c r="J74" s="8">
        <f t="shared" si="32"/>
        <v>222.61251585750318</v>
      </c>
      <c r="K74" s="8">
        <f t="shared" si="32"/>
        <v>214.71924614107508</v>
      </c>
      <c r="L74" s="8">
        <f t="shared" si="32"/>
        <v>206.82597642464697</v>
      </c>
      <c r="M74" s="8">
        <f t="shared" si="32"/>
        <v>198.93270670821886</v>
      </c>
      <c r="N74" s="8">
        <f t="shared" si="32"/>
        <v>191.03943699179075</v>
      </c>
      <c r="O74" s="8">
        <f t="shared" si="32"/>
        <v>183.14616727536259</v>
      </c>
      <c r="P74" s="8">
        <f t="shared" si="32"/>
        <v>183.14616727536259</v>
      </c>
      <c r="Q74" s="8">
        <f t="shared" si="32"/>
        <v>183.14616727536259</v>
      </c>
      <c r="R74" s="8">
        <f t="shared" si="32"/>
        <v>183.14616727536259</v>
      </c>
      <c r="S74" s="8">
        <f t="shared" si="32"/>
        <v>183.14616727536259</v>
      </c>
      <c r="T74" s="8">
        <f t="shared" si="32"/>
        <v>183.14616727536259</v>
      </c>
      <c r="U74" s="8">
        <f t="shared" si="32"/>
        <v>183.14616727536259</v>
      </c>
      <c r="V74" s="8">
        <f t="shared" si="32"/>
        <v>183.14616727536259</v>
      </c>
      <c r="W74" s="8">
        <f t="shared" si="32"/>
        <v>183.14616727536259</v>
      </c>
      <c r="X74" s="8">
        <f t="shared" si="32"/>
        <v>183.14616727536259</v>
      </c>
      <c r="Y74" s="8">
        <f t="shared" si="32"/>
        <v>183.14616727536259</v>
      </c>
      <c r="Z74" s="8">
        <f t="shared" si="28"/>
        <v>183.14616727536259</v>
      </c>
      <c r="AA74" s="8">
        <f t="shared" si="28"/>
        <v>183.14616727536259</v>
      </c>
      <c r="AB74" s="8">
        <f t="shared" si="28"/>
        <v>183.14616727536259</v>
      </c>
      <c r="AC74" s="8">
        <f t="shared" si="28"/>
        <v>183.14616727536259</v>
      </c>
      <c r="AD74" s="8">
        <f t="shared" si="28"/>
        <v>183.14616727536259</v>
      </c>
      <c r="AE74" s="8">
        <f t="shared" si="28"/>
        <v>183.14616727536259</v>
      </c>
      <c r="AF74" s="8">
        <f t="shared" si="28"/>
        <v>183.14616727536259</v>
      </c>
      <c r="AG74" s="8">
        <f t="shared" si="28"/>
        <v>183.14616727536259</v>
      </c>
      <c r="AH74" s="8">
        <f t="shared" si="28"/>
        <v>183.14616727536259</v>
      </c>
      <c r="AI74" s="8">
        <f t="shared" si="28"/>
        <v>183.14616727536259</v>
      </c>
      <c r="AJ74" s="8">
        <f t="shared" si="28"/>
        <v>183.14616727536259</v>
      </c>
      <c r="AK74" s="8">
        <f t="shared" si="28"/>
        <v>183.14616727536259</v>
      </c>
      <c r="AL74" s="8">
        <f t="shared" si="28"/>
        <v>183.14616727536259</v>
      </c>
      <c r="AM74" s="8">
        <f t="shared" si="28"/>
        <v>183.14616727536259</v>
      </c>
      <c r="AN74" s="8">
        <f t="shared" si="28"/>
        <v>183.14616727536259</v>
      </c>
      <c r="AO74" s="8">
        <f t="shared" si="28"/>
        <v>183.14616727536259</v>
      </c>
      <c r="AP74" s="8">
        <f t="shared" si="28"/>
        <v>183.14616727536259</v>
      </c>
      <c r="AQ74" s="8">
        <f t="shared" si="28"/>
        <v>183.14616727536259</v>
      </c>
      <c r="AR74" s="8">
        <f t="shared" si="28"/>
        <v>183.14616727536259</v>
      </c>
      <c r="AS74" s="8">
        <f t="shared" si="28"/>
        <v>183.14616727536259</v>
      </c>
      <c r="AT74" s="8">
        <f t="shared" si="28"/>
        <v>183.14616727536259</v>
      </c>
      <c r="AU74" s="8">
        <f t="shared" si="28"/>
        <v>183.14616727536259</v>
      </c>
      <c r="AV74" s="8">
        <f t="shared" si="28"/>
        <v>183.14616727536259</v>
      </c>
    </row>
    <row r="75" spans="1:48">
      <c r="A75" s="185" t="s">
        <v>16</v>
      </c>
      <c r="B75" s="264" t="s">
        <v>244</v>
      </c>
      <c r="C75" s="87" t="str">
        <f t="shared" si="26"/>
        <v>Commercial - Water Heating</v>
      </c>
      <c r="D75" s="87" t="s">
        <v>75</v>
      </c>
      <c r="E75" s="96">
        <f t="shared" si="29"/>
        <v>72.906473658117989</v>
      </c>
      <c r="F75" s="104">
        <f t="shared" si="30"/>
        <v>95.472223938341514</v>
      </c>
      <c r="G75" s="104">
        <f t="shared" si="27"/>
        <v>95.472223938341514</v>
      </c>
      <c r="H75" s="104">
        <f t="shared" si="31"/>
        <v>95.472223938341514</v>
      </c>
      <c r="I75" s="150">
        <f t="shared" si="27"/>
        <v>95.472223938341514</v>
      </c>
      <c r="J75" s="8">
        <f t="shared" si="32"/>
        <v>72.906473658117989</v>
      </c>
      <c r="K75" s="8">
        <f t="shared" si="32"/>
        <v>77.419623714162697</v>
      </c>
      <c r="L75" s="8">
        <f t="shared" si="32"/>
        <v>81.932773770207405</v>
      </c>
      <c r="M75" s="8">
        <f t="shared" si="32"/>
        <v>86.445923826252113</v>
      </c>
      <c r="N75" s="8">
        <f t="shared" si="32"/>
        <v>90.959073882296821</v>
      </c>
      <c r="O75" s="8">
        <f t="shared" si="32"/>
        <v>95.472223938341514</v>
      </c>
      <c r="P75" s="8">
        <f t="shared" si="32"/>
        <v>95.472223938341514</v>
      </c>
      <c r="Q75" s="8">
        <f t="shared" si="32"/>
        <v>95.472223938341514</v>
      </c>
      <c r="R75" s="8">
        <f t="shared" si="32"/>
        <v>95.472223938341514</v>
      </c>
      <c r="S75" s="8">
        <f t="shared" si="32"/>
        <v>95.472223938341514</v>
      </c>
      <c r="T75" s="8">
        <f t="shared" si="32"/>
        <v>95.472223938341514</v>
      </c>
      <c r="U75" s="8">
        <f t="shared" si="32"/>
        <v>95.472223938341514</v>
      </c>
      <c r="V75" s="8">
        <f t="shared" si="32"/>
        <v>95.472223938341514</v>
      </c>
      <c r="W75" s="8">
        <f t="shared" si="32"/>
        <v>95.472223938341514</v>
      </c>
      <c r="X75" s="8">
        <f t="shared" si="32"/>
        <v>95.472223938341514</v>
      </c>
      <c r="Y75" s="8">
        <f t="shared" si="32"/>
        <v>95.472223938341514</v>
      </c>
      <c r="Z75" s="8">
        <f t="shared" si="28"/>
        <v>95.472223938341514</v>
      </c>
      <c r="AA75" s="8">
        <f t="shared" si="28"/>
        <v>95.472223938341514</v>
      </c>
      <c r="AB75" s="8">
        <f t="shared" si="28"/>
        <v>95.472223938341514</v>
      </c>
      <c r="AC75" s="8">
        <f t="shared" si="28"/>
        <v>95.472223938341514</v>
      </c>
      <c r="AD75" s="8">
        <f t="shared" si="28"/>
        <v>95.472223938341514</v>
      </c>
      <c r="AE75" s="8">
        <f t="shared" si="28"/>
        <v>95.472223938341514</v>
      </c>
      <c r="AF75" s="8">
        <f t="shared" si="28"/>
        <v>95.472223938341514</v>
      </c>
      <c r="AG75" s="8">
        <f t="shared" si="28"/>
        <v>95.472223938341514</v>
      </c>
      <c r="AH75" s="8">
        <f t="shared" si="28"/>
        <v>95.472223938341514</v>
      </c>
      <c r="AI75" s="8">
        <f t="shared" si="28"/>
        <v>95.472223938341514</v>
      </c>
      <c r="AJ75" s="8">
        <f t="shared" si="28"/>
        <v>95.472223938341514</v>
      </c>
      <c r="AK75" s="8">
        <f t="shared" si="28"/>
        <v>95.472223938341514</v>
      </c>
      <c r="AL75" s="8">
        <f t="shared" si="28"/>
        <v>95.472223938341514</v>
      </c>
      <c r="AM75" s="8">
        <f t="shared" si="28"/>
        <v>95.472223938341514</v>
      </c>
      <c r="AN75" s="8">
        <f t="shared" si="28"/>
        <v>95.472223938341514</v>
      </c>
      <c r="AO75" s="8">
        <f t="shared" si="28"/>
        <v>95.472223938341514</v>
      </c>
      <c r="AP75" s="8">
        <f t="shared" si="28"/>
        <v>95.472223938341514</v>
      </c>
      <c r="AQ75" s="8">
        <f t="shared" si="28"/>
        <v>95.472223938341514</v>
      </c>
      <c r="AR75" s="8">
        <f t="shared" si="28"/>
        <v>95.472223938341514</v>
      </c>
      <c r="AS75" s="8">
        <f t="shared" si="28"/>
        <v>95.472223938341514</v>
      </c>
      <c r="AT75" s="8">
        <f t="shared" si="28"/>
        <v>95.472223938341514</v>
      </c>
      <c r="AU75" s="8">
        <f t="shared" si="28"/>
        <v>95.472223938341514</v>
      </c>
      <c r="AV75" s="8">
        <f t="shared" si="28"/>
        <v>95.472223938341514</v>
      </c>
    </row>
    <row r="76" spans="1:48">
      <c r="A76" s="185" t="s">
        <v>16</v>
      </c>
      <c r="B76" s="264" t="s">
        <v>245</v>
      </c>
      <c r="C76" s="107" t="str">
        <f t="shared" si="26"/>
        <v>Commercial - Public lights</v>
      </c>
      <c r="D76" s="107" t="s">
        <v>75</v>
      </c>
      <c r="E76" s="167">
        <v>0</v>
      </c>
      <c r="F76" s="104">
        <v>0</v>
      </c>
      <c r="G76" s="168">
        <f t="shared" si="27"/>
        <v>0</v>
      </c>
      <c r="H76" s="104">
        <f t="shared" si="31"/>
        <v>0</v>
      </c>
      <c r="I76" s="169">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185" t="s">
        <v>16</v>
      </c>
      <c r="B77" s="264" t="s">
        <v>246</v>
      </c>
      <c r="C77" s="107" t="str">
        <f t="shared" si="26"/>
        <v>Commercial - Public Water</v>
      </c>
      <c r="D77" s="107" t="s">
        <v>75</v>
      </c>
      <c r="E77" s="167">
        <v>0</v>
      </c>
      <c r="F77" s="104">
        <v>0</v>
      </c>
      <c r="G77" s="168">
        <f t="shared" si="27"/>
        <v>0</v>
      </c>
      <c r="H77" s="104">
        <f t="shared" si="31"/>
        <v>0</v>
      </c>
      <c r="I77" s="169">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185" t="s">
        <v>16</v>
      </c>
      <c r="B78" s="264" t="s">
        <v>247</v>
      </c>
      <c r="C78" s="87" t="str">
        <f t="shared" si="26"/>
        <v>Commercial - Other</v>
      </c>
      <c r="D78" s="87" t="s">
        <v>75</v>
      </c>
      <c r="E78" s="96">
        <f>$D64/J$23</f>
        <v>141.24997285391134</v>
      </c>
      <c r="F78" s="104">
        <f t="shared" si="30"/>
        <v>122.26701234162027</v>
      </c>
      <c r="G78" s="104">
        <f t="shared" si="27"/>
        <v>122.26701234162027</v>
      </c>
      <c r="H78" s="104">
        <f t="shared" si="31"/>
        <v>122.26701234162027</v>
      </c>
      <c r="I78" s="150">
        <f t="shared" si="27"/>
        <v>122.26701234162027</v>
      </c>
      <c r="J78" s="8">
        <f t="shared" si="32"/>
        <v>141.24997285391134</v>
      </c>
      <c r="K78" s="8">
        <f t="shared" si="32"/>
        <v>137.45338075145312</v>
      </c>
      <c r="L78" s="8">
        <f t="shared" si="32"/>
        <v>133.6567886489949</v>
      </c>
      <c r="M78" s="8">
        <f t="shared" si="32"/>
        <v>129.86019654653668</v>
      </c>
      <c r="N78" s="8">
        <f t="shared" si="32"/>
        <v>126.06360444407846</v>
      </c>
      <c r="O78" s="8">
        <f t="shared" si="32"/>
        <v>122.26701234162027</v>
      </c>
      <c r="P78" s="8">
        <f t="shared" si="32"/>
        <v>122.26701234162027</v>
      </c>
      <c r="Q78" s="8">
        <f t="shared" si="32"/>
        <v>122.26701234162027</v>
      </c>
      <c r="R78" s="8">
        <f t="shared" si="32"/>
        <v>122.26701234162027</v>
      </c>
      <c r="S78" s="8">
        <f t="shared" si="32"/>
        <v>122.26701234162027</v>
      </c>
      <c r="T78" s="8">
        <f t="shared" si="32"/>
        <v>122.26701234162027</v>
      </c>
      <c r="U78" s="8">
        <f t="shared" si="32"/>
        <v>122.26701234162027</v>
      </c>
      <c r="V78" s="8">
        <f t="shared" si="32"/>
        <v>122.26701234162027</v>
      </c>
      <c r="W78" s="8">
        <f t="shared" si="32"/>
        <v>122.26701234162027</v>
      </c>
      <c r="X78" s="8">
        <f t="shared" si="32"/>
        <v>122.26701234162027</v>
      </c>
      <c r="Y78" s="8">
        <f t="shared" si="32"/>
        <v>122.26701234162027</v>
      </c>
      <c r="Z78" s="8">
        <f t="shared" si="28"/>
        <v>122.26701234162027</v>
      </c>
      <c r="AA78" s="8">
        <f t="shared" si="28"/>
        <v>122.26701234162027</v>
      </c>
      <c r="AB78" s="8">
        <f t="shared" si="28"/>
        <v>122.26701234162027</v>
      </c>
      <c r="AC78" s="8">
        <f t="shared" si="28"/>
        <v>122.26701234162027</v>
      </c>
      <c r="AD78" s="8">
        <f t="shared" si="28"/>
        <v>122.26701234162027</v>
      </c>
      <c r="AE78" s="8">
        <f t="shared" si="28"/>
        <v>122.26701234162027</v>
      </c>
      <c r="AF78" s="8">
        <f t="shared" si="28"/>
        <v>122.26701234162027</v>
      </c>
      <c r="AG78" s="8">
        <f t="shared" si="28"/>
        <v>122.26701234162027</v>
      </c>
      <c r="AH78" s="8">
        <f t="shared" si="28"/>
        <v>122.26701234162027</v>
      </c>
      <c r="AI78" s="8">
        <f t="shared" si="28"/>
        <v>122.26701234162027</v>
      </c>
      <c r="AJ78" s="8">
        <f t="shared" si="28"/>
        <v>122.26701234162027</v>
      </c>
      <c r="AK78" s="8">
        <f t="shared" si="28"/>
        <v>122.26701234162027</v>
      </c>
      <c r="AL78" s="8">
        <f t="shared" si="28"/>
        <v>122.26701234162027</v>
      </c>
      <c r="AM78" s="8">
        <f t="shared" si="28"/>
        <v>122.26701234162027</v>
      </c>
      <c r="AN78" s="8">
        <f t="shared" si="28"/>
        <v>122.26701234162027</v>
      </c>
      <c r="AO78" s="8">
        <f t="shared" si="28"/>
        <v>122.26701234162027</v>
      </c>
      <c r="AP78" s="8">
        <f t="shared" si="28"/>
        <v>122.26701234162027</v>
      </c>
      <c r="AQ78" s="8">
        <f t="shared" si="28"/>
        <v>122.26701234162027</v>
      </c>
      <c r="AR78" s="8">
        <f t="shared" si="28"/>
        <v>122.26701234162027</v>
      </c>
      <c r="AS78" s="8">
        <f t="shared" si="28"/>
        <v>122.26701234162027</v>
      </c>
      <c r="AT78" s="8">
        <f t="shared" si="28"/>
        <v>122.26701234162027</v>
      </c>
      <c r="AU78" s="8">
        <f t="shared" si="28"/>
        <v>122.26701234162027</v>
      </c>
      <c r="AV78" s="8">
        <f t="shared" si="28"/>
        <v>122.26701234162027</v>
      </c>
    </row>
    <row r="79" spans="1:48">
      <c r="A79" s="185" t="s">
        <v>16</v>
      </c>
      <c r="B79" s="264"/>
      <c r="I79" s="170"/>
      <c r="K79" s="185"/>
      <c r="L79" s="185"/>
      <c r="M79" s="185"/>
      <c r="N79" s="185"/>
      <c r="O79" s="185"/>
      <c r="P79" s="185"/>
      <c r="Q79" s="185"/>
      <c r="R79" s="185"/>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4" t="s">
        <v>248</v>
      </c>
      <c r="C81" s="87" t="str">
        <f t="shared" ref="C81:C89" si="33">C70</f>
        <v>Commercial - Cooling</v>
      </c>
      <c r="D81" s="87" t="s">
        <v>75</v>
      </c>
      <c r="E81" s="96">
        <f>E70</f>
        <v>1051.567060091292</v>
      </c>
      <c r="F81" s="104">
        <f>F70</f>
        <v>865.13768530436244</v>
      </c>
      <c r="G81" s="104">
        <f t="shared" ref="G81:G89" si="34">F81</f>
        <v>865.13768530436244</v>
      </c>
      <c r="H81" s="104">
        <f>G81*(1+$H$69)</f>
        <v>865.13768530436244</v>
      </c>
      <c r="I81" s="150">
        <f t="shared" ref="I81:I89" si="35">H81</f>
        <v>865.13768530436244</v>
      </c>
      <c r="J81" s="8">
        <f>IF(J$8=-1,K81,IF(J$8=99,I81,IF(J$8=0,INDEX($E81:$I81,0,J$6),(INDEX($E81:$I81,0,J$8+1)-INDEX($E81:$I81,0,J$8))/(INDEX($D$5:$H$5,0,J$8+1)-INDEX($D$5:$H$5,0,J$8))+I81)))</f>
        <v>1051.567060091292</v>
      </c>
      <c r="K81" s="8">
        <f>IF(K$8=-1,L81,IF(K$8=99,J81,IF(K$8=0,INDEX($E81:$I81,0,K$6),(INDEX($E81:$I81,0,K$8+1)-INDEX($E81:$I81,0,K$8))/(INDEX($D$5:$H$5,0,K$8+1)-INDEX($D$5:$H$5,0,K$8))+J81)))</f>
        <v>1014.2811851339061</v>
      </c>
      <c r="L81" s="8">
        <f t="shared" ref="L81:AA89" si="36">IF(L$8=-1,M81,IF(L$8=99,K81,IF(L$8=0,INDEX($E81:$I81,0,L$6),(INDEX($E81:$I81,0,L$8+1)-INDEX($E81:$I81,0,L$8))/(INDEX($D$5:$H$5,0,L$8+1)-INDEX($D$5:$H$5,0,L$8))+K81)))</f>
        <v>976.99531017652021</v>
      </c>
      <c r="M81" s="8">
        <f t="shared" si="36"/>
        <v>939.70943521913432</v>
      </c>
      <c r="N81" s="8">
        <f t="shared" si="36"/>
        <v>902.42356026174843</v>
      </c>
      <c r="O81" s="8">
        <f t="shared" si="36"/>
        <v>865.13768530436244</v>
      </c>
      <c r="P81" s="8">
        <f t="shared" si="36"/>
        <v>865.13768530436244</v>
      </c>
      <c r="Q81" s="8">
        <f t="shared" si="36"/>
        <v>865.13768530436244</v>
      </c>
      <c r="R81" s="8">
        <f t="shared" si="36"/>
        <v>865.13768530436244</v>
      </c>
      <c r="S81" s="8">
        <f t="shared" si="36"/>
        <v>865.13768530436244</v>
      </c>
      <c r="T81" s="8">
        <f t="shared" si="36"/>
        <v>865.13768530436244</v>
      </c>
      <c r="U81" s="8">
        <f t="shared" si="36"/>
        <v>865.13768530436244</v>
      </c>
      <c r="V81" s="8">
        <f t="shared" si="36"/>
        <v>865.13768530436244</v>
      </c>
      <c r="W81" s="8">
        <f t="shared" si="36"/>
        <v>865.13768530436244</v>
      </c>
      <c r="X81" s="8">
        <f t="shared" si="36"/>
        <v>865.13768530436244</v>
      </c>
      <c r="Y81" s="8">
        <f t="shared" si="36"/>
        <v>865.13768530436244</v>
      </c>
      <c r="Z81" s="8">
        <f t="shared" si="36"/>
        <v>865.13768530436244</v>
      </c>
      <c r="AA81" s="8">
        <f t="shared" si="36"/>
        <v>865.13768530436244</v>
      </c>
      <c r="AB81" s="8">
        <f t="shared" ref="AB81:AQ89" si="37">IF(AB$8=-1,AC81,IF(AB$8=99,AA81,IF(AB$8=0,INDEX($E81:$I81,0,AB$6),(INDEX($E81:$I81,0,AB$8+1)-INDEX($E81:$I81,0,AB$8))/(INDEX($D$5:$H$5,0,AB$8+1)-INDEX($D$5:$H$5,0,AB$8))+AA81)))</f>
        <v>865.13768530436244</v>
      </c>
      <c r="AC81" s="8">
        <f t="shared" si="37"/>
        <v>865.13768530436244</v>
      </c>
      <c r="AD81" s="8">
        <f t="shared" si="37"/>
        <v>865.13768530436244</v>
      </c>
      <c r="AE81" s="8">
        <f t="shared" si="37"/>
        <v>865.13768530436244</v>
      </c>
      <c r="AF81" s="8">
        <f t="shared" si="37"/>
        <v>865.13768530436244</v>
      </c>
      <c r="AG81" s="8">
        <f t="shared" si="37"/>
        <v>865.13768530436244</v>
      </c>
      <c r="AH81" s="8">
        <f t="shared" si="37"/>
        <v>865.13768530436244</v>
      </c>
      <c r="AI81" s="8">
        <f t="shared" si="37"/>
        <v>865.13768530436244</v>
      </c>
      <c r="AJ81" s="8">
        <f t="shared" si="37"/>
        <v>865.13768530436244</v>
      </c>
      <c r="AK81" s="8">
        <f t="shared" si="37"/>
        <v>865.13768530436244</v>
      </c>
      <c r="AL81" s="8">
        <f t="shared" si="37"/>
        <v>865.13768530436244</v>
      </c>
      <c r="AM81" s="8">
        <f t="shared" si="37"/>
        <v>865.13768530436244</v>
      </c>
      <c r="AN81" s="8">
        <f t="shared" si="37"/>
        <v>865.13768530436244</v>
      </c>
      <c r="AO81" s="8">
        <f t="shared" si="37"/>
        <v>865.13768530436244</v>
      </c>
      <c r="AP81" s="8">
        <f t="shared" si="37"/>
        <v>865.13768530436244</v>
      </c>
      <c r="AQ81" s="8">
        <f t="shared" si="37"/>
        <v>865.13768530436244</v>
      </c>
      <c r="AR81" s="8">
        <f t="shared" ref="AR81:AV89" si="38">IF(AR$8=-1,AS81,IF(AR$8=99,AQ81,IF(AR$8=0,INDEX($E81:$I81,0,AR$6),(INDEX($E81:$I81,0,AR$8+1)-INDEX($E81:$I81,0,AR$8))/(INDEX($D$5:$H$5,0,AR$8+1)-INDEX($D$5:$H$5,0,AR$8))+AQ81)))</f>
        <v>865.13768530436244</v>
      </c>
      <c r="AS81" s="8">
        <f t="shared" si="38"/>
        <v>865.13768530436244</v>
      </c>
      <c r="AT81" s="8">
        <f t="shared" si="38"/>
        <v>865.13768530436244</v>
      </c>
      <c r="AU81" s="8">
        <f t="shared" si="38"/>
        <v>865.13768530436244</v>
      </c>
      <c r="AV81" s="8">
        <f t="shared" si="38"/>
        <v>865.13768530436244</v>
      </c>
    </row>
    <row r="82" spans="1:48">
      <c r="A82" s="185" t="s">
        <v>16</v>
      </c>
      <c r="B82" s="264" t="s">
        <v>249</v>
      </c>
      <c r="C82" s="87" t="str">
        <f t="shared" si="33"/>
        <v>Commercial - Space Heating</v>
      </c>
      <c r="D82" s="87" t="s">
        <v>75</v>
      </c>
      <c r="E82" s="96">
        <f t="shared" ref="E82:F89" si="39">E71</f>
        <v>59.117764859369188</v>
      </c>
      <c r="F82" s="104">
        <f t="shared" si="39"/>
        <v>82.505013073385527</v>
      </c>
      <c r="G82" s="104">
        <f t="shared" si="34"/>
        <v>82.505013073385527</v>
      </c>
      <c r="H82" s="104">
        <f t="shared" ref="H82:H89" si="40">G82*(1+$H$69)</f>
        <v>82.505013073385527</v>
      </c>
      <c r="I82" s="150">
        <f t="shared" si="35"/>
        <v>82.505013073385527</v>
      </c>
      <c r="J82" s="8">
        <f t="shared" ref="J82:K89" si="41">IF(J$8=-1,K82,IF(J$8=99,I82,IF(J$8=0,INDEX($E82:$I82,0,J$6),(INDEX($E82:$I82,0,J$8+1)-INDEX($E82:$I82,0,J$8))/(INDEX($D$5:$H$5,0,J$8+1)-INDEX($D$5:$H$5,0,J$8))+I82)))</f>
        <v>59.117764859369188</v>
      </c>
      <c r="K82" s="8">
        <f t="shared" si="41"/>
        <v>63.795214502172456</v>
      </c>
      <c r="L82" s="8">
        <f t="shared" si="36"/>
        <v>68.472664144975724</v>
      </c>
      <c r="M82" s="8">
        <f t="shared" si="36"/>
        <v>73.150113787778992</v>
      </c>
      <c r="N82" s="8">
        <f t="shared" si="36"/>
        <v>77.827563430582259</v>
      </c>
      <c r="O82" s="8">
        <f t="shared" si="36"/>
        <v>82.505013073385527</v>
      </c>
      <c r="P82" s="8">
        <f t="shared" si="36"/>
        <v>82.505013073385527</v>
      </c>
      <c r="Q82" s="8">
        <f t="shared" si="36"/>
        <v>82.505013073385527</v>
      </c>
      <c r="R82" s="8">
        <f t="shared" si="36"/>
        <v>82.505013073385527</v>
      </c>
      <c r="S82" s="8">
        <f t="shared" si="36"/>
        <v>82.505013073385527</v>
      </c>
      <c r="T82" s="8">
        <f t="shared" si="36"/>
        <v>82.505013073385527</v>
      </c>
      <c r="U82" s="8">
        <f t="shared" si="36"/>
        <v>82.505013073385527</v>
      </c>
      <c r="V82" s="8">
        <f t="shared" si="36"/>
        <v>82.505013073385527</v>
      </c>
      <c r="W82" s="8">
        <f t="shared" si="36"/>
        <v>82.505013073385527</v>
      </c>
      <c r="X82" s="8">
        <f t="shared" si="36"/>
        <v>82.505013073385527</v>
      </c>
      <c r="Y82" s="8">
        <f t="shared" si="36"/>
        <v>82.505013073385527</v>
      </c>
      <c r="Z82" s="8">
        <f t="shared" si="36"/>
        <v>82.505013073385527</v>
      </c>
      <c r="AA82" s="8">
        <f t="shared" si="36"/>
        <v>82.505013073385527</v>
      </c>
      <c r="AB82" s="8">
        <f t="shared" si="37"/>
        <v>82.505013073385527</v>
      </c>
      <c r="AC82" s="8">
        <f t="shared" si="37"/>
        <v>82.505013073385527</v>
      </c>
      <c r="AD82" s="8">
        <f t="shared" si="37"/>
        <v>82.505013073385527</v>
      </c>
      <c r="AE82" s="8">
        <f t="shared" si="37"/>
        <v>82.505013073385527</v>
      </c>
      <c r="AF82" s="8">
        <f t="shared" si="37"/>
        <v>82.505013073385527</v>
      </c>
      <c r="AG82" s="8">
        <f t="shared" si="37"/>
        <v>82.505013073385527</v>
      </c>
      <c r="AH82" s="8">
        <f t="shared" si="37"/>
        <v>82.505013073385527</v>
      </c>
      <c r="AI82" s="8">
        <f t="shared" si="37"/>
        <v>82.505013073385527</v>
      </c>
      <c r="AJ82" s="8">
        <f t="shared" si="37"/>
        <v>82.505013073385527</v>
      </c>
      <c r="AK82" s="8">
        <f t="shared" si="37"/>
        <v>82.505013073385527</v>
      </c>
      <c r="AL82" s="8">
        <f t="shared" si="37"/>
        <v>82.505013073385527</v>
      </c>
      <c r="AM82" s="8">
        <f t="shared" si="37"/>
        <v>82.505013073385527</v>
      </c>
      <c r="AN82" s="8">
        <f t="shared" si="37"/>
        <v>82.505013073385527</v>
      </c>
      <c r="AO82" s="8">
        <f t="shared" si="37"/>
        <v>82.505013073385527</v>
      </c>
      <c r="AP82" s="8">
        <f t="shared" si="37"/>
        <v>82.505013073385527</v>
      </c>
      <c r="AQ82" s="8">
        <f t="shared" si="37"/>
        <v>82.505013073385527</v>
      </c>
      <c r="AR82" s="8">
        <f t="shared" si="38"/>
        <v>82.505013073385527</v>
      </c>
      <c r="AS82" s="8">
        <f t="shared" si="38"/>
        <v>82.505013073385527</v>
      </c>
      <c r="AT82" s="8">
        <f t="shared" si="38"/>
        <v>82.505013073385527</v>
      </c>
      <c r="AU82" s="8">
        <f t="shared" si="38"/>
        <v>82.505013073385527</v>
      </c>
      <c r="AV82" s="8">
        <f t="shared" si="38"/>
        <v>82.505013073385527</v>
      </c>
    </row>
    <row r="83" spans="1:48">
      <c r="A83" s="185" t="s">
        <v>16</v>
      </c>
      <c r="B83" s="264" t="s">
        <v>250</v>
      </c>
      <c r="C83" s="87" t="str">
        <f t="shared" si="33"/>
        <v>Commercial - Cooking</v>
      </c>
      <c r="D83" s="87" t="s">
        <v>75</v>
      </c>
      <c r="E83" s="96">
        <f t="shared" si="39"/>
        <v>74.498085701673531</v>
      </c>
      <c r="F83" s="104">
        <f t="shared" si="39"/>
        <v>61.709523824895271</v>
      </c>
      <c r="G83" s="104">
        <f t="shared" si="34"/>
        <v>61.709523824895271</v>
      </c>
      <c r="H83" s="104">
        <f t="shared" si="40"/>
        <v>61.709523824895271</v>
      </c>
      <c r="I83" s="150">
        <f t="shared" si="35"/>
        <v>61.709523824895271</v>
      </c>
      <c r="J83" s="8">
        <f t="shared" si="41"/>
        <v>74.498085701673531</v>
      </c>
      <c r="K83" s="8">
        <f t="shared" si="41"/>
        <v>71.940373326317882</v>
      </c>
      <c r="L83" s="8">
        <f t="shared" si="36"/>
        <v>69.382660950962233</v>
      </c>
      <c r="M83" s="8">
        <f t="shared" si="36"/>
        <v>66.824948575606584</v>
      </c>
      <c r="N83" s="8">
        <f t="shared" si="36"/>
        <v>64.267236200250935</v>
      </c>
      <c r="O83" s="8">
        <f t="shared" si="36"/>
        <v>61.709523824895271</v>
      </c>
      <c r="P83" s="8">
        <f t="shared" si="36"/>
        <v>61.709523824895271</v>
      </c>
      <c r="Q83" s="8">
        <f t="shared" si="36"/>
        <v>61.709523824895271</v>
      </c>
      <c r="R83" s="8">
        <f t="shared" si="36"/>
        <v>61.709523824895271</v>
      </c>
      <c r="S83" s="8">
        <f t="shared" si="36"/>
        <v>61.709523824895271</v>
      </c>
      <c r="T83" s="8">
        <f t="shared" si="36"/>
        <v>61.709523824895271</v>
      </c>
      <c r="U83" s="8">
        <f t="shared" si="36"/>
        <v>61.709523824895271</v>
      </c>
      <c r="V83" s="8">
        <f t="shared" si="36"/>
        <v>61.709523824895271</v>
      </c>
      <c r="W83" s="8">
        <f t="shared" si="36"/>
        <v>61.709523824895271</v>
      </c>
      <c r="X83" s="8">
        <f t="shared" si="36"/>
        <v>61.709523824895271</v>
      </c>
      <c r="Y83" s="8">
        <f t="shared" si="36"/>
        <v>61.709523824895271</v>
      </c>
      <c r="Z83" s="8">
        <f t="shared" si="36"/>
        <v>61.709523824895271</v>
      </c>
      <c r="AA83" s="8">
        <f t="shared" si="36"/>
        <v>61.709523824895271</v>
      </c>
      <c r="AB83" s="8">
        <f t="shared" si="37"/>
        <v>61.709523824895271</v>
      </c>
      <c r="AC83" s="8">
        <f t="shared" si="37"/>
        <v>61.709523824895271</v>
      </c>
      <c r="AD83" s="8">
        <f t="shared" si="37"/>
        <v>61.709523824895271</v>
      </c>
      <c r="AE83" s="8">
        <f t="shared" si="37"/>
        <v>61.709523824895271</v>
      </c>
      <c r="AF83" s="8">
        <f t="shared" si="37"/>
        <v>61.709523824895271</v>
      </c>
      <c r="AG83" s="8">
        <f t="shared" si="37"/>
        <v>61.709523824895271</v>
      </c>
      <c r="AH83" s="8">
        <f t="shared" si="37"/>
        <v>61.709523824895271</v>
      </c>
      <c r="AI83" s="8">
        <f t="shared" si="37"/>
        <v>61.709523824895271</v>
      </c>
      <c r="AJ83" s="8">
        <f t="shared" si="37"/>
        <v>61.709523824895271</v>
      </c>
      <c r="AK83" s="8">
        <f t="shared" si="37"/>
        <v>61.709523824895271</v>
      </c>
      <c r="AL83" s="8">
        <f t="shared" si="37"/>
        <v>61.709523824895271</v>
      </c>
      <c r="AM83" s="8">
        <f t="shared" si="37"/>
        <v>61.709523824895271</v>
      </c>
      <c r="AN83" s="8">
        <f t="shared" si="37"/>
        <v>61.709523824895271</v>
      </c>
      <c r="AO83" s="8">
        <f t="shared" si="37"/>
        <v>61.709523824895271</v>
      </c>
      <c r="AP83" s="8">
        <f t="shared" si="37"/>
        <v>61.709523824895271</v>
      </c>
      <c r="AQ83" s="8">
        <f t="shared" si="37"/>
        <v>61.709523824895271</v>
      </c>
      <c r="AR83" s="8">
        <f t="shared" si="38"/>
        <v>61.709523824895271</v>
      </c>
      <c r="AS83" s="8">
        <f t="shared" si="38"/>
        <v>61.709523824895271</v>
      </c>
      <c r="AT83" s="8">
        <f t="shared" si="38"/>
        <v>61.709523824895271</v>
      </c>
      <c r="AU83" s="8">
        <f t="shared" si="38"/>
        <v>61.709523824895271</v>
      </c>
      <c r="AV83" s="8">
        <f t="shared" si="38"/>
        <v>61.709523824895271</v>
      </c>
    </row>
    <row r="84" spans="1:48">
      <c r="A84" s="185" t="s">
        <v>16</v>
      </c>
      <c r="B84" s="264" t="s">
        <v>251</v>
      </c>
      <c r="C84" s="87" t="str">
        <f t="shared" si="33"/>
        <v>Commercial - Lighting</v>
      </c>
      <c r="D84" s="87" t="s">
        <v>75</v>
      </c>
      <c r="E84" s="96">
        <f t="shared" si="39"/>
        <v>915.10615144128838</v>
      </c>
      <c r="F84" s="104">
        <f t="shared" si="39"/>
        <v>752.86954842135196</v>
      </c>
      <c r="G84" s="104">
        <f t="shared" si="34"/>
        <v>752.86954842135196</v>
      </c>
      <c r="H84" s="104">
        <f t="shared" si="40"/>
        <v>752.86954842135196</v>
      </c>
      <c r="I84" s="150">
        <f t="shared" si="35"/>
        <v>752.86954842135196</v>
      </c>
      <c r="J84" s="8">
        <f t="shared" si="41"/>
        <v>915.10615144128838</v>
      </c>
      <c r="K84" s="8">
        <f t="shared" si="41"/>
        <v>882.65883083730114</v>
      </c>
      <c r="L84" s="8">
        <f t="shared" si="36"/>
        <v>850.2115102333139</v>
      </c>
      <c r="M84" s="8">
        <f t="shared" si="36"/>
        <v>817.76418962932667</v>
      </c>
      <c r="N84" s="8">
        <f t="shared" si="36"/>
        <v>785.31686902533943</v>
      </c>
      <c r="O84" s="8">
        <f t="shared" si="36"/>
        <v>752.86954842135196</v>
      </c>
      <c r="P84" s="8">
        <f t="shared" si="36"/>
        <v>752.86954842135196</v>
      </c>
      <c r="Q84" s="8">
        <f t="shared" si="36"/>
        <v>752.86954842135196</v>
      </c>
      <c r="R84" s="8">
        <f t="shared" si="36"/>
        <v>752.86954842135196</v>
      </c>
      <c r="S84" s="8">
        <f t="shared" si="36"/>
        <v>752.86954842135196</v>
      </c>
      <c r="T84" s="8">
        <f t="shared" si="36"/>
        <v>752.86954842135196</v>
      </c>
      <c r="U84" s="8">
        <f t="shared" si="36"/>
        <v>752.86954842135196</v>
      </c>
      <c r="V84" s="8">
        <f t="shared" si="36"/>
        <v>752.86954842135196</v>
      </c>
      <c r="W84" s="8">
        <f t="shared" si="36"/>
        <v>752.86954842135196</v>
      </c>
      <c r="X84" s="8">
        <f t="shared" si="36"/>
        <v>752.86954842135196</v>
      </c>
      <c r="Y84" s="8">
        <f t="shared" si="36"/>
        <v>752.86954842135196</v>
      </c>
      <c r="Z84" s="8">
        <f t="shared" si="36"/>
        <v>752.86954842135196</v>
      </c>
      <c r="AA84" s="8">
        <f t="shared" si="36"/>
        <v>752.86954842135196</v>
      </c>
      <c r="AB84" s="8">
        <f t="shared" si="37"/>
        <v>752.86954842135196</v>
      </c>
      <c r="AC84" s="8">
        <f t="shared" si="37"/>
        <v>752.86954842135196</v>
      </c>
      <c r="AD84" s="8">
        <f t="shared" si="37"/>
        <v>752.86954842135196</v>
      </c>
      <c r="AE84" s="8">
        <f t="shared" si="37"/>
        <v>752.86954842135196</v>
      </c>
      <c r="AF84" s="8">
        <f t="shared" si="37"/>
        <v>752.86954842135196</v>
      </c>
      <c r="AG84" s="8">
        <f t="shared" si="37"/>
        <v>752.86954842135196</v>
      </c>
      <c r="AH84" s="8">
        <f t="shared" si="37"/>
        <v>752.86954842135196</v>
      </c>
      <c r="AI84" s="8">
        <f t="shared" si="37"/>
        <v>752.86954842135196</v>
      </c>
      <c r="AJ84" s="8">
        <f t="shared" si="37"/>
        <v>752.86954842135196</v>
      </c>
      <c r="AK84" s="8">
        <f t="shared" si="37"/>
        <v>752.86954842135196</v>
      </c>
      <c r="AL84" s="8">
        <f t="shared" si="37"/>
        <v>752.86954842135196</v>
      </c>
      <c r="AM84" s="8">
        <f t="shared" si="37"/>
        <v>752.86954842135196</v>
      </c>
      <c r="AN84" s="8">
        <f t="shared" si="37"/>
        <v>752.86954842135196</v>
      </c>
      <c r="AO84" s="8">
        <f t="shared" si="37"/>
        <v>752.86954842135196</v>
      </c>
      <c r="AP84" s="8">
        <f t="shared" si="37"/>
        <v>752.86954842135196</v>
      </c>
      <c r="AQ84" s="8">
        <f t="shared" si="37"/>
        <v>752.86954842135196</v>
      </c>
      <c r="AR84" s="8">
        <f t="shared" si="38"/>
        <v>752.86954842135196</v>
      </c>
      <c r="AS84" s="8">
        <f t="shared" si="38"/>
        <v>752.86954842135196</v>
      </c>
      <c r="AT84" s="8">
        <f t="shared" si="38"/>
        <v>752.86954842135196</v>
      </c>
      <c r="AU84" s="8">
        <f t="shared" si="38"/>
        <v>752.86954842135196</v>
      </c>
      <c r="AV84" s="8">
        <f t="shared" si="38"/>
        <v>752.86954842135196</v>
      </c>
    </row>
    <row r="85" spans="1:48">
      <c r="A85" s="185" t="s">
        <v>16</v>
      </c>
      <c r="B85" s="264" t="s">
        <v>252</v>
      </c>
      <c r="C85" s="87" t="str">
        <f t="shared" si="33"/>
        <v>Commercial - Refrigeration</v>
      </c>
      <c r="D85" s="87" t="s">
        <v>75</v>
      </c>
      <c r="E85" s="96">
        <f t="shared" si="39"/>
        <v>222.61251585750318</v>
      </c>
      <c r="F85" s="104">
        <f t="shared" si="39"/>
        <v>183.14616727536259</v>
      </c>
      <c r="G85" s="104">
        <f t="shared" si="34"/>
        <v>183.14616727536259</v>
      </c>
      <c r="H85" s="104">
        <f t="shared" si="40"/>
        <v>183.14616727536259</v>
      </c>
      <c r="I85" s="150">
        <f t="shared" si="35"/>
        <v>183.14616727536259</v>
      </c>
      <c r="J85" s="8">
        <f t="shared" si="41"/>
        <v>222.61251585750318</v>
      </c>
      <c r="K85" s="8">
        <f t="shared" si="41"/>
        <v>214.71924614107508</v>
      </c>
      <c r="L85" s="8">
        <f t="shared" si="36"/>
        <v>206.82597642464697</v>
      </c>
      <c r="M85" s="8">
        <f t="shared" si="36"/>
        <v>198.93270670821886</v>
      </c>
      <c r="N85" s="8">
        <f t="shared" si="36"/>
        <v>191.03943699179075</v>
      </c>
      <c r="O85" s="8">
        <f t="shared" si="36"/>
        <v>183.14616727536259</v>
      </c>
      <c r="P85" s="8">
        <f t="shared" si="36"/>
        <v>183.14616727536259</v>
      </c>
      <c r="Q85" s="8">
        <f t="shared" si="36"/>
        <v>183.14616727536259</v>
      </c>
      <c r="R85" s="8">
        <f t="shared" si="36"/>
        <v>183.14616727536259</v>
      </c>
      <c r="S85" s="8">
        <f t="shared" si="36"/>
        <v>183.14616727536259</v>
      </c>
      <c r="T85" s="8">
        <f t="shared" si="36"/>
        <v>183.14616727536259</v>
      </c>
      <c r="U85" s="8">
        <f t="shared" si="36"/>
        <v>183.14616727536259</v>
      </c>
      <c r="V85" s="8">
        <f t="shared" si="36"/>
        <v>183.14616727536259</v>
      </c>
      <c r="W85" s="8">
        <f t="shared" si="36"/>
        <v>183.14616727536259</v>
      </c>
      <c r="X85" s="8">
        <f t="shared" si="36"/>
        <v>183.14616727536259</v>
      </c>
      <c r="Y85" s="8">
        <f t="shared" si="36"/>
        <v>183.14616727536259</v>
      </c>
      <c r="Z85" s="8">
        <f t="shared" si="36"/>
        <v>183.14616727536259</v>
      </c>
      <c r="AA85" s="8">
        <f t="shared" si="36"/>
        <v>183.14616727536259</v>
      </c>
      <c r="AB85" s="8">
        <f t="shared" si="37"/>
        <v>183.14616727536259</v>
      </c>
      <c r="AC85" s="8">
        <f t="shared" si="37"/>
        <v>183.14616727536259</v>
      </c>
      <c r="AD85" s="8">
        <f t="shared" si="37"/>
        <v>183.14616727536259</v>
      </c>
      <c r="AE85" s="8">
        <f t="shared" si="37"/>
        <v>183.14616727536259</v>
      </c>
      <c r="AF85" s="8">
        <f t="shared" si="37"/>
        <v>183.14616727536259</v>
      </c>
      <c r="AG85" s="8">
        <f t="shared" si="37"/>
        <v>183.14616727536259</v>
      </c>
      <c r="AH85" s="8">
        <f t="shared" si="37"/>
        <v>183.14616727536259</v>
      </c>
      <c r="AI85" s="8">
        <f t="shared" si="37"/>
        <v>183.14616727536259</v>
      </c>
      <c r="AJ85" s="8">
        <f t="shared" si="37"/>
        <v>183.14616727536259</v>
      </c>
      <c r="AK85" s="8">
        <f t="shared" si="37"/>
        <v>183.14616727536259</v>
      </c>
      <c r="AL85" s="8">
        <f t="shared" si="37"/>
        <v>183.14616727536259</v>
      </c>
      <c r="AM85" s="8">
        <f t="shared" si="37"/>
        <v>183.14616727536259</v>
      </c>
      <c r="AN85" s="8">
        <f t="shared" si="37"/>
        <v>183.14616727536259</v>
      </c>
      <c r="AO85" s="8">
        <f t="shared" si="37"/>
        <v>183.14616727536259</v>
      </c>
      <c r="AP85" s="8">
        <f t="shared" si="37"/>
        <v>183.14616727536259</v>
      </c>
      <c r="AQ85" s="8">
        <f t="shared" si="37"/>
        <v>183.14616727536259</v>
      </c>
      <c r="AR85" s="8">
        <f t="shared" si="38"/>
        <v>183.14616727536259</v>
      </c>
      <c r="AS85" s="8">
        <f t="shared" si="38"/>
        <v>183.14616727536259</v>
      </c>
      <c r="AT85" s="8">
        <f t="shared" si="38"/>
        <v>183.14616727536259</v>
      </c>
      <c r="AU85" s="8">
        <f t="shared" si="38"/>
        <v>183.14616727536259</v>
      </c>
      <c r="AV85" s="8">
        <f t="shared" si="38"/>
        <v>183.14616727536259</v>
      </c>
    </row>
    <row r="86" spans="1:48">
      <c r="A86" s="185" t="s">
        <v>16</v>
      </c>
      <c r="B86" s="264" t="s">
        <v>253</v>
      </c>
      <c r="C86" s="87" t="str">
        <f t="shared" si="33"/>
        <v>Commercial - Water Heating</v>
      </c>
      <c r="D86" s="87" t="s">
        <v>75</v>
      </c>
      <c r="E86" s="96">
        <f t="shared" si="39"/>
        <v>72.906473658117989</v>
      </c>
      <c r="F86" s="104">
        <f t="shared" si="39"/>
        <v>95.472223938341514</v>
      </c>
      <c r="G86" s="104">
        <f t="shared" si="34"/>
        <v>95.472223938341514</v>
      </c>
      <c r="H86" s="104">
        <f t="shared" si="40"/>
        <v>95.472223938341514</v>
      </c>
      <c r="I86" s="150">
        <f t="shared" si="35"/>
        <v>95.472223938341514</v>
      </c>
      <c r="J86" s="8">
        <f t="shared" si="41"/>
        <v>72.906473658117989</v>
      </c>
      <c r="K86" s="8">
        <f t="shared" si="41"/>
        <v>77.419623714162697</v>
      </c>
      <c r="L86" s="8">
        <f t="shared" si="36"/>
        <v>81.932773770207405</v>
      </c>
      <c r="M86" s="8">
        <f t="shared" si="36"/>
        <v>86.445923826252113</v>
      </c>
      <c r="N86" s="8">
        <f t="shared" si="36"/>
        <v>90.959073882296821</v>
      </c>
      <c r="O86" s="8">
        <f t="shared" si="36"/>
        <v>95.472223938341514</v>
      </c>
      <c r="P86" s="8">
        <f t="shared" si="36"/>
        <v>95.472223938341514</v>
      </c>
      <c r="Q86" s="8">
        <f t="shared" si="36"/>
        <v>95.472223938341514</v>
      </c>
      <c r="R86" s="8">
        <f t="shared" si="36"/>
        <v>95.472223938341514</v>
      </c>
      <c r="S86" s="8">
        <f t="shared" si="36"/>
        <v>95.472223938341514</v>
      </c>
      <c r="T86" s="8">
        <f t="shared" si="36"/>
        <v>95.472223938341514</v>
      </c>
      <c r="U86" s="8">
        <f t="shared" si="36"/>
        <v>95.472223938341514</v>
      </c>
      <c r="V86" s="8">
        <f t="shared" si="36"/>
        <v>95.472223938341514</v>
      </c>
      <c r="W86" s="8">
        <f t="shared" si="36"/>
        <v>95.472223938341514</v>
      </c>
      <c r="X86" s="8">
        <f t="shared" si="36"/>
        <v>95.472223938341514</v>
      </c>
      <c r="Y86" s="8">
        <f t="shared" si="36"/>
        <v>95.472223938341514</v>
      </c>
      <c r="Z86" s="8">
        <f t="shared" si="36"/>
        <v>95.472223938341514</v>
      </c>
      <c r="AA86" s="8">
        <f t="shared" si="36"/>
        <v>95.472223938341514</v>
      </c>
      <c r="AB86" s="8">
        <f t="shared" si="37"/>
        <v>95.472223938341514</v>
      </c>
      <c r="AC86" s="8">
        <f t="shared" si="37"/>
        <v>95.472223938341514</v>
      </c>
      <c r="AD86" s="8">
        <f t="shared" si="37"/>
        <v>95.472223938341514</v>
      </c>
      <c r="AE86" s="8">
        <f t="shared" si="37"/>
        <v>95.472223938341514</v>
      </c>
      <c r="AF86" s="8">
        <f t="shared" si="37"/>
        <v>95.472223938341514</v>
      </c>
      <c r="AG86" s="8">
        <f t="shared" si="37"/>
        <v>95.472223938341514</v>
      </c>
      <c r="AH86" s="8">
        <f t="shared" si="37"/>
        <v>95.472223938341514</v>
      </c>
      <c r="AI86" s="8">
        <f t="shared" si="37"/>
        <v>95.472223938341514</v>
      </c>
      <c r="AJ86" s="8">
        <f t="shared" si="37"/>
        <v>95.472223938341514</v>
      </c>
      <c r="AK86" s="8">
        <f t="shared" si="37"/>
        <v>95.472223938341514</v>
      </c>
      <c r="AL86" s="8">
        <f t="shared" si="37"/>
        <v>95.472223938341514</v>
      </c>
      <c r="AM86" s="8">
        <f t="shared" si="37"/>
        <v>95.472223938341514</v>
      </c>
      <c r="AN86" s="8">
        <f t="shared" si="37"/>
        <v>95.472223938341514</v>
      </c>
      <c r="AO86" s="8">
        <f t="shared" si="37"/>
        <v>95.472223938341514</v>
      </c>
      <c r="AP86" s="8">
        <f t="shared" si="37"/>
        <v>95.472223938341514</v>
      </c>
      <c r="AQ86" s="8">
        <f t="shared" si="37"/>
        <v>95.472223938341514</v>
      </c>
      <c r="AR86" s="8">
        <f t="shared" si="38"/>
        <v>95.472223938341514</v>
      </c>
      <c r="AS86" s="8">
        <f t="shared" si="38"/>
        <v>95.472223938341514</v>
      </c>
      <c r="AT86" s="8">
        <f t="shared" si="38"/>
        <v>95.472223938341514</v>
      </c>
      <c r="AU86" s="8">
        <f t="shared" si="38"/>
        <v>95.472223938341514</v>
      </c>
      <c r="AV86" s="8">
        <f t="shared" si="38"/>
        <v>95.472223938341514</v>
      </c>
    </row>
    <row r="87" spans="1:48">
      <c r="A87" s="185" t="s">
        <v>16</v>
      </c>
      <c r="B87" s="264" t="s">
        <v>254</v>
      </c>
      <c r="C87" s="107" t="str">
        <f t="shared" si="33"/>
        <v>Commercial - Public lights</v>
      </c>
      <c r="D87" s="107" t="s">
        <v>75</v>
      </c>
      <c r="E87" s="167">
        <f t="shared" si="39"/>
        <v>0</v>
      </c>
      <c r="F87" s="104">
        <f t="shared" si="39"/>
        <v>0</v>
      </c>
      <c r="G87" s="168">
        <f t="shared" si="34"/>
        <v>0</v>
      </c>
      <c r="H87" s="104">
        <f t="shared" si="40"/>
        <v>0</v>
      </c>
      <c r="I87" s="169">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185" t="s">
        <v>16</v>
      </c>
      <c r="B88" s="264" t="s">
        <v>255</v>
      </c>
      <c r="C88" s="107" t="str">
        <f t="shared" si="33"/>
        <v>Commercial - Public Water</v>
      </c>
      <c r="D88" s="107" t="s">
        <v>75</v>
      </c>
      <c r="E88" s="167">
        <f t="shared" si="39"/>
        <v>0</v>
      </c>
      <c r="F88" s="104">
        <f t="shared" si="39"/>
        <v>0</v>
      </c>
      <c r="G88" s="168">
        <f t="shared" si="34"/>
        <v>0</v>
      </c>
      <c r="H88" s="104">
        <f t="shared" si="40"/>
        <v>0</v>
      </c>
      <c r="I88" s="169">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185" t="s">
        <v>16</v>
      </c>
      <c r="B89" s="264" t="s">
        <v>256</v>
      </c>
      <c r="C89" s="87" t="str">
        <f t="shared" si="33"/>
        <v>Commercial - Other</v>
      </c>
      <c r="D89" s="87" t="s">
        <v>75</v>
      </c>
      <c r="E89" s="96">
        <f t="shared" si="39"/>
        <v>141.24997285391134</v>
      </c>
      <c r="F89" s="104">
        <f t="shared" si="39"/>
        <v>122.26701234162027</v>
      </c>
      <c r="G89" s="104">
        <f t="shared" si="34"/>
        <v>122.26701234162027</v>
      </c>
      <c r="H89" s="104">
        <f t="shared" si="40"/>
        <v>122.26701234162027</v>
      </c>
      <c r="I89" s="150">
        <f t="shared" si="35"/>
        <v>122.26701234162027</v>
      </c>
      <c r="J89" s="8">
        <f t="shared" si="41"/>
        <v>141.24997285391134</v>
      </c>
      <c r="K89" s="8">
        <f t="shared" si="41"/>
        <v>137.45338075145312</v>
      </c>
      <c r="L89" s="8">
        <f t="shared" si="36"/>
        <v>133.6567886489949</v>
      </c>
      <c r="M89" s="8">
        <f>IF(M$8=-1,N89,IF(M$8=99,L89,IF(M$8=0,INDEX($E89:$I89,0,M$6),(INDEX($E89:$I89,0,M$8+1)-INDEX($E89:$I89,0,M$8))/(INDEX($D$5:$H$5,0,M$8+1)-INDEX($D$5:$H$5,0,M$8))+L89)))</f>
        <v>129.86019654653668</v>
      </c>
      <c r="N89" s="8">
        <f t="shared" si="36"/>
        <v>126.06360444407846</v>
      </c>
      <c r="O89" s="8">
        <f t="shared" si="36"/>
        <v>122.26701234162027</v>
      </c>
      <c r="P89" s="8">
        <f t="shared" si="36"/>
        <v>122.26701234162027</v>
      </c>
      <c r="Q89" s="8">
        <f t="shared" si="36"/>
        <v>122.26701234162027</v>
      </c>
      <c r="R89" s="8">
        <f t="shared" si="36"/>
        <v>122.26701234162027</v>
      </c>
      <c r="S89" s="8">
        <f t="shared" si="36"/>
        <v>122.26701234162027</v>
      </c>
      <c r="T89" s="8">
        <f t="shared" si="36"/>
        <v>122.26701234162027</v>
      </c>
      <c r="U89" s="8">
        <f t="shared" si="36"/>
        <v>122.26701234162027</v>
      </c>
      <c r="V89" s="8">
        <f t="shared" si="36"/>
        <v>122.26701234162027</v>
      </c>
      <c r="W89" s="8">
        <f t="shared" si="36"/>
        <v>122.26701234162027</v>
      </c>
      <c r="X89" s="8">
        <f t="shared" si="36"/>
        <v>122.26701234162027</v>
      </c>
      <c r="Y89" s="8">
        <f t="shared" si="36"/>
        <v>122.26701234162027</v>
      </c>
      <c r="Z89" s="8">
        <f t="shared" si="36"/>
        <v>122.26701234162027</v>
      </c>
      <c r="AA89" s="8">
        <f t="shared" si="36"/>
        <v>122.26701234162027</v>
      </c>
      <c r="AB89" s="8">
        <f t="shared" si="37"/>
        <v>122.26701234162027</v>
      </c>
      <c r="AC89" s="8">
        <f t="shared" si="37"/>
        <v>122.26701234162027</v>
      </c>
      <c r="AD89" s="8">
        <f t="shared" si="37"/>
        <v>122.26701234162027</v>
      </c>
      <c r="AE89" s="8">
        <f t="shared" si="37"/>
        <v>122.26701234162027</v>
      </c>
      <c r="AF89" s="8">
        <f t="shared" si="37"/>
        <v>122.26701234162027</v>
      </c>
      <c r="AG89" s="8">
        <f t="shared" si="37"/>
        <v>122.26701234162027</v>
      </c>
      <c r="AH89" s="8">
        <f t="shared" si="37"/>
        <v>122.26701234162027</v>
      </c>
      <c r="AI89" s="8">
        <f t="shared" si="37"/>
        <v>122.26701234162027</v>
      </c>
      <c r="AJ89" s="8">
        <f t="shared" si="37"/>
        <v>122.26701234162027</v>
      </c>
      <c r="AK89" s="8">
        <f t="shared" si="37"/>
        <v>122.26701234162027</v>
      </c>
      <c r="AL89" s="8">
        <f t="shared" si="37"/>
        <v>122.26701234162027</v>
      </c>
      <c r="AM89" s="8">
        <f t="shared" si="37"/>
        <v>122.26701234162027</v>
      </c>
      <c r="AN89" s="8">
        <f t="shared" si="37"/>
        <v>122.26701234162027</v>
      </c>
      <c r="AO89" s="8">
        <f t="shared" si="37"/>
        <v>122.26701234162027</v>
      </c>
      <c r="AP89" s="8">
        <f t="shared" si="37"/>
        <v>122.26701234162027</v>
      </c>
      <c r="AQ89" s="8">
        <f t="shared" si="37"/>
        <v>122.26701234162027</v>
      </c>
      <c r="AR89" s="8">
        <f t="shared" si="38"/>
        <v>122.26701234162027</v>
      </c>
      <c r="AS89" s="8">
        <f t="shared" si="38"/>
        <v>122.26701234162027</v>
      </c>
      <c r="AT89" s="8">
        <f t="shared" si="38"/>
        <v>122.26701234162027</v>
      </c>
      <c r="AU89" s="8">
        <f t="shared" si="38"/>
        <v>122.26701234162027</v>
      </c>
      <c r="AV89" s="8">
        <f t="shared" si="38"/>
        <v>122.26701234162027</v>
      </c>
    </row>
    <row r="90" spans="1:48">
      <c r="A90" s="185" t="s">
        <v>16</v>
      </c>
      <c r="B90" s="264"/>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4" t="str">
        <f>B70</f>
        <v>CEC</v>
      </c>
      <c r="C92" s="87" t="str">
        <f t="shared" ref="C92:C100" si="42">C81</f>
        <v>Commercial - Cooling</v>
      </c>
      <c r="D92" s="87" t="s">
        <v>75</v>
      </c>
      <c r="E92" s="96">
        <f>E81</f>
        <v>1051.567060091292</v>
      </c>
      <c r="F92" s="104">
        <f>F81</f>
        <v>865.13768530436244</v>
      </c>
      <c r="G92" s="104">
        <f t="shared" ref="G92:G100" si="43">F92</f>
        <v>865.13768530436244</v>
      </c>
      <c r="H92" s="104">
        <f t="shared" ref="H92:H97" si="44">G92*(1+$H$91)</f>
        <v>865.13768530436244</v>
      </c>
      <c r="I92" s="150">
        <f>H92</f>
        <v>865.13768530436244</v>
      </c>
      <c r="J92" s="8">
        <f>IF(J$8=-1,K92,IF(J$8=99,I92,IF(J$8=0,INDEX($E92:$I92,0,J$6),(INDEX($E92:$I92,0,J$8+1)-INDEX($E92:$I92,0,J$8))/(INDEX($D$5:$H$5,0,J$8+1)-INDEX($D$5:$H$5,0,J$8))+I92)))</f>
        <v>1051.567060091292</v>
      </c>
      <c r="K92" s="8">
        <f>IF(K$8=-1,L92,IF(K$8=99,J92,IF(K$8=0,INDEX($E92:$I92,0,K$6),(INDEX($E92:$I92,0,K$8+1)-INDEX($E92:$I92,0,K$8))/(INDEX($D$5:$H$5,0,K$8+1)-INDEX($D$5:$H$5,0,K$8))+J92)))</f>
        <v>1014.2811851339061</v>
      </c>
      <c r="L92" s="8">
        <f t="shared" ref="L92:AA100" si="45">IF(L$8=-1,M92,IF(L$8=99,K92,IF(L$8=0,INDEX($E92:$I92,0,L$6),(INDEX($E92:$I92,0,L$8+1)-INDEX($E92:$I92,0,L$8))/(INDEX($D$5:$H$5,0,L$8+1)-INDEX($D$5:$H$5,0,L$8))+K92)))</f>
        <v>976.99531017652021</v>
      </c>
      <c r="M92" s="8">
        <f t="shared" si="45"/>
        <v>939.70943521913432</v>
      </c>
      <c r="N92" s="8">
        <f t="shared" si="45"/>
        <v>902.42356026174843</v>
      </c>
      <c r="O92" s="8">
        <f t="shared" si="45"/>
        <v>865.13768530436244</v>
      </c>
      <c r="P92" s="8">
        <f t="shared" si="45"/>
        <v>865.13768530436244</v>
      </c>
      <c r="Q92" s="8">
        <f t="shared" si="45"/>
        <v>865.13768530436244</v>
      </c>
      <c r="R92" s="8">
        <f t="shared" si="45"/>
        <v>865.13768530436244</v>
      </c>
      <c r="S92" s="8">
        <f t="shared" si="45"/>
        <v>865.13768530436244</v>
      </c>
      <c r="T92" s="8">
        <f t="shared" si="45"/>
        <v>865.13768530436244</v>
      </c>
      <c r="U92" s="8">
        <f t="shared" si="45"/>
        <v>865.13768530436244</v>
      </c>
      <c r="V92" s="8">
        <f t="shared" si="45"/>
        <v>865.13768530436244</v>
      </c>
      <c r="W92" s="8">
        <f t="shared" si="45"/>
        <v>865.13768530436244</v>
      </c>
      <c r="X92" s="8">
        <f t="shared" si="45"/>
        <v>865.13768530436244</v>
      </c>
      <c r="Y92" s="8">
        <f t="shared" si="45"/>
        <v>865.13768530436244</v>
      </c>
      <c r="Z92" s="8">
        <f t="shared" si="45"/>
        <v>865.13768530436244</v>
      </c>
      <c r="AA92" s="8">
        <f t="shared" si="45"/>
        <v>865.13768530436244</v>
      </c>
      <c r="AB92" s="8">
        <f t="shared" ref="AB92:AQ100" si="46">IF(AB$8=-1,AC92,IF(AB$8=99,AA92,IF(AB$8=0,INDEX($E92:$I92,0,AB$6),(INDEX($E92:$I92,0,AB$8+1)-INDEX($E92:$I92,0,AB$8))/(INDEX($D$5:$H$5,0,AB$8+1)-INDEX($D$5:$H$5,0,AB$8))+AA92)))</f>
        <v>865.13768530436244</v>
      </c>
      <c r="AC92" s="8">
        <f t="shared" si="46"/>
        <v>865.13768530436244</v>
      </c>
      <c r="AD92" s="8">
        <f t="shared" si="46"/>
        <v>865.13768530436244</v>
      </c>
      <c r="AE92" s="8">
        <f t="shared" si="46"/>
        <v>865.13768530436244</v>
      </c>
      <c r="AF92" s="8">
        <f t="shared" si="46"/>
        <v>865.13768530436244</v>
      </c>
      <c r="AG92" s="8">
        <f t="shared" si="46"/>
        <v>865.13768530436244</v>
      </c>
      <c r="AH92" s="8">
        <f t="shared" si="46"/>
        <v>865.13768530436244</v>
      </c>
      <c r="AI92" s="8">
        <f t="shared" si="46"/>
        <v>865.13768530436244</v>
      </c>
      <c r="AJ92" s="8">
        <f t="shared" si="46"/>
        <v>865.13768530436244</v>
      </c>
      <c r="AK92" s="8">
        <f t="shared" si="46"/>
        <v>865.13768530436244</v>
      </c>
      <c r="AL92" s="8">
        <f t="shared" si="46"/>
        <v>865.13768530436244</v>
      </c>
      <c r="AM92" s="8">
        <f t="shared" si="46"/>
        <v>865.13768530436244</v>
      </c>
      <c r="AN92" s="8">
        <f t="shared" si="46"/>
        <v>865.13768530436244</v>
      </c>
      <c r="AO92" s="8">
        <f t="shared" si="46"/>
        <v>865.13768530436244</v>
      </c>
      <c r="AP92" s="8">
        <f t="shared" si="46"/>
        <v>865.13768530436244</v>
      </c>
      <c r="AQ92" s="8">
        <f t="shared" si="46"/>
        <v>865.13768530436244</v>
      </c>
      <c r="AR92" s="8">
        <f t="shared" ref="AR92:AV100" si="47">IF(AR$8=-1,AS92,IF(AR$8=99,AQ92,IF(AR$8=0,INDEX($E92:$I92,0,AR$6),(INDEX($E92:$I92,0,AR$8+1)-INDEX($E92:$I92,0,AR$8))/(INDEX($D$5:$H$5,0,AR$8+1)-INDEX($D$5:$H$5,0,AR$8))+AQ92)))</f>
        <v>865.13768530436244</v>
      </c>
      <c r="AS92" s="8">
        <f t="shared" si="47"/>
        <v>865.13768530436244</v>
      </c>
      <c r="AT92" s="8">
        <f t="shared" si="47"/>
        <v>865.13768530436244</v>
      </c>
      <c r="AU92" s="8">
        <f t="shared" si="47"/>
        <v>865.13768530436244</v>
      </c>
      <c r="AV92" s="8">
        <f t="shared" si="47"/>
        <v>865.13768530436244</v>
      </c>
    </row>
    <row r="93" spans="1:48">
      <c r="A93" s="185" t="s">
        <v>16</v>
      </c>
      <c r="B93" s="264" t="str">
        <f t="shared" ref="B93:B100" si="48">B71</f>
        <v>CEH</v>
      </c>
      <c r="C93" s="87" t="str">
        <f t="shared" si="42"/>
        <v>Commercial - Space Heating</v>
      </c>
      <c r="D93" s="87" t="s">
        <v>75</v>
      </c>
      <c r="E93" s="96">
        <f t="shared" ref="E93:F100" si="49">E82</f>
        <v>59.117764859369188</v>
      </c>
      <c r="F93" s="104">
        <f t="shared" si="49"/>
        <v>82.505013073385527</v>
      </c>
      <c r="G93" s="104">
        <f t="shared" si="43"/>
        <v>82.505013073385527</v>
      </c>
      <c r="H93" s="104">
        <f t="shared" si="44"/>
        <v>82.505013073385527</v>
      </c>
      <c r="I93" s="150">
        <f t="shared" ref="I93:I100" si="50">H93</f>
        <v>82.505013073385527</v>
      </c>
      <c r="J93" s="8">
        <f t="shared" ref="J93:K100" si="51">IF(J$8=-1,K93,IF(J$8=99,I93,IF(J$8=0,INDEX($E93:$I93,0,J$6),(INDEX($E93:$I93,0,J$8+1)-INDEX($E93:$I93,0,J$8))/(INDEX($D$5:$H$5,0,J$8+1)-INDEX($D$5:$H$5,0,J$8))+I93)))</f>
        <v>59.117764859369188</v>
      </c>
      <c r="K93" s="8">
        <f t="shared" si="51"/>
        <v>63.795214502172456</v>
      </c>
      <c r="L93" s="8">
        <f t="shared" si="45"/>
        <v>68.472664144975724</v>
      </c>
      <c r="M93" s="8">
        <f t="shared" si="45"/>
        <v>73.150113787778992</v>
      </c>
      <c r="N93" s="8">
        <f t="shared" si="45"/>
        <v>77.827563430582259</v>
      </c>
      <c r="O93" s="8">
        <f t="shared" si="45"/>
        <v>82.505013073385527</v>
      </c>
      <c r="P93" s="8">
        <f t="shared" si="45"/>
        <v>82.505013073385527</v>
      </c>
      <c r="Q93" s="8">
        <f t="shared" si="45"/>
        <v>82.505013073385527</v>
      </c>
      <c r="R93" s="8">
        <f t="shared" si="45"/>
        <v>82.505013073385527</v>
      </c>
      <c r="S93" s="8">
        <f t="shared" si="45"/>
        <v>82.505013073385527</v>
      </c>
      <c r="T93" s="8">
        <f t="shared" si="45"/>
        <v>82.505013073385527</v>
      </c>
      <c r="U93" s="8">
        <f t="shared" si="45"/>
        <v>82.505013073385527</v>
      </c>
      <c r="V93" s="8">
        <f t="shared" si="45"/>
        <v>82.505013073385527</v>
      </c>
      <c r="W93" s="8">
        <f t="shared" si="45"/>
        <v>82.505013073385527</v>
      </c>
      <c r="X93" s="8">
        <f t="shared" si="45"/>
        <v>82.505013073385527</v>
      </c>
      <c r="Y93" s="8">
        <f t="shared" si="45"/>
        <v>82.505013073385527</v>
      </c>
      <c r="Z93" s="8">
        <f t="shared" si="45"/>
        <v>82.505013073385527</v>
      </c>
      <c r="AA93" s="8">
        <f t="shared" si="45"/>
        <v>82.505013073385527</v>
      </c>
      <c r="AB93" s="8">
        <f t="shared" si="46"/>
        <v>82.505013073385527</v>
      </c>
      <c r="AC93" s="8">
        <f t="shared" si="46"/>
        <v>82.505013073385527</v>
      </c>
      <c r="AD93" s="8">
        <f t="shared" si="46"/>
        <v>82.505013073385527</v>
      </c>
      <c r="AE93" s="8">
        <f t="shared" si="46"/>
        <v>82.505013073385527</v>
      </c>
      <c r="AF93" s="8">
        <f t="shared" si="46"/>
        <v>82.505013073385527</v>
      </c>
      <c r="AG93" s="8">
        <f t="shared" si="46"/>
        <v>82.505013073385527</v>
      </c>
      <c r="AH93" s="8">
        <f t="shared" si="46"/>
        <v>82.505013073385527</v>
      </c>
      <c r="AI93" s="8">
        <f t="shared" si="46"/>
        <v>82.505013073385527</v>
      </c>
      <c r="AJ93" s="8">
        <f t="shared" si="46"/>
        <v>82.505013073385527</v>
      </c>
      <c r="AK93" s="8">
        <f t="shared" si="46"/>
        <v>82.505013073385527</v>
      </c>
      <c r="AL93" s="8">
        <f t="shared" si="46"/>
        <v>82.505013073385527</v>
      </c>
      <c r="AM93" s="8">
        <f t="shared" si="46"/>
        <v>82.505013073385527</v>
      </c>
      <c r="AN93" s="8">
        <f t="shared" si="46"/>
        <v>82.505013073385527</v>
      </c>
      <c r="AO93" s="8">
        <f t="shared" si="46"/>
        <v>82.505013073385527</v>
      </c>
      <c r="AP93" s="8">
        <f t="shared" si="46"/>
        <v>82.505013073385527</v>
      </c>
      <c r="AQ93" s="8">
        <f t="shared" si="46"/>
        <v>82.505013073385527</v>
      </c>
      <c r="AR93" s="8">
        <f t="shared" si="47"/>
        <v>82.505013073385527</v>
      </c>
      <c r="AS93" s="8">
        <f t="shared" si="47"/>
        <v>82.505013073385527</v>
      </c>
      <c r="AT93" s="8">
        <f t="shared" si="47"/>
        <v>82.505013073385527</v>
      </c>
      <c r="AU93" s="8">
        <f t="shared" si="47"/>
        <v>82.505013073385527</v>
      </c>
      <c r="AV93" s="8">
        <f t="shared" si="47"/>
        <v>82.505013073385527</v>
      </c>
    </row>
    <row r="94" spans="1:48">
      <c r="A94" s="185" t="s">
        <v>16</v>
      </c>
      <c r="B94" s="264" t="str">
        <f t="shared" si="48"/>
        <v>CEK</v>
      </c>
      <c r="C94" s="87" t="str">
        <f t="shared" si="42"/>
        <v>Commercial - Cooking</v>
      </c>
      <c r="D94" s="87" t="s">
        <v>75</v>
      </c>
      <c r="E94" s="96">
        <f t="shared" si="49"/>
        <v>74.498085701673531</v>
      </c>
      <c r="F94" s="104">
        <f t="shared" si="49"/>
        <v>61.709523824895271</v>
      </c>
      <c r="G94" s="104">
        <f t="shared" si="43"/>
        <v>61.709523824895271</v>
      </c>
      <c r="H94" s="104">
        <f t="shared" si="44"/>
        <v>61.709523824895271</v>
      </c>
      <c r="I94" s="150">
        <f t="shared" si="50"/>
        <v>61.709523824895271</v>
      </c>
      <c r="J94" s="8">
        <f t="shared" si="51"/>
        <v>74.498085701673531</v>
      </c>
      <c r="K94" s="8">
        <f t="shared" si="51"/>
        <v>71.940373326317882</v>
      </c>
      <c r="L94" s="8">
        <f t="shared" si="45"/>
        <v>69.382660950962233</v>
      </c>
      <c r="M94" s="8">
        <f t="shared" si="45"/>
        <v>66.824948575606584</v>
      </c>
      <c r="N94" s="8">
        <f t="shared" si="45"/>
        <v>64.267236200250935</v>
      </c>
      <c r="O94" s="8">
        <f t="shared" si="45"/>
        <v>61.709523824895271</v>
      </c>
      <c r="P94" s="8">
        <f t="shared" si="45"/>
        <v>61.709523824895271</v>
      </c>
      <c r="Q94" s="8">
        <f t="shared" si="45"/>
        <v>61.709523824895271</v>
      </c>
      <c r="R94" s="8">
        <f t="shared" si="45"/>
        <v>61.709523824895271</v>
      </c>
      <c r="S94" s="8">
        <f t="shared" si="45"/>
        <v>61.709523824895271</v>
      </c>
      <c r="T94" s="8">
        <f t="shared" si="45"/>
        <v>61.709523824895271</v>
      </c>
      <c r="U94" s="8">
        <f t="shared" si="45"/>
        <v>61.709523824895271</v>
      </c>
      <c r="V94" s="8">
        <f t="shared" si="45"/>
        <v>61.709523824895271</v>
      </c>
      <c r="W94" s="8">
        <f t="shared" si="45"/>
        <v>61.709523824895271</v>
      </c>
      <c r="X94" s="8">
        <f t="shared" si="45"/>
        <v>61.709523824895271</v>
      </c>
      <c r="Y94" s="8">
        <f t="shared" si="45"/>
        <v>61.709523824895271</v>
      </c>
      <c r="Z94" s="8">
        <f t="shared" si="45"/>
        <v>61.709523824895271</v>
      </c>
      <c r="AA94" s="8">
        <f t="shared" si="45"/>
        <v>61.709523824895271</v>
      </c>
      <c r="AB94" s="8">
        <f t="shared" si="46"/>
        <v>61.709523824895271</v>
      </c>
      <c r="AC94" s="8">
        <f t="shared" si="46"/>
        <v>61.709523824895271</v>
      </c>
      <c r="AD94" s="8">
        <f t="shared" si="46"/>
        <v>61.709523824895271</v>
      </c>
      <c r="AE94" s="8">
        <f t="shared" si="46"/>
        <v>61.709523824895271</v>
      </c>
      <c r="AF94" s="8">
        <f t="shared" si="46"/>
        <v>61.709523824895271</v>
      </c>
      <c r="AG94" s="8">
        <f t="shared" si="46"/>
        <v>61.709523824895271</v>
      </c>
      <c r="AH94" s="8">
        <f t="shared" si="46"/>
        <v>61.709523824895271</v>
      </c>
      <c r="AI94" s="8">
        <f t="shared" si="46"/>
        <v>61.709523824895271</v>
      </c>
      <c r="AJ94" s="8">
        <f t="shared" si="46"/>
        <v>61.709523824895271</v>
      </c>
      <c r="AK94" s="8">
        <f t="shared" si="46"/>
        <v>61.709523824895271</v>
      </c>
      <c r="AL94" s="8">
        <f t="shared" si="46"/>
        <v>61.709523824895271</v>
      </c>
      <c r="AM94" s="8">
        <f t="shared" si="46"/>
        <v>61.709523824895271</v>
      </c>
      <c r="AN94" s="8">
        <f t="shared" si="46"/>
        <v>61.709523824895271</v>
      </c>
      <c r="AO94" s="8">
        <f t="shared" si="46"/>
        <v>61.709523824895271</v>
      </c>
      <c r="AP94" s="8">
        <f t="shared" si="46"/>
        <v>61.709523824895271</v>
      </c>
      <c r="AQ94" s="8">
        <f t="shared" si="46"/>
        <v>61.709523824895271</v>
      </c>
      <c r="AR94" s="8">
        <f t="shared" si="47"/>
        <v>61.709523824895271</v>
      </c>
      <c r="AS94" s="8">
        <f t="shared" si="47"/>
        <v>61.709523824895271</v>
      </c>
      <c r="AT94" s="8">
        <f t="shared" si="47"/>
        <v>61.709523824895271</v>
      </c>
      <c r="AU94" s="8">
        <f t="shared" si="47"/>
        <v>61.709523824895271</v>
      </c>
      <c r="AV94" s="8">
        <f t="shared" si="47"/>
        <v>61.709523824895271</v>
      </c>
    </row>
    <row r="95" spans="1:48">
      <c r="A95" s="185" t="s">
        <v>16</v>
      </c>
      <c r="B95" s="264" t="str">
        <f t="shared" si="48"/>
        <v>CEL</v>
      </c>
      <c r="C95" s="87" t="str">
        <f t="shared" si="42"/>
        <v>Commercial - Lighting</v>
      </c>
      <c r="D95" s="87" t="s">
        <v>75</v>
      </c>
      <c r="E95" s="96">
        <f t="shared" si="49"/>
        <v>915.10615144128838</v>
      </c>
      <c r="F95" s="104">
        <f t="shared" si="49"/>
        <v>752.86954842135196</v>
      </c>
      <c r="G95" s="104">
        <f t="shared" si="43"/>
        <v>752.86954842135196</v>
      </c>
      <c r="H95" s="104">
        <f t="shared" si="44"/>
        <v>752.86954842135196</v>
      </c>
      <c r="I95" s="150">
        <f t="shared" si="50"/>
        <v>752.86954842135196</v>
      </c>
      <c r="J95" s="8">
        <f t="shared" si="51"/>
        <v>915.10615144128838</v>
      </c>
      <c r="K95" s="8">
        <f t="shared" si="51"/>
        <v>882.65883083730114</v>
      </c>
      <c r="L95" s="8">
        <f t="shared" si="45"/>
        <v>850.2115102333139</v>
      </c>
      <c r="M95" s="8">
        <f t="shared" si="45"/>
        <v>817.76418962932667</v>
      </c>
      <c r="N95" s="8">
        <f t="shared" si="45"/>
        <v>785.31686902533943</v>
      </c>
      <c r="O95" s="8">
        <f t="shared" si="45"/>
        <v>752.86954842135196</v>
      </c>
      <c r="P95" s="8">
        <f t="shared" si="45"/>
        <v>752.86954842135196</v>
      </c>
      <c r="Q95" s="8">
        <f t="shared" si="45"/>
        <v>752.86954842135196</v>
      </c>
      <c r="R95" s="8">
        <f t="shared" si="45"/>
        <v>752.86954842135196</v>
      </c>
      <c r="S95" s="8">
        <f t="shared" si="45"/>
        <v>752.86954842135196</v>
      </c>
      <c r="T95" s="8">
        <f t="shared" si="45"/>
        <v>752.86954842135196</v>
      </c>
      <c r="U95" s="8">
        <f t="shared" si="45"/>
        <v>752.86954842135196</v>
      </c>
      <c r="V95" s="8">
        <f t="shared" si="45"/>
        <v>752.86954842135196</v>
      </c>
      <c r="W95" s="8">
        <f t="shared" si="45"/>
        <v>752.86954842135196</v>
      </c>
      <c r="X95" s="8">
        <f t="shared" si="45"/>
        <v>752.86954842135196</v>
      </c>
      <c r="Y95" s="8">
        <f t="shared" si="45"/>
        <v>752.86954842135196</v>
      </c>
      <c r="Z95" s="8">
        <f t="shared" si="45"/>
        <v>752.86954842135196</v>
      </c>
      <c r="AA95" s="8">
        <f t="shared" si="45"/>
        <v>752.86954842135196</v>
      </c>
      <c r="AB95" s="8">
        <f t="shared" si="46"/>
        <v>752.86954842135196</v>
      </c>
      <c r="AC95" s="8">
        <f t="shared" si="46"/>
        <v>752.86954842135196</v>
      </c>
      <c r="AD95" s="8">
        <f t="shared" si="46"/>
        <v>752.86954842135196</v>
      </c>
      <c r="AE95" s="8">
        <f t="shared" si="46"/>
        <v>752.86954842135196</v>
      </c>
      <c r="AF95" s="8">
        <f t="shared" si="46"/>
        <v>752.86954842135196</v>
      </c>
      <c r="AG95" s="8">
        <f t="shared" si="46"/>
        <v>752.86954842135196</v>
      </c>
      <c r="AH95" s="8">
        <f t="shared" si="46"/>
        <v>752.86954842135196</v>
      </c>
      <c r="AI95" s="8">
        <f t="shared" si="46"/>
        <v>752.86954842135196</v>
      </c>
      <c r="AJ95" s="8">
        <f t="shared" si="46"/>
        <v>752.86954842135196</v>
      </c>
      <c r="AK95" s="8">
        <f t="shared" si="46"/>
        <v>752.86954842135196</v>
      </c>
      <c r="AL95" s="8">
        <f t="shared" si="46"/>
        <v>752.86954842135196</v>
      </c>
      <c r="AM95" s="8">
        <f t="shared" si="46"/>
        <v>752.86954842135196</v>
      </c>
      <c r="AN95" s="8">
        <f t="shared" si="46"/>
        <v>752.86954842135196</v>
      </c>
      <c r="AO95" s="8">
        <f t="shared" si="46"/>
        <v>752.86954842135196</v>
      </c>
      <c r="AP95" s="8">
        <f t="shared" si="46"/>
        <v>752.86954842135196</v>
      </c>
      <c r="AQ95" s="8">
        <f t="shared" si="46"/>
        <v>752.86954842135196</v>
      </c>
      <c r="AR95" s="8">
        <f t="shared" si="47"/>
        <v>752.86954842135196</v>
      </c>
      <c r="AS95" s="8">
        <f t="shared" si="47"/>
        <v>752.86954842135196</v>
      </c>
      <c r="AT95" s="8">
        <f t="shared" si="47"/>
        <v>752.86954842135196</v>
      </c>
      <c r="AU95" s="8">
        <f t="shared" si="47"/>
        <v>752.86954842135196</v>
      </c>
      <c r="AV95" s="8">
        <f t="shared" si="47"/>
        <v>752.86954842135196</v>
      </c>
    </row>
    <row r="96" spans="1:48">
      <c r="A96" s="185" t="s">
        <v>16</v>
      </c>
      <c r="B96" s="264" t="str">
        <f t="shared" si="48"/>
        <v>CER</v>
      </c>
      <c r="C96" s="87" t="str">
        <f t="shared" si="42"/>
        <v>Commercial - Refrigeration</v>
      </c>
      <c r="D96" s="87" t="s">
        <v>75</v>
      </c>
      <c r="E96" s="96">
        <f t="shared" si="49"/>
        <v>222.61251585750318</v>
      </c>
      <c r="F96" s="104">
        <f t="shared" si="49"/>
        <v>183.14616727536259</v>
      </c>
      <c r="G96" s="104">
        <f t="shared" si="43"/>
        <v>183.14616727536259</v>
      </c>
      <c r="H96" s="104">
        <f t="shared" si="44"/>
        <v>183.14616727536259</v>
      </c>
      <c r="I96" s="150">
        <f t="shared" si="50"/>
        <v>183.14616727536259</v>
      </c>
      <c r="J96" s="8">
        <f t="shared" si="51"/>
        <v>222.61251585750318</v>
      </c>
      <c r="K96" s="8">
        <f t="shared" si="51"/>
        <v>214.71924614107508</v>
      </c>
      <c r="L96" s="8">
        <f t="shared" si="45"/>
        <v>206.82597642464697</v>
      </c>
      <c r="M96" s="8">
        <f t="shared" si="45"/>
        <v>198.93270670821886</v>
      </c>
      <c r="N96" s="8">
        <f t="shared" si="45"/>
        <v>191.03943699179075</v>
      </c>
      <c r="O96" s="8">
        <f t="shared" si="45"/>
        <v>183.14616727536259</v>
      </c>
      <c r="P96" s="8">
        <f t="shared" si="45"/>
        <v>183.14616727536259</v>
      </c>
      <c r="Q96" s="8">
        <f t="shared" si="45"/>
        <v>183.14616727536259</v>
      </c>
      <c r="R96" s="8">
        <f t="shared" si="45"/>
        <v>183.14616727536259</v>
      </c>
      <c r="S96" s="8">
        <f t="shared" si="45"/>
        <v>183.14616727536259</v>
      </c>
      <c r="T96" s="8">
        <f t="shared" si="45"/>
        <v>183.14616727536259</v>
      </c>
      <c r="U96" s="8">
        <f t="shared" si="45"/>
        <v>183.14616727536259</v>
      </c>
      <c r="V96" s="8">
        <f t="shared" si="45"/>
        <v>183.14616727536259</v>
      </c>
      <c r="W96" s="8">
        <f t="shared" si="45"/>
        <v>183.14616727536259</v>
      </c>
      <c r="X96" s="8">
        <f t="shared" si="45"/>
        <v>183.14616727536259</v>
      </c>
      <c r="Y96" s="8">
        <f t="shared" si="45"/>
        <v>183.14616727536259</v>
      </c>
      <c r="Z96" s="8">
        <f t="shared" si="45"/>
        <v>183.14616727536259</v>
      </c>
      <c r="AA96" s="8">
        <f t="shared" si="45"/>
        <v>183.14616727536259</v>
      </c>
      <c r="AB96" s="8">
        <f t="shared" si="46"/>
        <v>183.14616727536259</v>
      </c>
      <c r="AC96" s="8">
        <f t="shared" si="46"/>
        <v>183.14616727536259</v>
      </c>
      <c r="AD96" s="8">
        <f t="shared" si="46"/>
        <v>183.14616727536259</v>
      </c>
      <c r="AE96" s="8">
        <f t="shared" si="46"/>
        <v>183.14616727536259</v>
      </c>
      <c r="AF96" s="8">
        <f t="shared" si="46"/>
        <v>183.14616727536259</v>
      </c>
      <c r="AG96" s="8">
        <f t="shared" si="46"/>
        <v>183.14616727536259</v>
      </c>
      <c r="AH96" s="8">
        <f t="shared" si="46"/>
        <v>183.14616727536259</v>
      </c>
      <c r="AI96" s="8">
        <f t="shared" si="46"/>
        <v>183.14616727536259</v>
      </c>
      <c r="AJ96" s="8">
        <f t="shared" si="46"/>
        <v>183.14616727536259</v>
      </c>
      <c r="AK96" s="8">
        <f t="shared" si="46"/>
        <v>183.14616727536259</v>
      </c>
      <c r="AL96" s="8">
        <f t="shared" si="46"/>
        <v>183.14616727536259</v>
      </c>
      <c r="AM96" s="8">
        <f t="shared" si="46"/>
        <v>183.14616727536259</v>
      </c>
      <c r="AN96" s="8">
        <f t="shared" si="46"/>
        <v>183.14616727536259</v>
      </c>
      <c r="AO96" s="8">
        <f t="shared" si="46"/>
        <v>183.14616727536259</v>
      </c>
      <c r="AP96" s="8">
        <f t="shared" si="46"/>
        <v>183.14616727536259</v>
      </c>
      <c r="AQ96" s="8">
        <f t="shared" si="46"/>
        <v>183.14616727536259</v>
      </c>
      <c r="AR96" s="8">
        <f t="shared" si="47"/>
        <v>183.14616727536259</v>
      </c>
      <c r="AS96" s="8">
        <f t="shared" si="47"/>
        <v>183.14616727536259</v>
      </c>
      <c r="AT96" s="8">
        <f t="shared" si="47"/>
        <v>183.14616727536259</v>
      </c>
      <c r="AU96" s="8">
        <f t="shared" si="47"/>
        <v>183.14616727536259</v>
      </c>
      <c r="AV96" s="8">
        <f t="shared" si="47"/>
        <v>183.14616727536259</v>
      </c>
    </row>
    <row r="97" spans="1:50">
      <c r="A97" s="185" t="s">
        <v>16</v>
      </c>
      <c r="B97" s="264" t="str">
        <f t="shared" si="48"/>
        <v>CEW</v>
      </c>
      <c r="C97" s="87" t="str">
        <f t="shared" si="42"/>
        <v>Commercial - Water Heating</v>
      </c>
      <c r="D97" s="87" t="s">
        <v>75</v>
      </c>
      <c r="E97" s="96">
        <f t="shared" si="49"/>
        <v>72.906473658117989</v>
      </c>
      <c r="F97" s="104">
        <f t="shared" si="49"/>
        <v>95.472223938341514</v>
      </c>
      <c r="G97" s="104">
        <f t="shared" si="43"/>
        <v>95.472223938341514</v>
      </c>
      <c r="H97" s="104">
        <f t="shared" si="44"/>
        <v>95.472223938341514</v>
      </c>
      <c r="I97" s="150">
        <f t="shared" si="50"/>
        <v>95.472223938341514</v>
      </c>
      <c r="J97" s="8">
        <f t="shared" si="51"/>
        <v>72.906473658117989</v>
      </c>
      <c r="K97" s="8">
        <f t="shared" si="51"/>
        <v>77.419623714162697</v>
      </c>
      <c r="L97" s="8">
        <f t="shared" si="45"/>
        <v>81.932773770207405</v>
      </c>
      <c r="M97" s="8">
        <f t="shared" si="45"/>
        <v>86.445923826252113</v>
      </c>
      <c r="N97" s="8">
        <f t="shared" si="45"/>
        <v>90.959073882296821</v>
      </c>
      <c r="O97" s="8">
        <f t="shared" si="45"/>
        <v>95.472223938341514</v>
      </c>
      <c r="P97" s="8">
        <f t="shared" si="45"/>
        <v>95.472223938341514</v>
      </c>
      <c r="Q97" s="8">
        <f t="shared" si="45"/>
        <v>95.472223938341514</v>
      </c>
      <c r="R97" s="8">
        <f t="shared" si="45"/>
        <v>95.472223938341514</v>
      </c>
      <c r="S97" s="8">
        <f t="shared" si="45"/>
        <v>95.472223938341514</v>
      </c>
      <c r="T97" s="8">
        <f t="shared" si="45"/>
        <v>95.472223938341514</v>
      </c>
      <c r="U97" s="8">
        <f t="shared" si="45"/>
        <v>95.472223938341514</v>
      </c>
      <c r="V97" s="8">
        <f t="shared" si="45"/>
        <v>95.472223938341514</v>
      </c>
      <c r="W97" s="8">
        <f t="shared" si="45"/>
        <v>95.472223938341514</v>
      </c>
      <c r="X97" s="8">
        <f t="shared" si="45"/>
        <v>95.472223938341514</v>
      </c>
      <c r="Y97" s="8">
        <f t="shared" si="45"/>
        <v>95.472223938341514</v>
      </c>
      <c r="Z97" s="8">
        <f t="shared" si="45"/>
        <v>95.472223938341514</v>
      </c>
      <c r="AA97" s="8">
        <f t="shared" si="45"/>
        <v>95.472223938341514</v>
      </c>
      <c r="AB97" s="8">
        <f t="shared" si="46"/>
        <v>95.472223938341514</v>
      </c>
      <c r="AC97" s="8">
        <f t="shared" si="46"/>
        <v>95.472223938341514</v>
      </c>
      <c r="AD97" s="8">
        <f t="shared" si="46"/>
        <v>95.472223938341514</v>
      </c>
      <c r="AE97" s="8">
        <f t="shared" si="46"/>
        <v>95.472223938341514</v>
      </c>
      <c r="AF97" s="8">
        <f t="shared" si="46"/>
        <v>95.472223938341514</v>
      </c>
      <c r="AG97" s="8">
        <f t="shared" si="46"/>
        <v>95.472223938341514</v>
      </c>
      <c r="AH97" s="8">
        <f t="shared" si="46"/>
        <v>95.472223938341514</v>
      </c>
      <c r="AI97" s="8">
        <f t="shared" si="46"/>
        <v>95.472223938341514</v>
      </c>
      <c r="AJ97" s="8">
        <f t="shared" si="46"/>
        <v>95.472223938341514</v>
      </c>
      <c r="AK97" s="8">
        <f t="shared" si="46"/>
        <v>95.472223938341514</v>
      </c>
      <c r="AL97" s="8">
        <f t="shared" si="46"/>
        <v>95.472223938341514</v>
      </c>
      <c r="AM97" s="8">
        <f t="shared" si="46"/>
        <v>95.472223938341514</v>
      </c>
      <c r="AN97" s="8">
        <f t="shared" si="46"/>
        <v>95.472223938341514</v>
      </c>
      <c r="AO97" s="8">
        <f t="shared" si="46"/>
        <v>95.472223938341514</v>
      </c>
      <c r="AP97" s="8">
        <f t="shared" si="46"/>
        <v>95.472223938341514</v>
      </c>
      <c r="AQ97" s="8">
        <f t="shared" si="46"/>
        <v>95.472223938341514</v>
      </c>
      <c r="AR97" s="8">
        <f t="shared" si="47"/>
        <v>95.472223938341514</v>
      </c>
      <c r="AS97" s="8">
        <f t="shared" si="47"/>
        <v>95.472223938341514</v>
      </c>
      <c r="AT97" s="8">
        <f t="shared" si="47"/>
        <v>95.472223938341514</v>
      </c>
      <c r="AU97" s="8">
        <f t="shared" si="47"/>
        <v>95.472223938341514</v>
      </c>
      <c r="AV97" s="8">
        <f t="shared" si="47"/>
        <v>95.472223938341514</v>
      </c>
    </row>
    <row r="98" spans="1:50">
      <c r="A98" s="185" t="s">
        <v>16</v>
      </c>
      <c r="B98" s="264" t="str">
        <f t="shared" si="48"/>
        <v>CEG</v>
      </c>
      <c r="C98" s="107" t="str">
        <f t="shared" si="42"/>
        <v>Commercial - Public lights</v>
      </c>
      <c r="D98" s="107" t="s">
        <v>75</v>
      </c>
      <c r="E98" s="173">
        <f>D62/$J$34</f>
        <v>387.77678995775307</v>
      </c>
      <c r="F98" s="173">
        <f>E62/$O$34</f>
        <v>319.02893045136051</v>
      </c>
      <c r="G98" s="168">
        <f t="shared" si="43"/>
        <v>319.02893045136051</v>
      </c>
      <c r="H98" s="168">
        <f>G98*(1+$I$91)</f>
        <v>319.02893045136051</v>
      </c>
      <c r="I98" s="169">
        <f t="shared" si="50"/>
        <v>319.02893045136051</v>
      </c>
      <c r="J98" s="8">
        <f t="shared" si="51"/>
        <v>387.77678995775307</v>
      </c>
      <c r="K98" s="8">
        <f t="shared" si="51"/>
        <v>374.02721805647457</v>
      </c>
      <c r="L98" s="8">
        <f t="shared" si="45"/>
        <v>360.27764615519607</v>
      </c>
      <c r="M98" s="8">
        <f>IF(M$8=-1,N98,IF(M$8=99,L98,IF(M$8=0,INDEX($E98:$I98,0,M$6),(INDEX($E98:$I98,0,M$8+1)-INDEX($E98:$I98,0,M$8))/(INDEX($D$5:$H$5,0,M$8+1)-INDEX($D$5:$H$5,0,M$8))+L98)))</f>
        <v>346.52807425391757</v>
      </c>
      <c r="N98" s="8">
        <f t="shared" si="45"/>
        <v>332.77850235263907</v>
      </c>
      <c r="O98" s="8">
        <f t="shared" si="45"/>
        <v>319.02893045136051</v>
      </c>
      <c r="P98" s="8">
        <f t="shared" si="45"/>
        <v>319.02893045136051</v>
      </c>
      <c r="Q98" s="8">
        <f t="shared" si="45"/>
        <v>319.02893045136051</v>
      </c>
      <c r="R98" s="8">
        <f t="shared" si="45"/>
        <v>319.02893045136051</v>
      </c>
      <c r="S98" s="8">
        <f t="shared" si="45"/>
        <v>319.02893045136051</v>
      </c>
      <c r="T98" s="8">
        <f t="shared" si="45"/>
        <v>319.02893045136051</v>
      </c>
      <c r="U98" s="8">
        <f t="shared" si="45"/>
        <v>319.02893045136051</v>
      </c>
      <c r="V98" s="8">
        <f t="shared" si="45"/>
        <v>319.02893045136051</v>
      </c>
      <c r="W98" s="8">
        <f t="shared" si="45"/>
        <v>319.02893045136051</v>
      </c>
      <c r="X98" s="8">
        <f t="shared" si="45"/>
        <v>319.02893045136051</v>
      </c>
      <c r="Y98" s="8">
        <f t="shared" si="45"/>
        <v>319.02893045136051</v>
      </c>
      <c r="Z98" s="8">
        <f t="shared" si="45"/>
        <v>319.02893045136051</v>
      </c>
      <c r="AA98" s="8">
        <f t="shared" si="45"/>
        <v>319.02893045136051</v>
      </c>
      <c r="AB98" s="8">
        <f t="shared" si="46"/>
        <v>319.02893045136051</v>
      </c>
      <c r="AC98" s="8">
        <f t="shared" si="46"/>
        <v>319.02893045136051</v>
      </c>
      <c r="AD98" s="8">
        <f t="shared" si="46"/>
        <v>319.02893045136051</v>
      </c>
      <c r="AE98" s="8">
        <f t="shared" si="46"/>
        <v>319.02893045136051</v>
      </c>
      <c r="AF98" s="8">
        <f t="shared" si="46"/>
        <v>319.02893045136051</v>
      </c>
      <c r="AG98" s="8">
        <f t="shared" si="46"/>
        <v>319.02893045136051</v>
      </c>
      <c r="AH98" s="8">
        <f t="shared" si="46"/>
        <v>319.02893045136051</v>
      </c>
      <c r="AI98" s="8">
        <f t="shared" si="46"/>
        <v>319.02893045136051</v>
      </c>
      <c r="AJ98" s="8">
        <f t="shared" si="46"/>
        <v>319.02893045136051</v>
      </c>
      <c r="AK98" s="8">
        <f t="shared" si="46"/>
        <v>319.02893045136051</v>
      </c>
      <c r="AL98" s="8">
        <f t="shared" si="46"/>
        <v>319.02893045136051</v>
      </c>
      <c r="AM98" s="8">
        <f t="shared" si="46"/>
        <v>319.02893045136051</v>
      </c>
      <c r="AN98" s="8">
        <f t="shared" si="46"/>
        <v>319.02893045136051</v>
      </c>
      <c r="AO98" s="8">
        <f t="shared" si="46"/>
        <v>319.02893045136051</v>
      </c>
      <c r="AP98" s="8">
        <f t="shared" si="46"/>
        <v>319.02893045136051</v>
      </c>
      <c r="AQ98" s="8">
        <f t="shared" si="46"/>
        <v>319.02893045136051</v>
      </c>
      <c r="AR98" s="8">
        <f t="shared" si="47"/>
        <v>319.02893045136051</v>
      </c>
      <c r="AS98" s="8">
        <f t="shared" si="47"/>
        <v>319.02893045136051</v>
      </c>
      <c r="AT98" s="8">
        <f t="shared" si="47"/>
        <v>319.02893045136051</v>
      </c>
      <c r="AU98" s="8">
        <f t="shared" si="47"/>
        <v>319.02893045136051</v>
      </c>
      <c r="AV98" s="8">
        <f t="shared" si="47"/>
        <v>319.02893045136051</v>
      </c>
    </row>
    <row r="99" spans="1:50">
      <c r="A99" s="185" t="s">
        <v>16</v>
      </c>
      <c r="B99" s="264" t="str">
        <f t="shared" si="48"/>
        <v>CET</v>
      </c>
      <c r="C99" s="107" t="str">
        <f t="shared" si="42"/>
        <v>Commercial - Public Water</v>
      </c>
      <c r="D99" s="107" t="s">
        <v>75</v>
      </c>
      <c r="E99" s="173">
        <f>D63/$J$34</f>
        <v>133.99608918927126</v>
      </c>
      <c r="F99" s="173">
        <f>E63/$O$34</f>
        <v>110.24029835147081</v>
      </c>
      <c r="G99" s="168">
        <f t="shared" si="43"/>
        <v>110.24029835147081</v>
      </c>
      <c r="H99" s="168">
        <f>G99*(1+$I$91)</f>
        <v>110.24029835147081</v>
      </c>
      <c r="I99" s="169">
        <f t="shared" si="50"/>
        <v>110.24029835147081</v>
      </c>
      <c r="J99" s="8">
        <f t="shared" si="51"/>
        <v>133.99608918927126</v>
      </c>
      <c r="K99" s="8">
        <f t="shared" si="51"/>
        <v>129.24493102171118</v>
      </c>
      <c r="L99" s="8">
        <f t="shared" si="45"/>
        <v>124.49377285415109</v>
      </c>
      <c r="M99" s="8">
        <f>IF(M$8=-1,N99,IF(M$8=99,L99,IF(M$8=0,INDEX($E99:$I99,0,M$6),(INDEX($E99:$I99,0,M$8+1)-INDEX($E99:$I99,0,M$8))/(INDEX($D$5:$H$5,0,M$8+1)-INDEX($D$5:$H$5,0,M$8))+L99)))</f>
        <v>119.742614686591</v>
      </c>
      <c r="N99" s="8">
        <f t="shared" si="45"/>
        <v>114.9914565190309</v>
      </c>
      <c r="O99" s="8">
        <f t="shared" si="45"/>
        <v>110.24029835147081</v>
      </c>
      <c r="P99" s="8">
        <f t="shared" si="45"/>
        <v>110.24029835147081</v>
      </c>
      <c r="Q99" s="8">
        <f t="shared" si="45"/>
        <v>110.24029835147081</v>
      </c>
      <c r="R99" s="8">
        <f t="shared" si="45"/>
        <v>110.24029835147081</v>
      </c>
      <c r="S99" s="8">
        <f t="shared" si="45"/>
        <v>110.24029835147081</v>
      </c>
      <c r="T99" s="8">
        <f t="shared" si="45"/>
        <v>110.24029835147081</v>
      </c>
      <c r="U99" s="8">
        <f t="shared" si="45"/>
        <v>110.24029835147081</v>
      </c>
      <c r="V99" s="8">
        <f t="shared" si="45"/>
        <v>110.24029835147081</v>
      </c>
      <c r="W99" s="8">
        <f t="shared" si="45"/>
        <v>110.24029835147081</v>
      </c>
      <c r="X99" s="8">
        <f t="shared" si="45"/>
        <v>110.24029835147081</v>
      </c>
      <c r="Y99" s="8">
        <f t="shared" si="45"/>
        <v>110.24029835147081</v>
      </c>
      <c r="Z99" s="8">
        <f t="shared" si="45"/>
        <v>110.24029835147081</v>
      </c>
      <c r="AA99" s="8">
        <f t="shared" si="45"/>
        <v>110.24029835147081</v>
      </c>
      <c r="AB99" s="8">
        <f t="shared" si="46"/>
        <v>110.24029835147081</v>
      </c>
      <c r="AC99" s="8">
        <f t="shared" si="46"/>
        <v>110.24029835147081</v>
      </c>
      <c r="AD99" s="8">
        <f t="shared" si="46"/>
        <v>110.24029835147081</v>
      </c>
      <c r="AE99" s="8">
        <f t="shared" si="46"/>
        <v>110.24029835147081</v>
      </c>
      <c r="AF99" s="8">
        <f t="shared" si="46"/>
        <v>110.24029835147081</v>
      </c>
      <c r="AG99" s="8">
        <f t="shared" si="46"/>
        <v>110.24029835147081</v>
      </c>
      <c r="AH99" s="8">
        <f t="shared" si="46"/>
        <v>110.24029835147081</v>
      </c>
      <c r="AI99" s="8">
        <f t="shared" si="46"/>
        <v>110.24029835147081</v>
      </c>
      <c r="AJ99" s="8">
        <f t="shared" si="46"/>
        <v>110.24029835147081</v>
      </c>
      <c r="AK99" s="8">
        <f t="shared" si="46"/>
        <v>110.24029835147081</v>
      </c>
      <c r="AL99" s="8">
        <f t="shared" si="46"/>
        <v>110.24029835147081</v>
      </c>
      <c r="AM99" s="8">
        <f t="shared" si="46"/>
        <v>110.24029835147081</v>
      </c>
      <c r="AN99" s="8">
        <f t="shared" si="46"/>
        <v>110.24029835147081</v>
      </c>
      <c r="AO99" s="8">
        <f t="shared" si="46"/>
        <v>110.24029835147081</v>
      </c>
      <c r="AP99" s="8">
        <f t="shared" si="46"/>
        <v>110.24029835147081</v>
      </c>
      <c r="AQ99" s="8">
        <f t="shared" si="46"/>
        <v>110.24029835147081</v>
      </c>
      <c r="AR99" s="8">
        <f t="shared" si="47"/>
        <v>110.24029835147081</v>
      </c>
      <c r="AS99" s="8">
        <f t="shared" si="47"/>
        <v>110.24029835147081</v>
      </c>
      <c r="AT99" s="8">
        <f t="shared" si="47"/>
        <v>110.24029835147081</v>
      </c>
      <c r="AU99" s="8">
        <f t="shared" si="47"/>
        <v>110.24029835147081</v>
      </c>
      <c r="AV99" s="8">
        <f t="shared" si="47"/>
        <v>110.24029835147081</v>
      </c>
    </row>
    <row r="100" spans="1:50">
      <c r="A100" s="185" t="s">
        <v>16</v>
      </c>
      <c r="B100" s="264" t="str">
        <f t="shared" si="48"/>
        <v>CEO</v>
      </c>
      <c r="C100" s="87" t="str">
        <f t="shared" si="42"/>
        <v>Commercial - Other</v>
      </c>
      <c r="D100" s="87" t="s">
        <v>75</v>
      </c>
      <c r="E100" s="96">
        <f t="shared" si="49"/>
        <v>141.24997285391134</v>
      </c>
      <c r="F100" s="104">
        <f t="shared" si="49"/>
        <v>122.26701234162027</v>
      </c>
      <c r="G100" s="104">
        <f t="shared" si="43"/>
        <v>122.26701234162027</v>
      </c>
      <c r="H100" s="104">
        <f>G100*(1+$H$91)</f>
        <v>122.26701234162027</v>
      </c>
      <c r="I100" s="150">
        <f t="shared" si="50"/>
        <v>122.26701234162027</v>
      </c>
      <c r="J100" s="8">
        <f t="shared" si="51"/>
        <v>141.24997285391134</v>
      </c>
      <c r="K100" s="8">
        <f t="shared" si="51"/>
        <v>137.45338075145312</v>
      </c>
      <c r="L100" s="8">
        <f t="shared" si="45"/>
        <v>133.6567886489949</v>
      </c>
      <c r="M100" s="8">
        <f>IF(M$8=-1,N100,IF(M$8=99,L100,IF(M$8=0,INDEX($E100:$I100,0,M$6),(INDEX($E100:$I100,0,M$8+1)-INDEX($E100:$I100,0,M$8))/(INDEX($D$5:$H$5,0,M$8+1)-INDEX($D$5:$H$5,0,M$8))+L100)))</f>
        <v>129.86019654653668</v>
      </c>
      <c r="N100" s="8">
        <f t="shared" si="45"/>
        <v>126.06360444407846</v>
      </c>
      <c r="O100" s="8">
        <f t="shared" si="45"/>
        <v>122.26701234162027</v>
      </c>
      <c r="P100" s="8">
        <f t="shared" si="45"/>
        <v>122.26701234162027</v>
      </c>
      <c r="Q100" s="8">
        <f t="shared" si="45"/>
        <v>122.26701234162027</v>
      </c>
      <c r="R100" s="8">
        <f t="shared" si="45"/>
        <v>122.26701234162027</v>
      </c>
      <c r="S100" s="8">
        <f t="shared" si="45"/>
        <v>122.26701234162027</v>
      </c>
      <c r="T100" s="8">
        <f t="shared" si="45"/>
        <v>122.26701234162027</v>
      </c>
      <c r="U100" s="8">
        <f t="shared" si="45"/>
        <v>122.26701234162027</v>
      </c>
      <c r="V100" s="8">
        <f t="shared" si="45"/>
        <v>122.26701234162027</v>
      </c>
      <c r="W100" s="8">
        <f t="shared" si="45"/>
        <v>122.26701234162027</v>
      </c>
      <c r="X100" s="8">
        <f t="shared" si="45"/>
        <v>122.26701234162027</v>
      </c>
      <c r="Y100" s="8">
        <f t="shared" si="45"/>
        <v>122.26701234162027</v>
      </c>
      <c r="Z100" s="8">
        <f t="shared" si="45"/>
        <v>122.26701234162027</v>
      </c>
      <c r="AA100" s="8">
        <f t="shared" si="45"/>
        <v>122.26701234162027</v>
      </c>
      <c r="AB100" s="8">
        <f t="shared" si="46"/>
        <v>122.26701234162027</v>
      </c>
      <c r="AC100" s="8">
        <f t="shared" si="46"/>
        <v>122.26701234162027</v>
      </c>
      <c r="AD100" s="8">
        <f t="shared" si="46"/>
        <v>122.26701234162027</v>
      </c>
      <c r="AE100" s="8">
        <f t="shared" si="46"/>
        <v>122.26701234162027</v>
      </c>
      <c r="AF100" s="8">
        <f t="shared" si="46"/>
        <v>122.26701234162027</v>
      </c>
      <c r="AG100" s="8">
        <f t="shared" si="46"/>
        <v>122.26701234162027</v>
      </c>
      <c r="AH100" s="8">
        <f t="shared" si="46"/>
        <v>122.26701234162027</v>
      </c>
      <c r="AI100" s="8">
        <f t="shared" si="46"/>
        <v>122.26701234162027</v>
      </c>
      <c r="AJ100" s="8">
        <f t="shared" si="46"/>
        <v>122.26701234162027</v>
      </c>
      <c r="AK100" s="8">
        <f t="shared" si="46"/>
        <v>122.26701234162027</v>
      </c>
      <c r="AL100" s="8">
        <f t="shared" si="46"/>
        <v>122.26701234162027</v>
      </c>
      <c r="AM100" s="8">
        <f t="shared" si="46"/>
        <v>122.26701234162027</v>
      </c>
      <c r="AN100" s="8">
        <f t="shared" si="46"/>
        <v>122.26701234162027</v>
      </c>
      <c r="AO100" s="8">
        <f t="shared" si="46"/>
        <v>122.26701234162027</v>
      </c>
      <c r="AP100" s="8">
        <f t="shared" si="46"/>
        <v>122.26701234162027</v>
      </c>
      <c r="AQ100" s="8">
        <f t="shared" si="46"/>
        <v>122.26701234162027</v>
      </c>
      <c r="AR100" s="8">
        <f t="shared" si="47"/>
        <v>122.26701234162027</v>
      </c>
      <c r="AS100" s="8">
        <f t="shared" si="47"/>
        <v>122.26701234162027</v>
      </c>
      <c r="AT100" s="8">
        <f t="shared" si="47"/>
        <v>122.26701234162027</v>
      </c>
      <c r="AU100" s="8">
        <f t="shared" si="47"/>
        <v>122.26701234162027</v>
      </c>
      <c r="AV100" s="8">
        <f t="shared" si="47"/>
        <v>122.26701234162027</v>
      </c>
    </row>
    <row r="101" spans="1:50">
      <c r="A101" s="185" t="s">
        <v>16</v>
      </c>
      <c r="B101" s="264"/>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52">J67</f>
        <v>2012</v>
      </c>
      <c r="K104" s="97">
        <f t="shared" si="52"/>
        <v>2013</v>
      </c>
      <c r="L104" s="97">
        <f t="shared" si="52"/>
        <v>2014</v>
      </c>
      <c r="M104" s="97">
        <f t="shared" si="52"/>
        <v>2015</v>
      </c>
      <c r="N104" s="97">
        <f t="shared" si="52"/>
        <v>2016</v>
      </c>
      <c r="O104" s="97">
        <f t="shared" si="52"/>
        <v>2017</v>
      </c>
      <c r="P104" s="97">
        <f t="shared" si="52"/>
        <v>2018</v>
      </c>
      <c r="Q104" s="97">
        <f t="shared" si="52"/>
        <v>2019</v>
      </c>
      <c r="R104" s="97">
        <f t="shared" si="52"/>
        <v>2020</v>
      </c>
      <c r="S104" s="97">
        <f t="shared" si="52"/>
        <v>2021</v>
      </c>
      <c r="T104" s="97">
        <f t="shared" si="52"/>
        <v>2022</v>
      </c>
      <c r="U104" s="97">
        <f t="shared" si="52"/>
        <v>2023</v>
      </c>
      <c r="V104" s="97">
        <f t="shared" si="52"/>
        <v>2024</v>
      </c>
      <c r="W104" s="97">
        <f t="shared" si="52"/>
        <v>2025</v>
      </c>
      <c r="X104" s="97">
        <f t="shared" si="52"/>
        <v>2026</v>
      </c>
      <c r="Y104" s="97">
        <f t="shared" si="52"/>
        <v>2027</v>
      </c>
      <c r="Z104" s="97">
        <f t="shared" si="52"/>
        <v>2028</v>
      </c>
      <c r="AA104" s="97">
        <f t="shared" si="52"/>
        <v>2029</v>
      </c>
      <c r="AB104" s="97">
        <f t="shared" si="52"/>
        <v>2030</v>
      </c>
      <c r="AC104" s="97">
        <f t="shared" si="52"/>
        <v>2031</v>
      </c>
      <c r="AD104" s="97">
        <f t="shared" si="52"/>
        <v>2032</v>
      </c>
      <c r="AE104" s="97">
        <f t="shared" si="52"/>
        <v>2033</v>
      </c>
      <c r="AF104" s="97">
        <f t="shared" si="52"/>
        <v>2034</v>
      </c>
      <c r="AG104" s="97">
        <f t="shared" si="52"/>
        <v>2035</v>
      </c>
      <c r="AH104" s="97">
        <f t="shared" si="52"/>
        <v>2036</v>
      </c>
      <c r="AI104" s="97">
        <f t="shared" si="52"/>
        <v>2037</v>
      </c>
      <c r="AJ104" s="97">
        <f t="shared" si="52"/>
        <v>2038</v>
      </c>
      <c r="AK104" s="97">
        <f t="shared" si="52"/>
        <v>2039</v>
      </c>
      <c r="AL104" s="97">
        <f t="shared" si="52"/>
        <v>2040</v>
      </c>
      <c r="AM104" s="97">
        <f t="shared" si="52"/>
        <v>2041</v>
      </c>
      <c r="AN104" s="97">
        <f t="shared" si="52"/>
        <v>2042</v>
      </c>
      <c r="AO104" s="97">
        <f t="shared" si="52"/>
        <v>2043</v>
      </c>
      <c r="AP104" s="97">
        <f t="shared" si="52"/>
        <v>2044</v>
      </c>
      <c r="AQ104" s="97">
        <f t="shared" si="52"/>
        <v>2045</v>
      </c>
      <c r="AR104" s="97">
        <f t="shared" si="52"/>
        <v>2046</v>
      </c>
      <c r="AS104" s="97">
        <f t="shared" si="52"/>
        <v>2047</v>
      </c>
      <c r="AT104" s="97">
        <f t="shared" si="52"/>
        <v>2048</v>
      </c>
      <c r="AU104" s="97">
        <f t="shared" si="52"/>
        <v>2049</v>
      </c>
      <c r="AV104" s="97">
        <f t="shared" si="52"/>
        <v>2050</v>
      </c>
    </row>
    <row r="105" spans="1:50">
      <c r="A105" s="185" t="s">
        <v>16</v>
      </c>
      <c r="B105" s="264" t="s">
        <v>248</v>
      </c>
      <c r="C105" s="87" t="str">
        <f t="shared" ref="C105:C113" si="53">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4" t="s">
        <v>249</v>
      </c>
      <c r="C106" s="87" t="str">
        <f t="shared" si="53"/>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4" t="s">
        <v>250</v>
      </c>
      <c r="C107" s="87" t="str">
        <f t="shared" si="53"/>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4" t="s">
        <v>251</v>
      </c>
      <c r="C108" s="87" t="str">
        <f t="shared" si="53"/>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4" t="s">
        <v>252</v>
      </c>
      <c r="C109" s="87" t="str">
        <f t="shared" si="53"/>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4" t="s">
        <v>253</v>
      </c>
      <c r="C110" s="87" t="str">
        <f t="shared" si="53"/>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4" t="s">
        <v>254</v>
      </c>
      <c r="C111" s="87" t="str">
        <f t="shared" si="53"/>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4" t="s">
        <v>255</v>
      </c>
      <c r="C112" s="87" t="str">
        <f t="shared" si="53"/>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4" t="s">
        <v>256</v>
      </c>
      <c r="C113" s="87" t="str">
        <f t="shared" si="53"/>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4"/>
      <c r="I114" s="151"/>
      <c r="K114" s="87"/>
    </row>
    <row r="115" spans="1:48" ht="15.75" thickBot="1">
      <c r="A115" s="185" t="s">
        <v>16</v>
      </c>
      <c r="B115" s="264"/>
      <c r="C115" s="84" t="s">
        <v>258</v>
      </c>
      <c r="I115" s="151"/>
      <c r="K115" s="87"/>
    </row>
    <row r="116" spans="1:48">
      <c r="A116" s="185" t="s">
        <v>16</v>
      </c>
      <c r="B116" s="264" t="str">
        <f>B105</f>
        <v>CNC</v>
      </c>
      <c r="C116" s="264" t="str">
        <f>C105</f>
        <v>Commercial - Cooling</v>
      </c>
      <c r="E116" s="93">
        <v>0</v>
      </c>
      <c r="I116" s="151"/>
      <c r="J116" s="153">
        <f t="shared" ref="J116:Y124" si="54">(1-$E116)</f>
        <v>1</v>
      </c>
      <c r="K116" s="108">
        <f t="shared" si="54"/>
        <v>1</v>
      </c>
      <c r="L116" s="108">
        <f t="shared" si="54"/>
        <v>1</v>
      </c>
      <c r="M116" s="108">
        <f t="shared" si="54"/>
        <v>1</v>
      </c>
      <c r="N116" s="108">
        <f t="shared" si="54"/>
        <v>1</v>
      </c>
      <c r="O116" s="108">
        <f t="shared" si="54"/>
        <v>1</v>
      </c>
      <c r="P116" s="108">
        <f t="shared" si="54"/>
        <v>1</v>
      </c>
      <c r="Q116" s="108">
        <f t="shared" si="54"/>
        <v>1</v>
      </c>
      <c r="R116" s="108">
        <f t="shared" si="54"/>
        <v>1</v>
      </c>
      <c r="S116" s="108">
        <f t="shared" si="54"/>
        <v>1</v>
      </c>
      <c r="T116" s="108">
        <f t="shared" si="54"/>
        <v>1</v>
      </c>
      <c r="U116" s="108">
        <f t="shared" si="54"/>
        <v>1</v>
      </c>
      <c r="V116" s="108">
        <f t="shared" si="54"/>
        <v>1</v>
      </c>
      <c r="W116" s="108">
        <f t="shared" si="54"/>
        <v>1</v>
      </c>
      <c r="X116" s="108">
        <f t="shared" si="54"/>
        <v>1</v>
      </c>
      <c r="Y116" s="108">
        <f t="shared" si="54"/>
        <v>1</v>
      </c>
      <c r="Z116" s="108">
        <f t="shared" ref="Z116:AV124" si="55">(1-$E116)</f>
        <v>1</v>
      </c>
      <c r="AA116" s="108">
        <f t="shared" si="55"/>
        <v>1</v>
      </c>
      <c r="AB116" s="108">
        <f t="shared" si="55"/>
        <v>1</v>
      </c>
      <c r="AC116" s="108">
        <f t="shared" si="55"/>
        <v>1</v>
      </c>
      <c r="AD116" s="108">
        <f t="shared" si="55"/>
        <v>1</v>
      </c>
      <c r="AE116" s="108">
        <f t="shared" si="55"/>
        <v>1</v>
      </c>
      <c r="AF116" s="108">
        <f t="shared" si="55"/>
        <v>1</v>
      </c>
      <c r="AG116" s="108">
        <f t="shared" si="55"/>
        <v>1</v>
      </c>
      <c r="AH116" s="108">
        <f t="shared" si="55"/>
        <v>1</v>
      </c>
      <c r="AI116" s="108">
        <f t="shared" si="55"/>
        <v>1</v>
      </c>
      <c r="AJ116" s="108">
        <f t="shared" si="55"/>
        <v>1</v>
      </c>
      <c r="AK116" s="108">
        <f t="shared" si="55"/>
        <v>1</v>
      </c>
      <c r="AL116" s="108">
        <f t="shared" si="55"/>
        <v>1</v>
      </c>
      <c r="AM116" s="108">
        <f t="shared" si="55"/>
        <v>1</v>
      </c>
      <c r="AN116" s="108">
        <f t="shared" si="55"/>
        <v>1</v>
      </c>
      <c r="AO116" s="108">
        <f t="shared" si="55"/>
        <v>1</v>
      </c>
      <c r="AP116" s="108">
        <f t="shared" si="55"/>
        <v>1</v>
      </c>
      <c r="AQ116" s="108">
        <f t="shared" si="55"/>
        <v>1</v>
      </c>
      <c r="AR116" s="108">
        <f t="shared" si="55"/>
        <v>1</v>
      </c>
      <c r="AS116" s="108">
        <f t="shared" si="55"/>
        <v>1</v>
      </c>
      <c r="AT116" s="108">
        <f t="shared" si="55"/>
        <v>1</v>
      </c>
      <c r="AU116" s="108">
        <f t="shared" si="55"/>
        <v>1</v>
      </c>
      <c r="AV116" s="108">
        <f t="shared" si="55"/>
        <v>1</v>
      </c>
    </row>
    <row r="117" spans="1:48">
      <c r="A117" s="185" t="s">
        <v>16</v>
      </c>
      <c r="B117" s="264" t="str">
        <f t="shared" ref="B117:C124" si="56">B106</f>
        <v>CNH</v>
      </c>
      <c r="C117" s="264" t="str">
        <f t="shared" si="56"/>
        <v>Commercial - Space Heating</v>
      </c>
      <c r="E117" s="93">
        <v>0</v>
      </c>
      <c r="I117" s="151"/>
      <c r="J117" s="153">
        <f t="shared" si="54"/>
        <v>1</v>
      </c>
      <c r="K117" s="108">
        <f t="shared" si="54"/>
        <v>1</v>
      </c>
      <c r="L117" s="108">
        <f t="shared" si="54"/>
        <v>1</v>
      </c>
      <c r="M117" s="108">
        <f t="shared" si="54"/>
        <v>1</v>
      </c>
      <c r="N117" s="108">
        <f t="shared" si="54"/>
        <v>1</v>
      </c>
      <c r="O117" s="108">
        <f t="shared" si="54"/>
        <v>1</v>
      </c>
      <c r="P117" s="108">
        <f t="shared" si="54"/>
        <v>1</v>
      </c>
      <c r="Q117" s="108">
        <f t="shared" si="54"/>
        <v>1</v>
      </c>
      <c r="R117" s="108">
        <f t="shared" si="54"/>
        <v>1</v>
      </c>
      <c r="S117" s="108">
        <f t="shared" si="54"/>
        <v>1</v>
      </c>
      <c r="T117" s="108">
        <f t="shared" si="54"/>
        <v>1</v>
      </c>
      <c r="U117" s="108">
        <f t="shared" si="54"/>
        <v>1</v>
      </c>
      <c r="V117" s="108">
        <f t="shared" si="54"/>
        <v>1</v>
      </c>
      <c r="W117" s="108">
        <f t="shared" si="54"/>
        <v>1</v>
      </c>
      <c r="X117" s="108">
        <f t="shared" si="54"/>
        <v>1</v>
      </c>
      <c r="Y117" s="108">
        <f t="shared" si="54"/>
        <v>1</v>
      </c>
      <c r="Z117" s="108">
        <f t="shared" si="55"/>
        <v>1</v>
      </c>
      <c r="AA117" s="108">
        <f t="shared" si="55"/>
        <v>1</v>
      </c>
      <c r="AB117" s="108">
        <f t="shared" si="55"/>
        <v>1</v>
      </c>
      <c r="AC117" s="108">
        <f t="shared" si="55"/>
        <v>1</v>
      </c>
      <c r="AD117" s="108">
        <f t="shared" si="55"/>
        <v>1</v>
      </c>
      <c r="AE117" s="108">
        <f t="shared" si="55"/>
        <v>1</v>
      </c>
      <c r="AF117" s="108">
        <f t="shared" si="55"/>
        <v>1</v>
      </c>
      <c r="AG117" s="108">
        <f t="shared" si="55"/>
        <v>1</v>
      </c>
      <c r="AH117" s="108">
        <f t="shared" si="55"/>
        <v>1</v>
      </c>
      <c r="AI117" s="108">
        <f t="shared" si="55"/>
        <v>1</v>
      </c>
      <c r="AJ117" s="108">
        <f t="shared" si="55"/>
        <v>1</v>
      </c>
      <c r="AK117" s="108">
        <f t="shared" si="55"/>
        <v>1</v>
      </c>
      <c r="AL117" s="108">
        <f t="shared" si="55"/>
        <v>1</v>
      </c>
      <c r="AM117" s="108">
        <f t="shared" si="55"/>
        <v>1</v>
      </c>
      <c r="AN117" s="108">
        <f t="shared" si="55"/>
        <v>1</v>
      </c>
      <c r="AO117" s="108">
        <f t="shared" si="55"/>
        <v>1</v>
      </c>
      <c r="AP117" s="108">
        <f t="shared" si="55"/>
        <v>1</v>
      </c>
      <c r="AQ117" s="108">
        <f t="shared" si="55"/>
        <v>1</v>
      </c>
      <c r="AR117" s="108">
        <f t="shared" si="55"/>
        <v>1</v>
      </c>
      <c r="AS117" s="108">
        <f t="shared" si="55"/>
        <v>1</v>
      </c>
      <c r="AT117" s="108">
        <f t="shared" si="55"/>
        <v>1</v>
      </c>
      <c r="AU117" s="108">
        <f t="shared" si="55"/>
        <v>1</v>
      </c>
      <c r="AV117" s="108">
        <f t="shared" si="55"/>
        <v>1</v>
      </c>
    </row>
    <row r="118" spans="1:48">
      <c r="A118" s="185" t="s">
        <v>16</v>
      </c>
      <c r="B118" s="264" t="str">
        <f t="shared" si="56"/>
        <v>CNK</v>
      </c>
      <c r="C118" s="264" t="str">
        <f t="shared" si="56"/>
        <v>Commercial - Cooking</v>
      </c>
      <c r="E118" s="93">
        <v>0</v>
      </c>
      <c r="I118" s="151"/>
      <c r="J118" s="153">
        <f t="shared" si="54"/>
        <v>1</v>
      </c>
      <c r="K118" s="108">
        <f t="shared" si="54"/>
        <v>1</v>
      </c>
      <c r="L118" s="108">
        <f t="shared" si="54"/>
        <v>1</v>
      </c>
      <c r="M118" s="108">
        <f>(1-$E118)</f>
        <v>1</v>
      </c>
      <c r="N118" s="108">
        <f t="shared" si="54"/>
        <v>1</v>
      </c>
      <c r="O118" s="108">
        <f t="shared" si="54"/>
        <v>1</v>
      </c>
      <c r="P118" s="108">
        <f t="shared" si="54"/>
        <v>1</v>
      </c>
      <c r="Q118" s="108">
        <f t="shared" si="54"/>
        <v>1</v>
      </c>
      <c r="R118" s="108">
        <f t="shared" si="54"/>
        <v>1</v>
      </c>
      <c r="S118" s="108">
        <f t="shared" si="54"/>
        <v>1</v>
      </c>
      <c r="T118" s="108">
        <f t="shared" si="54"/>
        <v>1</v>
      </c>
      <c r="U118" s="108">
        <f t="shared" si="54"/>
        <v>1</v>
      </c>
      <c r="V118" s="108">
        <f t="shared" si="54"/>
        <v>1</v>
      </c>
      <c r="W118" s="108">
        <f t="shared" si="54"/>
        <v>1</v>
      </c>
      <c r="X118" s="108">
        <f t="shared" si="54"/>
        <v>1</v>
      </c>
      <c r="Y118" s="108">
        <f t="shared" si="54"/>
        <v>1</v>
      </c>
      <c r="Z118" s="108">
        <f t="shared" si="55"/>
        <v>1</v>
      </c>
      <c r="AA118" s="108">
        <f t="shared" si="55"/>
        <v>1</v>
      </c>
      <c r="AB118" s="108">
        <f t="shared" si="55"/>
        <v>1</v>
      </c>
      <c r="AC118" s="108">
        <f t="shared" si="55"/>
        <v>1</v>
      </c>
      <c r="AD118" s="108">
        <f t="shared" si="55"/>
        <v>1</v>
      </c>
      <c r="AE118" s="108">
        <f t="shared" si="55"/>
        <v>1</v>
      </c>
      <c r="AF118" s="108">
        <f t="shared" si="55"/>
        <v>1</v>
      </c>
      <c r="AG118" s="108">
        <f t="shared" si="55"/>
        <v>1</v>
      </c>
      <c r="AH118" s="108">
        <f t="shared" si="55"/>
        <v>1</v>
      </c>
      <c r="AI118" s="108">
        <f t="shared" si="55"/>
        <v>1</v>
      </c>
      <c r="AJ118" s="108">
        <f t="shared" si="55"/>
        <v>1</v>
      </c>
      <c r="AK118" s="108">
        <f t="shared" si="55"/>
        <v>1</v>
      </c>
      <c r="AL118" s="108">
        <f t="shared" si="55"/>
        <v>1</v>
      </c>
      <c r="AM118" s="108">
        <f t="shared" si="55"/>
        <v>1</v>
      </c>
      <c r="AN118" s="108">
        <f t="shared" si="55"/>
        <v>1</v>
      </c>
      <c r="AO118" s="108">
        <f t="shared" si="55"/>
        <v>1</v>
      </c>
      <c r="AP118" s="108">
        <f t="shared" si="55"/>
        <v>1</v>
      </c>
      <c r="AQ118" s="108">
        <f t="shared" si="55"/>
        <v>1</v>
      </c>
      <c r="AR118" s="108">
        <f t="shared" si="55"/>
        <v>1</v>
      </c>
      <c r="AS118" s="108">
        <f t="shared" si="55"/>
        <v>1</v>
      </c>
      <c r="AT118" s="108">
        <f t="shared" si="55"/>
        <v>1</v>
      </c>
      <c r="AU118" s="108">
        <f t="shared" si="55"/>
        <v>1</v>
      </c>
      <c r="AV118" s="108">
        <f t="shared" si="55"/>
        <v>1</v>
      </c>
    </row>
    <row r="119" spans="1:48">
      <c r="A119" s="185" t="s">
        <v>16</v>
      </c>
      <c r="B119" s="264" t="str">
        <f t="shared" si="56"/>
        <v>CNL</v>
      </c>
      <c r="C119" s="264" t="str">
        <f t="shared" si="56"/>
        <v>Commercial - Lighting</v>
      </c>
      <c r="E119" s="93">
        <v>0</v>
      </c>
      <c r="I119" s="151"/>
      <c r="J119" s="153">
        <f t="shared" si="54"/>
        <v>1</v>
      </c>
      <c r="K119" s="108">
        <f t="shared" si="54"/>
        <v>1</v>
      </c>
      <c r="L119" s="108">
        <f t="shared" si="54"/>
        <v>1</v>
      </c>
      <c r="M119" s="108">
        <f t="shared" si="54"/>
        <v>1</v>
      </c>
      <c r="N119" s="108">
        <f t="shared" si="54"/>
        <v>1</v>
      </c>
      <c r="O119" s="108">
        <f t="shared" si="54"/>
        <v>1</v>
      </c>
      <c r="P119" s="108">
        <f t="shared" si="54"/>
        <v>1</v>
      </c>
      <c r="Q119" s="108">
        <f t="shared" si="54"/>
        <v>1</v>
      </c>
      <c r="R119" s="108">
        <f t="shared" si="54"/>
        <v>1</v>
      </c>
      <c r="S119" s="108">
        <f t="shared" si="54"/>
        <v>1</v>
      </c>
      <c r="T119" s="108">
        <f t="shared" si="54"/>
        <v>1</v>
      </c>
      <c r="U119" s="108">
        <f t="shared" si="54"/>
        <v>1</v>
      </c>
      <c r="V119" s="108">
        <f t="shared" si="54"/>
        <v>1</v>
      </c>
      <c r="W119" s="108">
        <f t="shared" si="54"/>
        <v>1</v>
      </c>
      <c r="X119" s="108">
        <f t="shared" si="54"/>
        <v>1</v>
      </c>
      <c r="Y119" s="108">
        <f t="shared" si="54"/>
        <v>1</v>
      </c>
      <c r="Z119" s="108">
        <f t="shared" si="55"/>
        <v>1</v>
      </c>
      <c r="AA119" s="108">
        <f t="shared" si="55"/>
        <v>1</v>
      </c>
      <c r="AB119" s="108">
        <f t="shared" si="55"/>
        <v>1</v>
      </c>
      <c r="AC119" s="108">
        <f t="shared" si="55"/>
        <v>1</v>
      </c>
      <c r="AD119" s="108">
        <f t="shared" si="55"/>
        <v>1</v>
      </c>
      <c r="AE119" s="108">
        <f t="shared" si="55"/>
        <v>1</v>
      </c>
      <c r="AF119" s="108">
        <f t="shared" si="55"/>
        <v>1</v>
      </c>
      <c r="AG119" s="108">
        <f t="shared" si="55"/>
        <v>1</v>
      </c>
      <c r="AH119" s="108">
        <f t="shared" si="55"/>
        <v>1</v>
      </c>
      <c r="AI119" s="108">
        <f t="shared" si="55"/>
        <v>1</v>
      </c>
      <c r="AJ119" s="108">
        <f t="shared" si="55"/>
        <v>1</v>
      </c>
      <c r="AK119" s="108">
        <f t="shared" si="55"/>
        <v>1</v>
      </c>
      <c r="AL119" s="108">
        <f t="shared" si="55"/>
        <v>1</v>
      </c>
      <c r="AM119" s="108">
        <f t="shared" si="55"/>
        <v>1</v>
      </c>
      <c r="AN119" s="108">
        <f t="shared" si="55"/>
        <v>1</v>
      </c>
      <c r="AO119" s="108">
        <f t="shared" si="55"/>
        <v>1</v>
      </c>
      <c r="AP119" s="108">
        <f t="shared" si="55"/>
        <v>1</v>
      </c>
      <c r="AQ119" s="108">
        <f t="shared" si="55"/>
        <v>1</v>
      </c>
      <c r="AR119" s="108">
        <f t="shared" si="55"/>
        <v>1</v>
      </c>
      <c r="AS119" s="108">
        <f t="shared" si="55"/>
        <v>1</v>
      </c>
      <c r="AT119" s="108">
        <f t="shared" si="55"/>
        <v>1</v>
      </c>
      <c r="AU119" s="108">
        <f t="shared" si="55"/>
        <v>1</v>
      </c>
      <c r="AV119" s="108">
        <f t="shared" si="55"/>
        <v>1</v>
      </c>
    </row>
    <row r="120" spans="1:48">
      <c r="A120" s="185" t="s">
        <v>16</v>
      </c>
      <c r="B120" s="264" t="str">
        <f t="shared" si="56"/>
        <v>CNR</v>
      </c>
      <c r="C120" s="264" t="str">
        <f t="shared" si="56"/>
        <v>Commercial - Refrigeration</v>
      </c>
      <c r="E120" s="93">
        <v>0</v>
      </c>
      <c r="I120" s="151"/>
      <c r="J120" s="153">
        <f t="shared" si="54"/>
        <v>1</v>
      </c>
      <c r="K120" s="108">
        <f t="shared" si="54"/>
        <v>1</v>
      </c>
      <c r="L120" s="108">
        <f t="shared" si="54"/>
        <v>1</v>
      </c>
      <c r="M120" s="108">
        <f t="shared" si="54"/>
        <v>1</v>
      </c>
      <c r="N120" s="108">
        <f t="shared" si="54"/>
        <v>1</v>
      </c>
      <c r="O120" s="108">
        <f t="shared" si="54"/>
        <v>1</v>
      </c>
      <c r="P120" s="108">
        <f t="shared" si="54"/>
        <v>1</v>
      </c>
      <c r="Q120" s="108">
        <f t="shared" si="54"/>
        <v>1</v>
      </c>
      <c r="R120" s="108">
        <f t="shared" si="54"/>
        <v>1</v>
      </c>
      <c r="S120" s="108">
        <f t="shared" si="54"/>
        <v>1</v>
      </c>
      <c r="T120" s="108">
        <f t="shared" si="54"/>
        <v>1</v>
      </c>
      <c r="U120" s="108">
        <f t="shared" si="54"/>
        <v>1</v>
      </c>
      <c r="V120" s="108">
        <f t="shared" si="54"/>
        <v>1</v>
      </c>
      <c r="W120" s="108">
        <f t="shared" si="54"/>
        <v>1</v>
      </c>
      <c r="X120" s="108">
        <f t="shared" si="54"/>
        <v>1</v>
      </c>
      <c r="Y120" s="108">
        <f t="shared" si="54"/>
        <v>1</v>
      </c>
      <c r="Z120" s="108">
        <f t="shared" si="55"/>
        <v>1</v>
      </c>
      <c r="AA120" s="108">
        <f t="shared" si="55"/>
        <v>1</v>
      </c>
      <c r="AB120" s="108">
        <f t="shared" si="55"/>
        <v>1</v>
      </c>
      <c r="AC120" s="108">
        <f t="shared" si="55"/>
        <v>1</v>
      </c>
      <c r="AD120" s="108">
        <f t="shared" si="55"/>
        <v>1</v>
      </c>
      <c r="AE120" s="108">
        <f t="shared" si="55"/>
        <v>1</v>
      </c>
      <c r="AF120" s="108">
        <f t="shared" si="55"/>
        <v>1</v>
      </c>
      <c r="AG120" s="108">
        <f t="shared" si="55"/>
        <v>1</v>
      </c>
      <c r="AH120" s="108">
        <f t="shared" si="55"/>
        <v>1</v>
      </c>
      <c r="AI120" s="108">
        <f t="shared" si="55"/>
        <v>1</v>
      </c>
      <c r="AJ120" s="108">
        <f t="shared" si="55"/>
        <v>1</v>
      </c>
      <c r="AK120" s="108">
        <f t="shared" si="55"/>
        <v>1</v>
      </c>
      <c r="AL120" s="108">
        <f t="shared" si="55"/>
        <v>1</v>
      </c>
      <c r="AM120" s="108">
        <f t="shared" si="55"/>
        <v>1</v>
      </c>
      <c r="AN120" s="108">
        <f t="shared" si="55"/>
        <v>1</v>
      </c>
      <c r="AO120" s="108">
        <f t="shared" si="55"/>
        <v>1</v>
      </c>
      <c r="AP120" s="108">
        <f t="shared" si="55"/>
        <v>1</v>
      </c>
      <c r="AQ120" s="108">
        <f t="shared" si="55"/>
        <v>1</v>
      </c>
      <c r="AR120" s="108">
        <f t="shared" si="55"/>
        <v>1</v>
      </c>
      <c r="AS120" s="108">
        <f t="shared" si="55"/>
        <v>1</v>
      </c>
      <c r="AT120" s="108">
        <f t="shared" si="55"/>
        <v>1</v>
      </c>
      <c r="AU120" s="108">
        <f t="shared" si="55"/>
        <v>1</v>
      </c>
      <c r="AV120" s="108">
        <f t="shared" si="55"/>
        <v>1</v>
      </c>
    </row>
    <row r="121" spans="1:48">
      <c r="A121" s="185" t="s">
        <v>16</v>
      </c>
      <c r="B121" s="264" t="str">
        <f t="shared" si="56"/>
        <v>CNW</v>
      </c>
      <c r="C121" s="264" t="str">
        <f t="shared" si="56"/>
        <v>Commercial - Water Heating</v>
      </c>
      <c r="E121" s="93">
        <v>0</v>
      </c>
      <c r="I121" s="151"/>
      <c r="J121" s="153">
        <f t="shared" si="54"/>
        <v>1</v>
      </c>
      <c r="K121" s="108">
        <f t="shared" si="54"/>
        <v>1</v>
      </c>
      <c r="L121" s="108">
        <f t="shared" si="54"/>
        <v>1</v>
      </c>
      <c r="M121" s="108">
        <f t="shared" si="54"/>
        <v>1</v>
      </c>
      <c r="N121" s="108">
        <f t="shared" si="54"/>
        <v>1</v>
      </c>
      <c r="O121" s="108">
        <f t="shared" si="54"/>
        <v>1</v>
      </c>
      <c r="P121" s="108">
        <f t="shared" si="54"/>
        <v>1</v>
      </c>
      <c r="Q121" s="108">
        <f t="shared" si="54"/>
        <v>1</v>
      </c>
      <c r="R121" s="108">
        <f t="shared" si="54"/>
        <v>1</v>
      </c>
      <c r="S121" s="108">
        <f t="shared" si="54"/>
        <v>1</v>
      </c>
      <c r="T121" s="108">
        <f t="shared" si="54"/>
        <v>1</v>
      </c>
      <c r="U121" s="108">
        <f t="shared" si="54"/>
        <v>1</v>
      </c>
      <c r="V121" s="108">
        <f t="shared" si="54"/>
        <v>1</v>
      </c>
      <c r="W121" s="108">
        <f t="shared" si="54"/>
        <v>1</v>
      </c>
      <c r="X121" s="108">
        <f t="shared" si="54"/>
        <v>1</v>
      </c>
      <c r="Y121" s="108">
        <f t="shared" si="54"/>
        <v>1</v>
      </c>
      <c r="Z121" s="108">
        <f t="shared" si="55"/>
        <v>1</v>
      </c>
      <c r="AA121" s="108">
        <f t="shared" si="55"/>
        <v>1</v>
      </c>
      <c r="AB121" s="108">
        <f t="shared" si="55"/>
        <v>1</v>
      </c>
      <c r="AC121" s="108">
        <f t="shared" si="55"/>
        <v>1</v>
      </c>
      <c r="AD121" s="108">
        <f t="shared" si="55"/>
        <v>1</v>
      </c>
      <c r="AE121" s="108">
        <f t="shared" si="55"/>
        <v>1</v>
      </c>
      <c r="AF121" s="108">
        <f t="shared" si="55"/>
        <v>1</v>
      </c>
      <c r="AG121" s="108">
        <f t="shared" si="55"/>
        <v>1</v>
      </c>
      <c r="AH121" s="108">
        <f t="shared" si="55"/>
        <v>1</v>
      </c>
      <c r="AI121" s="108">
        <f t="shared" si="55"/>
        <v>1</v>
      </c>
      <c r="AJ121" s="108">
        <f t="shared" si="55"/>
        <v>1</v>
      </c>
      <c r="AK121" s="108">
        <f t="shared" si="55"/>
        <v>1</v>
      </c>
      <c r="AL121" s="108">
        <f t="shared" si="55"/>
        <v>1</v>
      </c>
      <c r="AM121" s="108">
        <f t="shared" si="55"/>
        <v>1</v>
      </c>
      <c r="AN121" s="108">
        <f t="shared" si="55"/>
        <v>1</v>
      </c>
      <c r="AO121" s="108">
        <f t="shared" si="55"/>
        <v>1</v>
      </c>
      <c r="AP121" s="108">
        <f t="shared" si="55"/>
        <v>1</v>
      </c>
      <c r="AQ121" s="108">
        <f t="shared" si="55"/>
        <v>1</v>
      </c>
      <c r="AR121" s="108">
        <f t="shared" si="55"/>
        <v>1</v>
      </c>
      <c r="AS121" s="108">
        <f t="shared" si="55"/>
        <v>1</v>
      </c>
      <c r="AT121" s="108">
        <f t="shared" si="55"/>
        <v>1</v>
      </c>
      <c r="AU121" s="108">
        <f t="shared" si="55"/>
        <v>1</v>
      </c>
      <c r="AV121" s="108">
        <f t="shared" si="55"/>
        <v>1</v>
      </c>
    </row>
    <row r="122" spans="1:48">
      <c r="A122" s="185" t="s">
        <v>16</v>
      </c>
      <c r="B122" s="264" t="str">
        <f t="shared" si="56"/>
        <v>CNG</v>
      </c>
      <c r="C122" s="264" t="str">
        <f t="shared" si="56"/>
        <v>Commercial - Public lights</v>
      </c>
      <c r="E122" s="93">
        <v>0</v>
      </c>
      <c r="I122" s="151"/>
      <c r="J122" s="153">
        <f t="shared" si="54"/>
        <v>1</v>
      </c>
      <c r="K122" s="108">
        <f t="shared" si="54"/>
        <v>1</v>
      </c>
      <c r="L122" s="108">
        <f t="shared" si="54"/>
        <v>1</v>
      </c>
      <c r="M122" s="108">
        <f t="shared" si="54"/>
        <v>1</v>
      </c>
      <c r="N122" s="108">
        <f t="shared" si="54"/>
        <v>1</v>
      </c>
      <c r="O122" s="108">
        <f t="shared" si="54"/>
        <v>1</v>
      </c>
      <c r="P122" s="108">
        <f t="shared" si="54"/>
        <v>1</v>
      </c>
      <c r="Q122" s="108">
        <f t="shared" si="54"/>
        <v>1</v>
      </c>
      <c r="R122" s="108">
        <f t="shared" si="54"/>
        <v>1</v>
      </c>
      <c r="S122" s="108">
        <f t="shared" si="54"/>
        <v>1</v>
      </c>
      <c r="T122" s="108">
        <f t="shared" si="54"/>
        <v>1</v>
      </c>
      <c r="U122" s="108">
        <f t="shared" si="54"/>
        <v>1</v>
      </c>
      <c r="V122" s="108">
        <f t="shared" si="54"/>
        <v>1</v>
      </c>
      <c r="W122" s="108">
        <f t="shared" si="54"/>
        <v>1</v>
      </c>
      <c r="X122" s="108">
        <f t="shared" si="54"/>
        <v>1</v>
      </c>
      <c r="Y122" s="108">
        <f t="shared" si="54"/>
        <v>1</v>
      </c>
      <c r="Z122" s="108">
        <f t="shared" si="55"/>
        <v>1</v>
      </c>
      <c r="AA122" s="108">
        <f t="shared" si="55"/>
        <v>1</v>
      </c>
      <c r="AB122" s="108">
        <f t="shared" si="55"/>
        <v>1</v>
      </c>
      <c r="AC122" s="108">
        <f t="shared" si="55"/>
        <v>1</v>
      </c>
      <c r="AD122" s="108">
        <f t="shared" si="55"/>
        <v>1</v>
      </c>
      <c r="AE122" s="108">
        <f t="shared" si="55"/>
        <v>1</v>
      </c>
      <c r="AF122" s="108">
        <f t="shared" si="55"/>
        <v>1</v>
      </c>
      <c r="AG122" s="108">
        <f t="shared" si="55"/>
        <v>1</v>
      </c>
      <c r="AH122" s="108">
        <f t="shared" si="55"/>
        <v>1</v>
      </c>
      <c r="AI122" s="108">
        <f t="shared" si="55"/>
        <v>1</v>
      </c>
      <c r="AJ122" s="108">
        <f t="shared" si="55"/>
        <v>1</v>
      </c>
      <c r="AK122" s="108">
        <f t="shared" si="55"/>
        <v>1</v>
      </c>
      <c r="AL122" s="108">
        <f t="shared" si="55"/>
        <v>1</v>
      </c>
      <c r="AM122" s="108">
        <f t="shared" si="55"/>
        <v>1</v>
      </c>
      <c r="AN122" s="108">
        <f t="shared" si="55"/>
        <v>1</v>
      </c>
      <c r="AO122" s="108">
        <f t="shared" si="55"/>
        <v>1</v>
      </c>
      <c r="AP122" s="108">
        <f t="shared" si="55"/>
        <v>1</v>
      </c>
      <c r="AQ122" s="108">
        <f t="shared" si="55"/>
        <v>1</v>
      </c>
      <c r="AR122" s="108">
        <f t="shared" si="55"/>
        <v>1</v>
      </c>
      <c r="AS122" s="108">
        <f t="shared" si="55"/>
        <v>1</v>
      </c>
      <c r="AT122" s="108">
        <f t="shared" si="55"/>
        <v>1</v>
      </c>
      <c r="AU122" s="108">
        <f t="shared" si="55"/>
        <v>1</v>
      </c>
      <c r="AV122" s="108">
        <f t="shared" si="55"/>
        <v>1</v>
      </c>
    </row>
    <row r="123" spans="1:48">
      <c r="A123" s="185" t="s">
        <v>16</v>
      </c>
      <c r="B123" s="264" t="str">
        <f t="shared" si="56"/>
        <v>CNT</v>
      </c>
      <c r="C123" s="264" t="str">
        <f t="shared" si="56"/>
        <v>Commercial - Public Water</v>
      </c>
      <c r="E123" s="93">
        <v>0</v>
      </c>
      <c r="I123" s="151"/>
      <c r="J123" s="153">
        <f t="shared" si="54"/>
        <v>1</v>
      </c>
      <c r="K123" s="108">
        <f t="shared" si="54"/>
        <v>1</v>
      </c>
      <c r="L123" s="108">
        <f t="shared" si="54"/>
        <v>1</v>
      </c>
      <c r="M123" s="108">
        <f t="shared" si="54"/>
        <v>1</v>
      </c>
      <c r="N123" s="108">
        <f t="shared" si="54"/>
        <v>1</v>
      </c>
      <c r="O123" s="108">
        <f t="shared" si="54"/>
        <v>1</v>
      </c>
      <c r="P123" s="108">
        <f t="shared" si="54"/>
        <v>1</v>
      </c>
      <c r="Q123" s="108">
        <f t="shared" si="54"/>
        <v>1</v>
      </c>
      <c r="R123" s="108">
        <f t="shared" si="54"/>
        <v>1</v>
      </c>
      <c r="S123" s="108">
        <f t="shared" si="54"/>
        <v>1</v>
      </c>
      <c r="T123" s="108">
        <f t="shared" si="54"/>
        <v>1</v>
      </c>
      <c r="U123" s="108">
        <f t="shared" si="54"/>
        <v>1</v>
      </c>
      <c r="V123" s="108">
        <f t="shared" si="54"/>
        <v>1</v>
      </c>
      <c r="W123" s="108">
        <f t="shared" si="54"/>
        <v>1</v>
      </c>
      <c r="X123" s="108">
        <f t="shared" si="54"/>
        <v>1</v>
      </c>
      <c r="Y123" s="108">
        <f t="shared" si="54"/>
        <v>1</v>
      </c>
      <c r="Z123" s="108">
        <f t="shared" si="55"/>
        <v>1</v>
      </c>
      <c r="AA123" s="108">
        <f t="shared" si="55"/>
        <v>1</v>
      </c>
      <c r="AB123" s="108">
        <f t="shared" si="55"/>
        <v>1</v>
      </c>
      <c r="AC123" s="108">
        <f t="shared" si="55"/>
        <v>1</v>
      </c>
      <c r="AD123" s="108">
        <f t="shared" si="55"/>
        <v>1</v>
      </c>
      <c r="AE123" s="108">
        <f t="shared" si="55"/>
        <v>1</v>
      </c>
      <c r="AF123" s="108">
        <f t="shared" si="55"/>
        <v>1</v>
      </c>
      <c r="AG123" s="108">
        <f t="shared" si="55"/>
        <v>1</v>
      </c>
      <c r="AH123" s="108">
        <f t="shared" si="55"/>
        <v>1</v>
      </c>
      <c r="AI123" s="108">
        <f t="shared" si="55"/>
        <v>1</v>
      </c>
      <c r="AJ123" s="108">
        <f t="shared" si="55"/>
        <v>1</v>
      </c>
      <c r="AK123" s="108">
        <f t="shared" si="55"/>
        <v>1</v>
      </c>
      <c r="AL123" s="108">
        <f t="shared" si="55"/>
        <v>1</v>
      </c>
      <c r="AM123" s="108">
        <f t="shared" si="55"/>
        <v>1</v>
      </c>
      <c r="AN123" s="108">
        <f t="shared" si="55"/>
        <v>1</v>
      </c>
      <c r="AO123" s="108">
        <f t="shared" si="55"/>
        <v>1</v>
      </c>
      <c r="AP123" s="108">
        <f t="shared" si="55"/>
        <v>1</v>
      </c>
      <c r="AQ123" s="108">
        <f t="shared" si="55"/>
        <v>1</v>
      </c>
      <c r="AR123" s="108">
        <f t="shared" si="55"/>
        <v>1</v>
      </c>
      <c r="AS123" s="108">
        <f t="shared" si="55"/>
        <v>1</v>
      </c>
      <c r="AT123" s="108">
        <f t="shared" si="55"/>
        <v>1</v>
      </c>
      <c r="AU123" s="108">
        <f t="shared" si="55"/>
        <v>1</v>
      </c>
      <c r="AV123" s="108">
        <f t="shared" si="55"/>
        <v>1</v>
      </c>
    </row>
    <row r="124" spans="1:48">
      <c r="A124" s="185" t="s">
        <v>16</v>
      </c>
      <c r="B124" s="264" t="str">
        <f t="shared" si="56"/>
        <v>CNO</v>
      </c>
      <c r="C124" s="264" t="str">
        <f t="shared" si="56"/>
        <v>Commercial - Other</v>
      </c>
      <c r="E124" s="93">
        <v>0</v>
      </c>
      <c r="I124" s="151"/>
      <c r="J124" s="153">
        <f t="shared" si="54"/>
        <v>1</v>
      </c>
      <c r="K124" s="108">
        <f t="shared" si="54"/>
        <v>1</v>
      </c>
      <c r="L124" s="108">
        <f t="shared" si="54"/>
        <v>1</v>
      </c>
      <c r="M124" s="108">
        <f t="shared" si="54"/>
        <v>1</v>
      </c>
      <c r="N124" s="108">
        <f t="shared" si="54"/>
        <v>1</v>
      </c>
      <c r="O124" s="108">
        <f t="shared" si="54"/>
        <v>1</v>
      </c>
      <c r="P124" s="108">
        <f t="shared" si="54"/>
        <v>1</v>
      </c>
      <c r="Q124" s="108">
        <f t="shared" si="54"/>
        <v>1</v>
      </c>
      <c r="R124" s="108">
        <f t="shared" si="54"/>
        <v>1</v>
      </c>
      <c r="S124" s="108">
        <f t="shared" si="54"/>
        <v>1</v>
      </c>
      <c r="T124" s="108">
        <f t="shared" si="54"/>
        <v>1</v>
      </c>
      <c r="U124" s="108">
        <f t="shared" si="54"/>
        <v>1</v>
      </c>
      <c r="V124" s="108">
        <f t="shared" si="54"/>
        <v>1</v>
      </c>
      <c r="W124" s="108">
        <f t="shared" si="54"/>
        <v>1</v>
      </c>
      <c r="X124" s="108">
        <f t="shared" si="54"/>
        <v>1</v>
      </c>
      <c r="Y124" s="108">
        <f t="shared" si="54"/>
        <v>1</v>
      </c>
      <c r="Z124" s="108">
        <f t="shared" si="55"/>
        <v>1</v>
      </c>
      <c r="AA124" s="108">
        <f t="shared" si="55"/>
        <v>1</v>
      </c>
      <c r="AB124" s="108">
        <f t="shared" si="55"/>
        <v>1</v>
      </c>
      <c r="AC124" s="108">
        <f t="shared" si="55"/>
        <v>1</v>
      </c>
      <c r="AD124" s="108">
        <f t="shared" si="55"/>
        <v>1</v>
      </c>
      <c r="AE124" s="108">
        <f t="shared" si="55"/>
        <v>1</v>
      </c>
      <c r="AF124" s="108">
        <f t="shared" si="55"/>
        <v>1</v>
      </c>
      <c r="AG124" s="108">
        <f t="shared" si="55"/>
        <v>1</v>
      </c>
      <c r="AH124" s="108">
        <f t="shared" si="55"/>
        <v>1</v>
      </c>
      <c r="AI124" s="108">
        <f t="shared" si="55"/>
        <v>1</v>
      </c>
      <c r="AJ124" s="108">
        <f t="shared" si="55"/>
        <v>1</v>
      </c>
      <c r="AK124" s="108">
        <f t="shared" si="55"/>
        <v>1</v>
      </c>
      <c r="AL124" s="108">
        <f t="shared" si="55"/>
        <v>1</v>
      </c>
      <c r="AM124" s="108">
        <f t="shared" si="55"/>
        <v>1</v>
      </c>
      <c r="AN124" s="108">
        <f t="shared" si="55"/>
        <v>1</v>
      </c>
      <c r="AO124" s="108">
        <f t="shared" si="55"/>
        <v>1</v>
      </c>
      <c r="AP124" s="108">
        <f t="shared" si="55"/>
        <v>1</v>
      </c>
      <c r="AQ124" s="108">
        <f t="shared" si="55"/>
        <v>1</v>
      </c>
      <c r="AR124" s="108">
        <f t="shared" si="55"/>
        <v>1</v>
      </c>
      <c r="AS124" s="108">
        <f t="shared" si="55"/>
        <v>1</v>
      </c>
      <c r="AT124" s="108">
        <f t="shared" si="55"/>
        <v>1</v>
      </c>
      <c r="AU124" s="108">
        <f t="shared" si="55"/>
        <v>1</v>
      </c>
      <c r="AV124" s="108">
        <f t="shared" si="55"/>
        <v>1</v>
      </c>
    </row>
    <row r="125" spans="1:48">
      <c r="A125" s="185" t="s">
        <v>16</v>
      </c>
      <c r="B125" s="264"/>
      <c r="C125" s="264"/>
      <c r="I125" s="151"/>
      <c r="K125" s="87"/>
    </row>
    <row r="126" spans="1:48" ht="15.75" thickBot="1">
      <c r="A126" s="185" t="s">
        <v>16</v>
      </c>
      <c r="B126" s="264"/>
      <c r="C126" s="84" t="s">
        <v>259</v>
      </c>
      <c r="I126" s="151"/>
      <c r="K126" s="87"/>
    </row>
    <row r="127" spans="1:48">
      <c r="A127" s="185" t="s">
        <v>16</v>
      </c>
      <c r="B127" s="264" t="str">
        <f t="shared" ref="B127:C135" si="57">B116</f>
        <v>CNC</v>
      </c>
      <c r="C127" s="264" t="str">
        <f t="shared" si="57"/>
        <v>Commercial - Cooling</v>
      </c>
      <c r="E127" s="144">
        <f t="shared" ref="E127:E135" si="58">E116+$AX$106</f>
        <v>0.01</v>
      </c>
      <c r="I127" s="151"/>
      <c r="J127" s="154">
        <f t="shared" ref="J127:AV133" si="59">J116*(1-$E127)</f>
        <v>0.99</v>
      </c>
      <c r="K127" s="105">
        <f t="shared" si="59"/>
        <v>0.99</v>
      </c>
      <c r="L127" s="105">
        <f t="shared" si="59"/>
        <v>0.99</v>
      </c>
      <c r="M127" s="105">
        <f t="shared" si="59"/>
        <v>0.99</v>
      </c>
      <c r="N127" s="105">
        <f t="shared" si="59"/>
        <v>0.99</v>
      </c>
      <c r="O127" s="105">
        <f t="shared" si="59"/>
        <v>0.99</v>
      </c>
      <c r="P127" s="105">
        <f t="shared" si="59"/>
        <v>0.99</v>
      </c>
      <c r="Q127" s="105">
        <f t="shared" si="59"/>
        <v>0.99</v>
      </c>
      <c r="R127" s="105">
        <f t="shared" si="59"/>
        <v>0.99</v>
      </c>
      <c r="S127" s="105">
        <f t="shared" si="59"/>
        <v>0.99</v>
      </c>
      <c r="T127" s="105">
        <f t="shared" si="59"/>
        <v>0.99</v>
      </c>
      <c r="U127" s="105">
        <f t="shared" si="59"/>
        <v>0.99</v>
      </c>
      <c r="V127" s="105">
        <f t="shared" si="59"/>
        <v>0.99</v>
      </c>
      <c r="W127" s="105">
        <f t="shared" si="59"/>
        <v>0.99</v>
      </c>
      <c r="X127" s="105">
        <f t="shared" si="59"/>
        <v>0.99</v>
      </c>
      <c r="Y127" s="105">
        <f t="shared" si="59"/>
        <v>0.99</v>
      </c>
      <c r="Z127" s="105">
        <f t="shared" si="59"/>
        <v>0.99</v>
      </c>
      <c r="AA127" s="105">
        <f t="shared" si="59"/>
        <v>0.99</v>
      </c>
      <c r="AB127" s="105">
        <f t="shared" si="59"/>
        <v>0.99</v>
      </c>
      <c r="AC127" s="105">
        <f t="shared" si="59"/>
        <v>0.99</v>
      </c>
      <c r="AD127" s="105">
        <f t="shared" si="59"/>
        <v>0.99</v>
      </c>
      <c r="AE127" s="105">
        <f t="shared" si="59"/>
        <v>0.99</v>
      </c>
      <c r="AF127" s="105">
        <f t="shared" si="59"/>
        <v>0.99</v>
      </c>
      <c r="AG127" s="105">
        <f t="shared" si="59"/>
        <v>0.99</v>
      </c>
      <c r="AH127" s="105">
        <f t="shared" si="59"/>
        <v>0.99</v>
      </c>
      <c r="AI127" s="105">
        <f t="shared" si="59"/>
        <v>0.99</v>
      </c>
      <c r="AJ127" s="105">
        <f t="shared" si="59"/>
        <v>0.99</v>
      </c>
      <c r="AK127" s="105">
        <f t="shared" si="59"/>
        <v>0.99</v>
      </c>
      <c r="AL127" s="105">
        <f t="shared" si="59"/>
        <v>0.99</v>
      </c>
      <c r="AM127" s="105">
        <f t="shared" si="59"/>
        <v>0.99</v>
      </c>
      <c r="AN127" s="105">
        <f t="shared" si="59"/>
        <v>0.99</v>
      </c>
      <c r="AO127" s="105">
        <f t="shared" si="59"/>
        <v>0.99</v>
      </c>
      <c r="AP127" s="105">
        <f t="shared" si="59"/>
        <v>0.99</v>
      </c>
      <c r="AQ127" s="105">
        <f t="shared" si="59"/>
        <v>0.99</v>
      </c>
      <c r="AR127" s="105">
        <f t="shared" si="59"/>
        <v>0.99</v>
      </c>
      <c r="AS127" s="105">
        <f t="shared" si="59"/>
        <v>0.99</v>
      </c>
      <c r="AT127" s="105">
        <f t="shared" si="59"/>
        <v>0.99</v>
      </c>
      <c r="AU127" s="105">
        <f t="shared" si="59"/>
        <v>0.99</v>
      </c>
      <c r="AV127" s="105">
        <f t="shared" si="59"/>
        <v>0.99</v>
      </c>
    </row>
    <row r="128" spans="1:48">
      <c r="A128" s="185" t="s">
        <v>16</v>
      </c>
      <c r="B128" s="264" t="str">
        <f t="shared" si="57"/>
        <v>CNH</v>
      </c>
      <c r="C128" s="264" t="str">
        <f t="shared" si="57"/>
        <v>Commercial - Space Heating</v>
      </c>
      <c r="E128" s="144">
        <f t="shared" si="58"/>
        <v>0.01</v>
      </c>
      <c r="I128" s="151"/>
      <c r="J128" s="154">
        <f t="shared" si="59"/>
        <v>0.99</v>
      </c>
      <c r="K128" s="105">
        <f t="shared" si="59"/>
        <v>0.99</v>
      </c>
      <c r="L128" s="105">
        <f t="shared" si="59"/>
        <v>0.99</v>
      </c>
      <c r="M128" s="105">
        <f t="shared" si="59"/>
        <v>0.99</v>
      </c>
      <c r="N128" s="105">
        <f t="shared" si="59"/>
        <v>0.99</v>
      </c>
      <c r="O128" s="105">
        <f t="shared" si="59"/>
        <v>0.99</v>
      </c>
      <c r="P128" s="105">
        <f t="shared" si="59"/>
        <v>0.99</v>
      </c>
      <c r="Q128" s="105">
        <f t="shared" si="59"/>
        <v>0.99</v>
      </c>
      <c r="R128" s="105">
        <f t="shared" si="59"/>
        <v>0.99</v>
      </c>
      <c r="S128" s="105">
        <f t="shared" si="59"/>
        <v>0.99</v>
      </c>
      <c r="T128" s="105">
        <f t="shared" si="59"/>
        <v>0.99</v>
      </c>
      <c r="U128" s="105">
        <f t="shared" si="59"/>
        <v>0.99</v>
      </c>
      <c r="V128" s="105">
        <f t="shared" si="59"/>
        <v>0.99</v>
      </c>
      <c r="W128" s="105">
        <f t="shared" si="59"/>
        <v>0.99</v>
      </c>
      <c r="X128" s="105">
        <f t="shared" si="59"/>
        <v>0.99</v>
      </c>
      <c r="Y128" s="105">
        <f t="shared" si="59"/>
        <v>0.99</v>
      </c>
      <c r="Z128" s="105">
        <f t="shared" si="59"/>
        <v>0.99</v>
      </c>
      <c r="AA128" s="105">
        <f t="shared" si="59"/>
        <v>0.99</v>
      </c>
      <c r="AB128" s="105">
        <f t="shared" si="59"/>
        <v>0.99</v>
      </c>
      <c r="AC128" s="105">
        <f t="shared" si="59"/>
        <v>0.99</v>
      </c>
      <c r="AD128" s="105">
        <f t="shared" si="59"/>
        <v>0.99</v>
      </c>
      <c r="AE128" s="105">
        <f t="shared" si="59"/>
        <v>0.99</v>
      </c>
      <c r="AF128" s="105">
        <f t="shared" si="59"/>
        <v>0.99</v>
      </c>
      <c r="AG128" s="105">
        <f t="shared" si="59"/>
        <v>0.99</v>
      </c>
      <c r="AH128" s="105">
        <f t="shared" si="59"/>
        <v>0.99</v>
      </c>
      <c r="AI128" s="105">
        <f t="shared" si="59"/>
        <v>0.99</v>
      </c>
      <c r="AJ128" s="105">
        <f t="shared" si="59"/>
        <v>0.99</v>
      </c>
      <c r="AK128" s="105">
        <f t="shared" si="59"/>
        <v>0.99</v>
      </c>
      <c r="AL128" s="105">
        <f t="shared" si="59"/>
        <v>0.99</v>
      </c>
      <c r="AM128" s="105">
        <f t="shared" si="59"/>
        <v>0.99</v>
      </c>
      <c r="AN128" s="105">
        <f t="shared" si="59"/>
        <v>0.99</v>
      </c>
      <c r="AO128" s="105">
        <f t="shared" si="59"/>
        <v>0.99</v>
      </c>
      <c r="AP128" s="105">
        <f t="shared" si="59"/>
        <v>0.99</v>
      </c>
      <c r="AQ128" s="105">
        <f t="shared" si="59"/>
        <v>0.99</v>
      </c>
      <c r="AR128" s="105">
        <f t="shared" si="59"/>
        <v>0.99</v>
      </c>
      <c r="AS128" s="105">
        <f t="shared" si="59"/>
        <v>0.99</v>
      </c>
      <c r="AT128" s="105">
        <f t="shared" si="59"/>
        <v>0.99</v>
      </c>
      <c r="AU128" s="105">
        <f t="shared" si="59"/>
        <v>0.99</v>
      </c>
      <c r="AV128" s="105">
        <f t="shared" si="59"/>
        <v>0.99</v>
      </c>
    </row>
    <row r="129" spans="1:48">
      <c r="A129" s="185" t="s">
        <v>16</v>
      </c>
      <c r="B129" s="264" t="str">
        <f t="shared" si="57"/>
        <v>CNK</v>
      </c>
      <c r="C129" s="264" t="str">
        <f t="shared" si="57"/>
        <v>Commercial - Cooking</v>
      </c>
      <c r="E129" s="144">
        <f t="shared" si="58"/>
        <v>0.01</v>
      </c>
      <c r="I129" s="151"/>
      <c r="J129" s="154">
        <f t="shared" si="59"/>
        <v>0.99</v>
      </c>
      <c r="K129" s="105">
        <f t="shared" si="59"/>
        <v>0.99</v>
      </c>
      <c r="L129" s="105">
        <f t="shared" si="59"/>
        <v>0.99</v>
      </c>
      <c r="M129" s="105">
        <f t="shared" si="59"/>
        <v>0.99</v>
      </c>
      <c r="N129" s="105">
        <f t="shared" si="59"/>
        <v>0.99</v>
      </c>
      <c r="O129" s="105">
        <f t="shared" si="59"/>
        <v>0.99</v>
      </c>
      <c r="P129" s="105">
        <f t="shared" si="59"/>
        <v>0.99</v>
      </c>
      <c r="Q129" s="105">
        <f t="shared" si="59"/>
        <v>0.99</v>
      </c>
      <c r="R129" s="105">
        <f t="shared" si="59"/>
        <v>0.99</v>
      </c>
      <c r="S129" s="105">
        <f t="shared" si="59"/>
        <v>0.99</v>
      </c>
      <c r="T129" s="105">
        <f t="shared" si="59"/>
        <v>0.99</v>
      </c>
      <c r="U129" s="105">
        <f t="shared" si="59"/>
        <v>0.99</v>
      </c>
      <c r="V129" s="105">
        <f t="shared" si="59"/>
        <v>0.99</v>
      </c>
      <c r="W129" s="105">
        <f t="shared" si="59"/>
        <v>0.99</v>
      </c>
      <c r="X129" s="105">
        <f t="shared" si="59"/>
        <v>0.99</v>
      </c>
      <c r="Y129" s="105">
        <f t="shared" si="59"/>
        <v>0.99</v>
      </c>
      <c r="Z129" s="105">
        <f t="shared" si="59"/>
        <v>0.99</v>
      </c>
      <c r="AA129" s="105">
        <f t="shared" si="59"/>
        <v>0.99</v>
      </c>
      <c r="AB129" s="105">
        <f t="shared" si="59"/>
        <v>0.99</v>
      </c>
      <c r="AC129" s="105">
        <f t="shared" si="59"/>
        <v>0.99</v>
      </c>
      <c r="AD129" s="105">
        <f t="shared" si="59"/>
        <v>0.99</v>
      </c>
      <c r="AE129" s="105">
        <f t="shared" si="59"/>
        <v>0.99</v>
      </c>
      <c r="AF129" s="105">
        <f t="shared" si="59"/>
        <v>0.99</v>
      </c>
      <c r="AG129" s="105">
        <f t="shared" si="59"/>
        <v>0.99</v>
      </c>
      <c r="AH129" s="105">
        <f t="shared" si="59"/>
        <v>0.99</v>
      </c>
      <c r="AI129" s="105">
        <f t="shared" si="59"/>
        <v>0.99</v>
      </c>
      <c r="AJ129" s="105">
        <f t="shared" si="59"/>
        <v>0.99</v>
      </c>
      <c r="AK129" s="105">
        <f t="shared" si="59"/>
        <v>0.99</v>
      </c>
      <c r="AL129" s="105">
        <f t="shared" si="59"/>
        <v>0.99</v>
      </c>
      <c r="AM129" s="105">
        <f t="shared" si="59"/>
        <v>0.99</v>
      </c>
      <c r="AN129" s="105">
        <f t="shared" si="59"/>
        <v>0.99</v>
      </c>
      <c r="AO129" s="105">
        <f t="shared" si="59"/>
        <v>0.99</v>
      </c>
      <c r="AP129" s="105">
        <f t="shared" si="59"/>
        <v>0.99</v>
      </c>
      <c r="AQ129" s="105">
        <f t="shared" si="59"/>
        <v>0.99</v>
      </c>
      <c r="AR129" s="105">
        <f t="shared" si="59"/>
        <v>0.99</v>
      </c>
      <c r="AS129" s="105">
        <f t="shared" si="59"/>
        <v>0.99</v>
      </c>
      <c r="AT129" s="105">
        <f t="shared" si="59"/>
        <v>0.99</v>
      </c>
      <c r="AU129" s="105">
        <f t="shared" si="59"/>
        <v>0.99</v>
      </c>
      <c r="AV129" s="105">
        <f t="shared" si="59"/>
        <v>0.99</v>
      </c>
    </row>
    <row r="130" spans="1:48">
      <c r="A130" s="185" t="s">
        <v>16</v>
      </c>
      <c r="B130" s="264" t="str">
        <f t="shared" si="57"/>
        <v>CNL</v>
      </c>
      <c r="C130" s="264" t="str">
        <f t="shared" si="57"/>
        <v>Commercial - Lighting</v>
      </c>
      <c r="E130" s="144">
        <f t="shared" si="58"/>
        <v>0.01</v>
      </c>
      <c r="I130" s="151"/>
      <c r="J130" s="154">
        <f t="shared" si="59"/>
        <v>0.99</v>
      </c>
      <c r="K130" s="105">
        <f t="shared" si="59"/>
        <v>0.99</v>
      </c>
      <c r="L130" s="105">
        <f t="shared" si="59"/>
        <v>0.99</v>
      </c>
      <c r="M130" s="105">
        <f t="shared" si="59"/>
        <v>0.99</v>
      </c>
      <c r="N130" s="105">
        <f t="shared" si="59"/>
        <v>0.99</v>
      </c>
      <c r="O130" s="105">
        <f t="shared" si="59"/>
        <v>0.99</v>
      </c>
      <c r="P130" s="105">
        <f t="shared" si="59"/>
        <v>0.99</v>
      </c>
      <c r="Q130" s="105">
        <f t="shared" si="59"/>
        <v>0.99</v>
      </c>
      <c r="R130" s="105">
        <f t="shared" si="59"/>
        <v>0.99</v>
      </c>
      <c r="S130" s="105">
        <f t="shared" si="59"/>
        <v>0.99</v>
      </c>
      <c r="T130" s="105">
        <f t="shared" si="59"/>
        <v>0.99</v>
      </c>
      <c r="U130" s="105">
        <f t="shared" si="59"/>
        <v>0.99</v>
      </c>
      <c r="V130" s="105">
        <f t="shared" si="59"/>
        <v>0.99</v>
      </c>
      <c r="W130" s="105">
        <f t="shared" si="59"/>
        <v>0.99</v>
      </c>
      <c r="X130" s="105">
        <f t="shared" si="59"/>
        <v>0.99</v>
      </c>
      <c r="Y130" s="105">
        <f t="shared" si="59"/>
        <v>0.99</v>
      </c>
      <c r="Z130" s="105">
        <f t="shared" si="59"/>
        <v>0.99</v>
      </c>
      <c r="AA130" s="105">
        <f t="shared" si="59"/>
        <v>0.99</v>
      </c>
      <c r="AB130" s="105">
        <f t="shared" si="59"/>
        <v>0.99</v>
      </c>
      <c r="AC130" s="105">
        <f t="shared" si="59"/>
        <v>0.99</v>
      </c>
      <c r="AD130" s="105">
        <f t="shared" si="59"/>
        <v>0.99</v>
      </c>
      <c r="AE130" s="105">
        <f t="shared" si="59"/>
        <v>0.99</v>
      </c>
      <c r="AF130" s="105">
        <f t="shared" si="59"/>
        <v>0.99</v>
      </c>
      <c r="AG130" s="105">
        <f t="shared" si="59"/>
        <v>0.99</v>
      </c>
      <c r="AH130" s="105">
        <f t="shared" si="59"/>
        <v>0.99</v>
      </c>
      <c r="AI130" s="105">
        <f t="shared" si="59"/>
        <v>0.99</v>
      </c>
      <c r="AJ130" s="105">
        <f t="shared" si="59"/>
        <v>0.99</v>
      </c>
      <c r="AK130" s="105">
        <f t="shared" si="59"/>
        <v>0.99</v>
      </c>
      <c r="AL130" s="105">
        <f t="shared" si="59"/>
        <v>0.99</v>
      </c>
      <c r="AM130" s="105">
        <f t="shared" si="59"/>
        <v>0.99</v>
      </c>
      <c r="AN130" s="105">
        <f t="shared" si="59"/>
        <v>0.99</v>
      </c>
      <c r="AO130" s="105">
        <f t="shared" si="59"/>
        <v>0.99</v>
      </c>
      <c r="AP130" s="105">
        <f t="shared" si="59"/>
        <v>0.99</v>
      </c>
      <c r="AQ130" s="105">
        <f t="shared" si="59"/>
        <v>0.99</v>
      </c>
      <c r="AR130" s="105">
        <f t="shared" si="59"/>
        <v>0.99</v>
      </c>
      <c r="AS130" s="105">
        <f t="shared" si="59"/>
        <v>0.99</v>
      </c>
      <c r="AT130" s="105">
        <f t="shared" si="59"/>
        <v>0.99</v>
      </c>
      <c r="AU130" s="105">
        <f t="shared" si="59"/>
        <v>0.99</v>
      </c>
      <c r="AV130" s="105">
        <f t="shared" si="59"/>
        <v>0.99</v>
      </c>
    </row>
    <row r="131" spans="1:48">
      <c r="A131" s="185" t="s">
        <v>16</v>
      </c>
      <c r="B131" s="264" t="str">
        <f t="shared" si="57"/>
        <v>CNR</v>
      </c>
      <c r="C131" s="264" t="str">
        <f t="shared" si="57"/>
        <v>Commercial - Refrigeration</v>
      </c>
      <c r="E131" s="144">
        <f t="shared" si="58"/>
        <v>0.01</v>
      </c>
      <c r="H131" s="264"/>
      <c r="I131" s="151"/>
      <c r="J131" s="154">
        <f t="shared" si="59"/>
        <v>0.99</v>
      </c>
      <c r="K131" s="105">
        <f t="shared" si="59"/>
        <v>0.99</v>
      </c>
      <c r="L131" s="105">
        <f t="shared" si="59"/>
        <v>0.99</v>
      </c>
      <c r="M131" s="105">
        <f t="shared" si="59"/>
        <v>0.99</v>
      </c>
      <c r="N131" s="105">
        <f>N120*(1-$E131)</f>
        <v>0.99</v>
      </c>
      <c r="O131" s="105">
        <f t="shared" si="59"/>
        <v>0.99</v>
      </c>
      <c r="P131" s="105">
        <f t="shared" si="59"/>
        <v>0.99</v>
      </c>
      <c r="Q131" s="105">
        <f t="shared" si="59"/>
        <v>0.99</v>
      </c>
      <c r="R131" s="105">
        <f t="shared" si="59"/>
        <v>0.99</v>
      </c>
      <c r="S131" s="105">
        <f t="shared" si="59"/>
        <v>0.99</v>
      </c>
      <c r="T131" s="105">
        <f t="shared" si="59"/>
        <v>0.99</v>
      </c>
      <c r="U131" s="105">
        <f t="shared" si="59"/>
        <v>0.99</v>
      </c>
      <c r="V131" s="105">
        <f t="shared" si="59"/>
        <v>0.99</v>
      </c>
      <c r="W131" s="105">
        <f t="shared" si="59"/>
        <v>0.99</v>
      </c>
      <c r="X131" s="105">
        <f t="shared" si="59"/>
        <v>0.99</v>
      </c>
      <c r="Y131" s="105">
        <f t="shared" si="59"/>
        <v>0.99</v>
      </c>
      <c r="Z131" s="105">
        <f t="shared" si="59"/>
        <v>0.99</v>
      </c>
      <c r="AA131" s="105">
        <f t="shared" si="59"/>
        <v>0.99</v>
      </c>
      <c r="AB131" s="105">
        <f t="shared" si="59"/>
        <v>0.99</v>
      </c>
      <c r="AC131" s="105">
        <f t="shared" si="59"/>
        <v>0.99</v>
      </c>
      <c r="AD131" s="105">
        <f t="shared" si="59"/>
        <v>0.99</v>
      </c>
      <c r="AE131" s="105">
        <f t="shared" si="59"/>
        <v>0.99</v>
      </c>
      <c r="AF131" s="105">
        <f t="shared" si="59"/>
        <v>0.99</v>
      </c>
      <c r="AG131" s="105">
        <f t="shared" si="59"/>
        <v>0.99</v>
      </c>
      <c r="AH131" s="105">
        <f t="shared" si="59"/>
        <v>0.99</v>
      </c>
      <c r="AI131" s="105">
        <f t="shared" si="59"/>
        <v>0.99</v>
      </c>
      <c r="AJ131" s="105">
        <f t="shared" si="59"/>
        <v>0.99</v>
      </c>
      <c r="AK131" s="105">
        <f t="shared" si="59"/>
        <v>0.99</v>
      </c>
      <c r="AL131" s="105">
        <f t="shared" si="59"/>
        <v>0.99</v>
      </c>
      <c r="AM131" s="105">
        <f t="shared" si="59"/>
        <v>0.99</v>
      </c>
      <c r="AN131" s="105">
        <f t="shared" si="59"/>
        <v>0.99</v>
      </c>
      <c r="AO131" s="105">
        <f t="shared" si="59"/>
        <v>0.99</v>
      </c>
      <c r="AP131" s="105">
        <f t="shared" si="59"/>
        <v>0.99</v>
      </c>
      <c r="AQ131" s="105">
        <f t="shared" si="59"/>
        <v>0.99</v>
      </c>
      <c r="AR131" s="105">
        <f t="shared" si="59"/>
        <v>0.99</v>
      </c>
      <c r="AS131" s="105">
        <f t="shared" si="59"/>
        <v>0.99</v>
      </c>
      <c r="AT131" s="105">
        <f t="shared" si="59"/>
        <v>0.99</v>
      </c>
      <c r="AU131" s="105">
        <f t="shared" si="59"/>
        <v>0.99</v>
      </c>
      <c r="AV131" s="105">
        <f t="shared" si="59"/>
        <v>0.99</v>
      </c>
    </row>
    <row r="132" spans="1:48">
      <c r="A132" s="185" t="s">
        <v>16</v>
      </c>
      <c r="B132" s="264" t="str">
        <f t="shared" si="57"/>
        <v>CNW</v>
      </c>
      <c r="C132" s="264" t="str">
        <f t="shared" si="57"/>
        <v>Commercial - Water Heating</v>
      </c>
      <c r="E132" s="144">
        <f t="shared" si="58"/>
        <v>0.01</v>
      </c>
      <c r="I132" s="151"/>
      <c r="J132" s="154">
        <f t="shared" si="59"/>
        <v>0.99</v>
      </c>
      <c r="K132" s="105">
        <f t="shared" si="59"/>
        <v>0.99</v>
      </c>
      <c r="L132" s="105">
        <f t="shared" si="59"/>
        <v>0.99</v>
      </c>
      <c r="M132" s="105">
        <f t="shared" si="59"/>
        <v>0.99</v>
      </c>
      <c r="N132" s="105">
        <f t="shared" si="59"/>
        <v>0.99</v>
      </c>
      <c r="O132" s="105">
        <f t="shared" si="59"/>
        <v>0.99</v>
      </c>
      <c r="P132" s="105">
        <f t="shared" si="59"/>
        <v>0.99</v>
      </c>
      <c r="Q132" s="105">
        <f t="shared" si="59"/>
        <v>0.99</v>
      </c>
      <c r="R132" s="105">
        <f t="shared" si="59"/>
        <v>0.99</v>
      </c>
      <c r="S132" s="105">
        <f t="shared" si="59"/>
        <v>0.99</v>
      </c>
      <c r="T132" s="105">
        <f t="shared" si="59"/>
        <v>0.99</v>
      </c>
      <c r="U132" s="105">
        <f t="shared" si="59"/>
        <v>0.99</v>
      </c>
      <c r="V132" s="105">
        <f t="shared" si="59"/>
        <v>0.99</v>
      </c>
      <c r="W132" s="105">
        <f t="shared" si="59"/>
        <v>0.99</v>
      </c>
      <c r="X132" s="105">
        <f t="shared" si="59"/>
        <v>0.99</v>
      </c>
      <c r="Y132" s="105">
        <f t="shared" si="59"/>
        <v>0.99</v>
      </c>
      <c r="Z132" s="105">
        <f t="shared" si="59"/>
        <v>0.99</v>
      </c>
      <c r="AA132" s="105">
        <f t="shared" si="59"/>
        <v>0.99</v>
      </c>
      <c r="AB132" s="105">
        <f t="shared" si="59"/>
        <v>0.99</v>
      </c>
      <c r="AC132" s="105">
        <f t="shared" si="59"/>
        <v>0.99</v>
      </c>
      <c r="AD132" s="105">
        <f t="shared" si="59"/>
        <v>0.99</v>
      </c>
      <c r="AE132" s="105">
        <f t="shared" si="59"/>
        <v>0.99</v>
      </c>
      <c r="AF132" s="105">
        <f t="shared" si="59"/>
        <v>0.99</v>
      </c>
      <c r="AG132" s="105">
        <f t="shared" si="59"/>
        <v>0.99</v>
      </c>
      <c r="AH132" s="105">
        <f t="shared" si="59"/>
        <v>0.99</v>
      </c>
      <c r="AI132" s="105">
        <f t="shared" si="59"/>
        <v>0.99</v>
      </c>
      <c r="AJ132" s="105">
        <f t="shared" si="59"/>
        <v>0.99</v>
      </c>
      <c r="AK132" s="105">
        <f t="shared" si="59"/>
        <v>0.99</v>
      </c>
      <c r="AL132" s="105">
        <f t="shared" si="59"/>
        <v>0.99</v>
      </c>
      <c r="AM132" s="105">
        <f t="shared" si="59"/>
        <v>0.99</v>
      </c>
      <c r="AN132" s="105">
        <f t="shared" si="59"/>
        <v>0.99</v>
      </c>
      <c r="AO132" s="105">
        <f t="shared" si="59"/>
        <v>0.99</v>
      </c>
      <c r="AP132" s="105">
        <f t="shared" si="59"/>
        <v>0.99</v>
      </c>
      <c r="AQ132" s="105">
        <f t="shared" si="59"/>
        <v>0.99</v>
      </c>
      <c r="AR132" s="105">
        <f t="shared" si="59"/>
        <v>0.99</v>
      </c>
      <c r="AS132" s="105">
        <f t="shared" si="59"/>
        <v>0.99</v>
      </c>
      <c r="AT132" s="105">
        <f t="shared" si="59"/>
        <v>0.99</v>
      </c>
      <c r="AU132" s="105">
        <f t="shared" si="59"/>
        <v>0.99</v>
      </c>
      <c r="AV132" s="105">
        <f t="shared" si="59"/>
        <v>0.99</v>
      </c>
    </row>
    <row r="133" spans="1:48">
      <c r="A133" s="185" t="s">
        <v>16</v>
      </c>
      <c r="B133" s="264" t="str">
        <f t="shared" si="57"/>
        <v>CNG</v>
      </c>
      <c r="C133" s="264" t="str">
        <f t="shared" si="57"/>
        <v>Commercial - Public lights</v>
      </c>
      <c r="E133" s="144">
        <f t="shared" si="58"/>
        <v>0.01</v>
      </c>
      <c r="I133" s="151"/>
      <c r="J133" s="154">
        <f t="shared" si="59"/>
        <v>0.99</v>
      </c>
      <c r="K133" s="105">
        <f t="shared" si="59"/>
        <v>0.99</v>
      </c>
      <c r="L133" s="105">
        <f t="shared" si="59"/>
        <v>0.99</v>
      </c>
      <c r="M133" s="105">
        <f t="shared" si="59"/>
        <v>0.99</v>
      </c>
      <c r="N133" s="105">
        <f t="shared" si="59"/>
        <v>0.99</v>
      </c>
      <c r="O133" s="105">
        <f t="shared" si="59"/>
        <v>0.99</v>
      </c>
      <c r="P133" s="105">
        <f t="shared" si="59"/>
        <v>0.99</v>
      </c>
      <c r="Q133" s="105">
        <f t="shared" si="59"/>
        <v>0.99</v>
      </c>
      <c r="R133" s="105">
        <f t="shared" si="59"/>
        <v>0.99</v>
      </c>
      <c r="S133" s="105">
        <f t="shared" si="59"/>
        <v>0.99</v>
      </c>
      <c r="T133" s="105">
        <f t="shared" si="59"/>
        <v>0.99</v>
      </c>
      <c r="U133" s="105">
        <f t="shared" si="59"/>
        <v>0.99</v>
      </c>
      <c r="V133" s="105">
        <f t="shared" si="59"/>
        <v>0.99</v>
      </c>
      <c r="W133" s="105">
        <f t="shared" si="59"/>
        <v>0.99</v>
      </c>
      <c r="X133" s="105">
        <f t="shared" si="59"/>
        <v>0.99</v>
      </c>
      <c r="Y133" s="105">
        <f t="shared" si="59"/>
        <v>0.99</v>
      </c>
      <c r="Z133" s="105">
        <f t="shared" si="59"/>
        <v>0.99</v>
      </c>
      <c r="AA133" s="105">
        <f t="shared" si="59"/>
        <v>0.99</v>
      </c>
      <c r="AB133" s="105">
        <f t="shared" si="59"/>
        <v>0.99</v>
      </c>
      <c r="AC133" s="105">
        <f t="shared" si="59"/>
        <v>0.99</v>
      </c>
      <c r="AD133" s="105">
        <f t="shared" si="59"/>
        <v>0.99</v>
      </c>
      <c r="AE133" s="105">
        <f t="shared" si="59"/>
        <v>0.99</v>
      </c>
      <c r="AF133" s="105">
        <f t="shared" ref="AF133:AV135" si="60">AF122*(1-$E133)</f>
        <v>0.99</v>
      </c>
      <c r="AG133" s="105">
        <f t="shared" si="60"/>
        <v>0.99</v>
      </c>
      <c r="AH133" s="105">
        <f t="shared" si="60"/>
        <v>0.99</v>
      </c>
      <c r="AI133" s="105">
        <f t="shared" si="60"/>
        <v>0.99</v>
      </c>
      <c r="AJ133" s="105">
        <f t="shared" si="60"/>
        <v>0.99</v>
      </c>
      <c r="AK133" s="105">
        <f t="shared" si="60"/>
        <v>0.99</v>
      </c>
      <c r="AL133" s="105">
        <f t="shared" si="60"/>
        <v>0.99</v>
      </c>
      <c r="AM133" s="105">
        <f t="shared" si="60"/>
        <v>0.99</v>
      </c>
      <c r="AN133" s="105">
        <f t="shared" si="60"/>
        <v>0.99</v>
      </c>
      <c r="AO133" s="105">
        <f t="shared" si="60"/>
        <v>0.99</v>
      </c>
      <c r="AP133" s="105">
        <f t="shared" si="60"/>
        <v>0.99</v>
      </c>
      <c r="AQ133" s="105">
        <f t="shared" si="60"/>
        <v>0.99</v>
      </c>
      <c r="AR133" s="105">
        <f t="shared" si="60"/>
        <v>0.99</v>
      </c>
      <c r="AS133" s="105">
        <f t="shared" si="60"/>
        <v>0.99</v>
      </c>
      <c r="AT133" s="105">
        <f t="shared" si="60"/>
        <v>0.99</v>
      </c>
      <c r="AU133" s="105">
        <f t="shared" si="60"/>
        <v>0.99</v>
      </c>
      <c r="AV133" s="105">
        <f t="shared" si="60"/>
        <v>0.99</v>
      </c>
    </row>
    <row r="134" spans="1:48">
      <c r="A134" s="185" t="s">
        <v>16</v>
      </c>
      <c r="B134" s="264" t="str">
        <f t="shared" si="57"/>
        <v>CNT</v>
      </c>
      <c r="C134" s="264" t="str">
        <f t="shared" si="57"/>
        <v>Commercial - Public Water</v>
      </c>
      <c r="E134" s="144">
        <f t="shared" si="58"/>
        <v>0.01</v>
      </c>
      <c r="I134" s="151"/>
      <c r="J134" s="154">
        <f t="shared" ref="J134:AV135" si="61">J123*(1-$E134)</f>
        <v>0.99</v>
      </c>
      <c r="K134" s="105">
        <f t="shared" si="61"/>
        <v>0.99</v>
      </c>
      <c r="L134" s="105">
        <f t="shared" si="61"/>
        <v>0.99</v>
      </c>
      <c r="M134" s="105">
        <f t="shared" si="61"/>
        <v>0.99</v>
      </c>
      <c r="N134" s="105">
        <f t="shared" si="61"/>
        <v>0.99</v>
      </c>
      <c r="O134" s="105">
        <f t="shared" si="61"/>
        <v>0.99</v>
      </c>
      <c r="P134" s="105">
        <f t="shared" si="61"/>
        <v>0.99</v>
      </c>
      <c r="Q134" s="105">
        <f t="shared" si="61"/>
        <v>0.99</v>
      </c>
      <c r="R134" s="105">
        <f t="shared" si="61"/>
        <v>0.99</v>
      </c>
      <c r="S134" s="105">
        <f t="shared" si="61"/>
        <v>0.99</v>
      </c>
      <c r="T134" s="105">
        <f t="shared" si="61"/>
        <v>0.99</v>
      </c>
      <c r="U134" s="105">
        <f t="shared" si="61"/>
        <v>0.99</v>
      </c>
      <c r="V134" s="105">
        <f t="shared" si="61"/>
        <v>0.99</v>
      </c>
      <c r="W134" s="105">
        <f t="shared" si="61"/>
        <v>0.99</v>
      </c>
      <c r="X134" s="105">
        <f t="shared" si="61"/>
        <v>0.99</v>
      </c>
      <c r="Y134" s="105">
        <f t="shared" si="61"/>
        <v>0.99</v>
      </c>
      <c r="Z134" s="105">
        <f t="shared" si="61"/>
        <v>0.99</v>
      </c>
      <c r="AA134" s="105">
        <f t="shared" si="61"/>
        <v>0.99</v>
      </c>
      <c r="AB134" s="105">
        <f t="shared" si="61"/>
        <v>0.99</v>
      </c>
      <c r="AC134" s="105">
        <f t="shared" si="61"/>
        <v>0.99</v>
      </c>
      <c r="AD134" s="105">
        <f t="shared" si="61"/>
        <v>0.99</v>
      </c>
      <c r="AE134" s="105">
        <f t="shared" si="61"/>
        <v>0.99</v>
      </c>
      <c r="AF134" s="105">
        <f t="shared" si="61"/>
        <v>0.99</v>
      </c>
      <c r="AG134" s="105">
        <f t="shared" si="61"/>
        <v>0.99</v>
      </c>
      <c r="AH134" s="105">
        <f t="shared" si="61"/>
        <v>0.99</v>
      </c>
      <c r="AI134" s="105">
        <f t="shared" si="60"/>
        <v>0.99</v>
      </c>
      <c r="AJ134" s="105">
        <f t="shared" si="60"/>
        <v>0.99</v>
      </c>
      <c r="AK134" s="105">
        <f t="shared" si="60"/>
        <v>0.99</v>
      </c>
      <c r="AL134" s="105">
        <f t="shared" si="60"/>
        <v>0.99</v>
      </c>
      <c r="AM134" s="105">
        <f t="shared" si="60"/>
        <v>0.99</v>
      </c>
      <c r="AN134" s="105">
        <f t="shared" si="60"/>
        <v>0.99</v>
      </c>
      <c r="AO134" s="105">
        <f t="shared" si="60"/>
        <v>0.99</v>
      </c>
      <c r="AP134" s="105">
        <f t="shared" si="60"/>
        <v>0.99</v>
      </c>
      <c r="AQ134" s="105">
        <f t="shared" si="60"/>
        <v>0.99</v>
      </c>
      <c r="AR134" s="105">
        <f t="shared" si="60"/>
        <v>0.99</v>
      </c>
      <c r="AS134" s="105">
        <f t="shared" si="61"/>
        <v>0.99</v>
      </c>
      <c r="AT134" s="105">
        <f t="shared" si="61"/>
        <v>0.99</v>
      </c>
      <c r="AU134" s="105">
        <f t="shared" si="61"/>
        <v>0.99</v>
      </c>
      <c r="AV134" s="105">
        <f t="shared" si="61"/>
        <v>0.99</v>
      </c>
    </row>
    <row r="135" spans="1:48">
      <c r="A135" s="185" t="s">
        <v>16</v>
      </c>
      <c r="B135" s="264" t="str">
        <f t="shared" si="57"/>
        <v>CNO</v>
      </c>
      <c r="C135" s="264" t="str">
        <f t="shared" si="57"/>
        <v>Commercial - Other</v>
      </c>
      <c r="E135" s="144">
        <f t="shared" si="58"/>
        <v>0.01</v>
      </c>
      <c r="I135" s="151"/>
      <c r="J135" s="154">
        <f t="shared" si="61"/>
        <v>0.99</v>
      </c>
      <c r="K135" s="105">
        <f t="shared" si="61"/>
        <v>0.99</v>
      </c>
      <c r="L135" s="105">
        <f t="shared" si="61"/>
        <v>0.99</v>
      </c>
      <c r="M135" s="105">
        <f t="shared" si="61"/>
        <v>0.99</v>
      </c>
      <c r="N135" s="105">
        <f t="shared" si="61"/>
        <v>0.99</v>
      </c>
      <c r="O135" s="105">
        <f t="shared" si="61"/>
        <v>0.99</v>
      </c>
      <c r="P135" s="105">
        <f t="shared" si="61"/>
        <v>0.99</v>
      </c>
      <c r="Q135" s="105">
        <f t="shared" si="61"/>
        <v>0.99</v>
      </c>
      <c r="R135" s="105">
        <f t="shared" si="61"/>
        <v>0.99</v>
      </c>
      <c r="S135" s="105">
        <f t="shared" si="61"/>
        <v>0.99</v>
      </c>
      <c r="T135" s="105">
        <f t="shared" si="61"/>
        <v>0.99</v>
      </c>
      <c r="U135" s="105">
        <f t="shared" si="61"/>
        <v>0.99</v>
      </c>
      <c r="V135" s="105">
        <f t="shared" si="61"/>
        <v>0.99</v>
      </c>
      <c r="W135" s="105">
        <f t="shared" si="61"/>
        <v>0.99</v>
      </c>
      <c r="X135" s="105">
        <f t="shared" si="61"/>
        <v>0.99</v>
      </c>
      <c r="Y135" s="105">
        <f t="shared" si="61"/>
        <v>0.99</v>
      </c>
      <c r="Z135" s="105">
        <f t="shared" si="61"/>
        <v>0.99</v>
      </c>
      <c r="AA135" s="105">
        <f t="shared" si="61"/>
        <v>0.99</v>
      </c>
      <c r="AB135" s="105">
        <f t="shared" si="61"/>
        <v>0.99</v>
      </c>
      <c r="AC135" s="105">
        <f t="shared" si="61"/>
        <v>0.99</v>
      </c>
      <c r="AD135" s="105">
        <f t="shared" si="61"/>
        <v>0.99</v>
      </c>
      <c r="AE135" s="105">
        <f t="shared" si="61"/>
        <v>0.99</v>
      </c>
      <c r="AF135" s="105">
        <f t="shared" si="61"/>
        <v>0.99</v>
      </c>
      <c r="AG135" s="105">
        <f t="shared" si="61"/>
        <v>0.99</v>
      </c>
      <c r="AH135" s="105">
        <f t="shared" si="61"/>
        <v>0.99</v>
      </c>
      <c r="AI135" s="105">
        <f t="shared" si="60"/>
        <v>0.99</v>
      </c>
      <c r="AJ135" s="105">
        <f t="shared" si="60"/>
        <v>0.99</v>
      </c>
      <c r="AK135" s="105">
        <f t="shared" si="60"/>
        <v>0.99</v>
      </c>
      <c r="AL135" s="105">
        <f t="shared" si="60"/>
        <v>0.99</v>
      </c>
      <c r="AM135" s="105">
        <f t="shared" si="60"/>
        <v>0.99</v>
      </c>
      <c r="AN135" s="105">
        <f t="shared" si="60"/>
        <v>0.99</v>
      </c>
      <c r="AO135" s="105">
        <f t="shared" si="60"/>
        <v>0.99</v>
      </c>
      <c r="AP135" s="105">
        <f t="shared" si="60"/>
        <v>0.99</v>
      </c>
      <c r="AQ135" s="105">
        <f t="shared" si="60"/>
        <v>0.99</v>
      </c>
      <c r="AR135" s="105">
        <f t="shared" si="60"/>
        <v>0.99</v>
      </c>
      <c r="AS135" s="105">
        <f t="shared" si="61"/>
        <v>0.99</v>
      </c>
      <c r="AT135" s="105">
        <f t="shared" si="61"/>
        <v>0.99</v>
      </c>
      <c r="AU135" s="105">
        <f t="shared" si="61"/>
        <v>0.99</v>
      </c>
      <c r="AV135" s="105">
        <f t="shared" si="61"/>
        <v>0.99</v>
      </c>
    </row>
    <row r="136" spans="1:48">
      <c r="A136" s="185" t="s">
        <v>16</v>
      </c>
      <c r="B136" s="264"/>
      <c r="C136" s="264"/>
      <c r="I136" s="151"/>
      <c r="K136" s="87"/>
    </row>
    <row r="137" spans="1:48" ht="15.75" thickBot="1">
      <c r="A137" s="185" t="s">
        <v>16</v>
      </c>
      <c r="B137" s="264"/>
      <c r="C137" s="84" t="s">
        <v>260</v>
      </c>
      <c r="I137" s="151"/>
      <c r="K137" s="87"/>
    </row>
    <row r="138" spans="1:48">
      <c r="A138" s="185" t="s">
        <v>16</v>
      </c>
      <c r="B138" s="264" t="str">
        <f t="shared" ref="B138:C146" si="62">B127</f>
        <v>CNC</v>
      </c>
      <c r="C138" s="264" t="str">
        <f t="shared" si="62"/>
        <v>Commercial - Cooling</v>
      </c>
      <c r="E138" s="144">
        <f t="shared" ref="E138:E146" si="63">E127+$AX$106</f>
        <v>0.02</v>
      </c>
      <c r="I138" s="151"/>
      <c r="J138" s="154">
        <f t="shared" ref="J138:AV144" si="64">J127*(1-$E138)</f>
        <v>0.97019999999999995</v>
      </c>
      <c r="K138" s="105">
        <f t="shared" si="64"/>
        <v>0.97019999999999995</v>
      </c>
      <c r="L138" s="105">
        <f t="shared" si="64"/>
        <v>0.97019999999999995</v>
      </c>
      <c r="M138" s="105">
        <f t="shared" si="64"/>
        <v>0.97019999999999995</v>
      </c>
      <c r="N138" s="105">
        <f t="shared" si="64"/>
        <v>0.97019999999999995</v>
      </c>
      <c r="O138" s="105">
        <f t="shared" si="64"/>
        <v>0.97019999999999995</v>
      </c>
      <c r="P138" s="105">
        <f t="shared" si="64"/>
        <v>0.97019999999999995</v>
      </c>
      <c r="Q138" s="105">
        <f t="shared" si="64"/>
        <v>0.97019999999999995</v>
      </c>
      <c r="R138" s="105">
        <f t="shared" si="64"/>
        <v>0.97019999999999995</v>
      </c>
      <c r="S138" s="105">
        <f t="shared" si="64"/>
        <v>0.97019999999999995</v>
      </c>
      <c r="T138" s="105">
        <f t="shared" si="64"/>
        <v>0.97019999999999995</v>
      </c>
      <c r="U138" s="105">
        <f t="shared" si="64"/>
        <v>0.97019999999999995</v>
      </c>
      <c r="V138" s="105">
        <f t="shared" si="64"/>
        <v>0.97019999999999995</v>
      </c>
      <c r="W138" s="105">
        <f t="shared" si="64"/>
        <v>0.97019999999999995</v>
      </c>
      <c r="X138" s="105">
        <f t="shared" si="64"/>
        <v>0.97019999999999995</v>
      </c>
      <c r="Y138" s="105">
        <f t="shared" si="64"/>
        <v>0.97019999999999995</v>
      </c>
      <c r="Z138" s="105">
        <f t="shared" si="64"/>
        <v>0.97019999999999995</v>
      </c>
      <c r="AA138" s="105">
        <f t="shared" si="64"/>
        <v>0.97019999999999995</v>
      </c>
      <c r="AB138" s="105">
        <f t="shared" si="64"/>
        <v>0.97019999999999995</v>
      </c>
      <c r="AC138" s="105">
        <f t="shared" si="64"/>
        <v>0.97019999999999995</v>
      </c>
      <c r="AD138" s="105">
        <f t="shared" si="64"/>
        <v>0.97019999999999995</v>
      </c>
      <c r="AE138" s="105">
        <f t="shared" si="64"/>
        <v>0.97019999999999995</v>
      </c>
      <c r="AF138" s="105">
        <f t="shared" si="64"/>
        <v>0.97019999999999995</v>
      </c>
      <c r="AG138" s="105">
        <f t="shared" si="64"/>
        <v>0.97019999999999995</v>
      </c>
      <c r="AH138" s="105">
        <f t="shared" si="64"/>
        <v>0.97019999999999995</v>
      </c>
      <c r="AI138" s="105">
        <f t="shared" si="64"/>
        <v>0.97019999999999995</v>
      </c>
      <c r="AJ138" s="105">
        <f t="shared" si="64"/>
        <v>0.97019999999999995</v>
      </c>
      <c r="AK138" s="105">
        <f t="shared" si="64"/>
        <v>0.97019999999999995</v>
      </c>
      <c r="AL138" s="105">
        <f t="shared" si="64"/>
        <v>0.97019999999999995</v>
      </c>
      <c r="AM138" s="105">
        <f t="shared" si="64"/>
        <v>0.97019999999999995</v>
      </c>
      <c r="AN138" s="105">
        <f t="shared" si="64"/>
        <v>0.97019999999999995</v>
      </c>
      <c r="AO138" s="105">
        <f t="shared" si="64"/>
        <v>0.97019999999999995</v>
      </c>
      <c r="AP138" s="105">
        <f t="shared" si="64"/>
        <v>0.97019999999999995</v>
      </c>
      <c r="AQ138" s="105">
        <f t="shared" si="64"/>
        <v>0.97019999999999995</v>
      </c>
      <c r="AR138" s="105">
        <f t="shared" si="64"/>
        <v>0.97019999999999995</v>
      </c>
      <c r="AS138" s="105">
        <f t="shared" si="64"/>
        <v>0.97019999999999995</v>
      </c>
      <c r="AT138" s="105">
        <f t="shared" si="64"/>
        <v>0.97019999999999995</v>
      </c>
      <c r="AU138" s="105">
        <f t="shared" si="64"/>
        <v>0.97019999999999995</v>
      </c>
      <c r="AV138" s="105">
        <f t="shared" si="64"/>
        <v>0.97019999999999995</v>
      </c>
    </row>
    <row r="139" spans="1:48">
      <c r="A139" s="185" t="s">
        <v>16</v>
      </c>
      <c r="B139" s="264" t="str">
        <f t="shared" si="62"/>
        <v>CNH</v>
      </c>
      <c r="C139" s="264" t="str">
        <f t="shared" si="62"/>
        <v>Commercial - Space Heating</v>
      </c>
      <c r="E139" s="144">
        <f t="shared" si="63"/>
        <v>0.02</v>
      </c>
      <c r="I139" s="151"/>
      <c r="J139" s="154">
        <f t="shared" si="64"/>
        <v>0.97019999999999995</v>
      </c>
      <c r="K139" s="105">
        <f t="shared" si="64"/>
        <v>0.97019999999999995</v>
      </c>
      <c r="L139" s="105">
        <f t="shared" si="64"/>
        <v>0.97019999999999995</v>
      </c>
      <c r="M139" s="105">
        <f t="shared" si="64"/>
        <v>0.97019999999999995</v>
      </c>
      <c r="N139" s="105">
        <f t="shared" si="64"/>
        <v>0.97019999999999995</v>
      </c>
      <c r="O139" s="105">
        <f t="shared" si="64"/>
        <v>0.97019999999999995</v>
      </c>
      <c r="P139" s="105">
        <f t="shared" si="64"/>
        <v>0.97019999999999995</v>
      </c>
      <c r="Q139" s="105">
        <f t="shared" si="64"/>
        <v>0.97019999999999995</v>
      </c>
      <c r="R139" s="105">
        <f t="shared" si="64"/>
        <v>0.97019999999999995</v>
      </c>
      <c r="S139" s="105">
        <f t="shared" si="64"/>
        <v>0.97019999999999995</v>
      </c>
      <c r="T139" s="105">
        <f t="shared" si="64"/>
        <v>0.97019999999999995</v>
      </c>
      <c r="U139" s="105">
        <f t="shared" si="64"/>
        <v>0.97019999999999995</v>
      </c>
      <c r="V139" s="105">
        <f t="shared" si="64"/>
        <v>0.97019999999999995</v>
      </c>
      <c r="W139" s="105">
        <f t="shared" si="64"/>
        <v>0.97019999999999995</v>
      </c>
      <c r="X139" s="105">
        <f t="shared" si="64"/>
        <v>0.97019999999999995</v>
      </c>
      <c r="Y139" s="105">
        <f t="shared" si="64"/>
        <v>0.97019999999999995</v>
      </c>
      <c r="Z139" s="105">
        <f t="shared" si="64"/>
        <v>0.97019999999999995</v>
      </c>
      <c r="AA139" s="105">
        <f t="shared" si="64"/>
        <v>0.97019999999999995</v>
      </c>
      <c r="AB139" s="105">
        <f t="shared" si="64"/>
        <v>0.97019999999999995</v>
      </c>
      <c r="AC139" s="105">
        <f t="shared" si="64"/>
        <v>0.97019999999999995</v>
      </c>
      <c r="AD139" s="105">
        <f t="shared" si="64"/>
        <v>0.97019999999999995</v>
      </c>
      <c r="AE139" s="105">
        <f t="shared" si="64"/>
        <v>0.97019999999999995</v>
      </c>
      <c r="AF139" s="105">
        <f t="shared" si="64"/>
        <v>0.97019999999999995</v>
      </c>
      <c r="AG139" s="105">
        <f t="shared" si="64"/>
        <v>0.97019999999999995</v>
      </c>
      <c r="AH139" s="105">
        <f t="shared" si="64"/>
        <v>0.97019999999999995</v>
      </c>
      <c r="AI139" s="105">
        <f t="shared" si="64"/>
        <v>0.97019999999999995</v>
      </c>
      <c r="AJ139" s="105">
        <f t="shared" si="64"/>
        <v>0.97019999999999995</v>
      </c>
      <c r="AK139" s="105">
        <f t="shared" si="64"/>
        <v>0.97019999999999995</v>
      </c>
      <c r="AL139" s="105">
        <f t="shared" si="64"/>
        <v>0.97019999999999995</v>
      </c>
      <c r="AM139" s="105">
        <f t="shared" si="64"/>
        <v>0.97019999999999995</v>
      </c>
      <c r="AN139" s="105">
        <f t="shared" si="64"/>
        <v>0.97019999999999995</v>
      </c>
      <c r="AO139" s="105">
        <f t="shared" si="64"/>
        <v>0.97019999999999995</v>
      </c>
      <c r="AP139" s="105">
        <f t="shared" si="64"/>
        <v>0.97019999999999995</v>
      </c>
      <c r="AQ139" s="105">
        <f t="shared" si="64"/>
        <v>0.97019999999999995</v>
      </c>
      <c r="AR139" s="105">
        <f t="shared" si="64"/>
        <v>0.97019999999999995</v>
      </c>
      <c r="AS139" s="105">
        <f t="shared" si="64"/>
        <v>0.97019999999999995</v>
      </c>
      <c r="AT139" s="105">
        <f t="shared" si="64"/>
        <v>0.97019999999999995</v>
      </c>
      <c r="AU139" s="105">
        <f t="shared" si="64"/>
        <v>0.97019999999999995</v>
      </c>
      <c r="AV139" s="105">
        <f t="shared" si="64"/>
        <v>0.97019999999999995</v>
      </c>
    </row>
    <row r="140" spans="1:48">
      <c r="A140" s="185" t="s">
        <v>16</v>
      </c>
      <c r="B140" s="264" t="str">
        <f t="shared" si="62"/>
        <v>CNK</v>
      </c>
      <c r="C140" s="264" t="str">
        <f t="shared" si="62"/>
        <v>Commercial - Cooking</v>
      </c>
      <c r="E140" s="144">
        <f t="shared" si="63"/>
        <v>0.02</v>
      </c>
      <c r="I140" s="151"/>
      <c r="J140" s="154">
        <f t="shared" si="64"/>
        <v>0.97019999999999995</v>
      </c>
      <c r="K140" s="105">
        <f t="shared" si="64"/>
        <v>0.97019999999999995</v>
      </c>
      <c r="L140" s="105">
        <f t="shared" si="64"/>
        <v>0.97019999999999995</v>
      </c>
      <c r="M140" s="105">
        <f t="shared" si="64"/>
        <v>0.97019999999999995</v>
      </c>
      <c r="N140" s="105">
        <f t="shared" si="64"/>
        <v>0.97019999999999995</v>
      </c>
      <c r="O140" s="105">
        <f t="shared" si="64"/>
        <v>0.97019999999999995</v>
      </c>
      <c r="P140" s="105">
        <f t="shared" si="64"/>
        <v>0.97019999999999995</v>
      </c>
      <c r="Q140" s="105">
        <f t="shared" si="64"/>
        <v>0.97019999999999995</v>
      </c>
      <c r="R140" s="105">
        <f t="shared" si="64"/>
        <v>0.97019999999999995</v>
      </c>
      <c r="S140" s="105">
        <f t="shared" si="64"/>
        <v>0.97019999999999995</v>
      </c>
      <c r="T140" s="105">
        <f t="shared" si="64"/>
        <v>0.97019999999999995</v>
      </c>
      <c r="U140" s="105">
        <f t="shared" si="64"/>
        <v>0.97019999999999995</v>
      </c>
      <c r="V140" s="105">
        <f t="shared" si="64"/>
        <v>0.97019999999999995</v>
      </c>
      <c r="W140" s="105">
        <f t="shared" si="64"/>
        <v>0.97019999999999995</v>
      </c>
      <c r="X140" s="105">
        <f t="shared" si="64"/>
        <v>0.97019999999999995</v>
      </c>
      <c r="Y140" s="105">
        <f t="shared" si="64"/>
        <v>0.97019999999999995</v>
      </c>
      <c r="Z140" s="105">
        <f t="shared" si="64"/>
        <v>0.97019999999999995</v>
      </c>
      <c r="AA140" s="105">
        <f t="shared" si="64"/>
        <v>0.97019999999999995</v>
      </c>
      <c r="AB140" s="105">
        <f t="shared" si="64"/>
        <v>0.97019999999999995</v>
      </c>
      <c r="AC140" s="105">
        <f t="shared" si="64"/>
        <v>0.97019999999999995</v>
      </c>
      <c r="AD140" s="105">
        <f t="shared" si="64"/>
        <v>0.97019999999999995</v>
      </c>
      <c r="AE140" s="105">
        <f t="shared" si="64"/>
        <v>0.97019999999999995</v>
      </c>
      <c r="AF140" s="105">
        <f t="shared" si="64"/>
        <v>0.97019999999999995</v>
      </c>
      <c r="AG140" s="105">
        <f t="shared" si="64"/>
        <v>0.97019999999999995</v>
      </c>
      <c r="AH140" s="105">
        <f t="shared" si="64"/>
        <v>0.97019999999999995</v>
      </c>
      <c r="AI140" s="105">
        <f t="shared" si="64"/>
        <v>0.97019999999999995</v>
      </c>
      <c r="AJ140" s="105">
        <f t="shared" si="64"/>
        <v>0.97019999999999995</v>
      </c>
      <c r="AK140" s="105">
        <f t="shared" si="64"/>
        <v>0.97019999999999995</v>
      </c>
      <c r="AL140" s="105">
        <f t="shared" si="64"/>
        <v>0.97019999999999995</v>
      </c>
      <c r="AM140" s="105">
        <f t="shared" si="64"/>
        <v>0.97019999999999995</v>
      </c>
      <c r="AN140" s="105">
        <f t="shared" si="64"/>
        <v>0.97019999999999995</v>
      </c>
      <c r="AO140" s="105">
        <f t="shared" si="64"/>
        <v>0.97019999999999995</v>
      </c>
      <c r="AP140" s="105">
        <f t="shared" si="64"/>
        <v>0.97019999999999995</v>
      </c>
      <c r="AQ140" s="105">
        <f t="shared" si="64"/>
        <v>0.97019999999999995</v>
      </c>
      <c r="AR140" s="105">
        <f t="shared" si="64"/>
        <v>0.97019999999999995</v>
      </c>
      <c r="AS140" s="105">
        <f t="shared" si="64"/>
        <v>0.97019999999999995</v>
      </c>
      <c r="AT140" s="105">
        <f t="shared" si="64"/>
        <v>0.97019999999999995</v>
      </c>
      <c r="AU140" s="105">
        <f t="shared" si="64"/>
        <v>0.97019999999999995</v>
      </c>
      <c r="AV140" s="105">
        <f t="shared" si="64"/>
        <v>0.97019999999999995</v>
      </c>
    </row>
    <row r="141" spans="1:48">
      <c r="A141" s="185" t="s">
        <v>16</v>
      </c>
      <c r="B141" s="264" t="str">
        <f t="shared" si="62"/>
        <v>CNL</v>
      </c>
      <c r="C141" s="264" t="str">
        <f t="shared" si="62"/>
        <v>Commercial - Lighting</v>
      </c>
      <c r="E141" s="144">
        <f t="shared" si="63"/>
        <v>0.02</v>
      </c>
      <c r="I141" s="151"/>
      <c r="J141" s="154">
        <f t="shared" si="64"/>
        <v>0.97019999999999995</v>
      </c>
      <c r="K141" s="105">
        <f t="shared" si="64"/>
        <v>0.97019999999999995</v>
      </c>
      <c r="L141" s="105">
        <f t="shared" si="64"/>
        <v>0.97019999999999995</v>
      </c>
      <c r="M141" s="105">
        <f t="shared" si="64"/>
        <v>0.97019999999999995</v>
      </c>
      <c r="N141" s="105">
        <f t="shared" si="64"/>
        <v>0.97019999999999995</v>
      </c>
      <c r="O141" s="105">
        <f t="shared" si="64"/>
        <v>0.97019999999999995</v>
      </c>
      <c r="P141" s="105">
        <f t="shared" si="64"/>
        <v>0.97019999999999995</v>
      </c>
      <c r="Q141" s="105">
        <f t="shared" si="64"/>
        <v>0.97019999999999995</v>
      </c>
      <c r="R141" s="105">
        <f t="shared" si="64"/>
        <v>0.97019999999999995</v>
      </c>
      <c r="S141" s="105">
        <f t="shared" si="64"/>
        <v>0.97019999999999995</v>
      </c>
      <c r="T141" s="105">
        <f t="shared" si="64"/>
        <v>0.97019999999999995</v>
      </c>
      <c r="U141" s="105">
        <f t="shared" si="64"/>
        <v>0.97019999999999995</v>
      </c>
      <c r="V141" s="105">
        <f t="shared" si="64"/>
        <v>0.97019999999999995</v>
      </c>
      <c r="W141" s="105">
        <f t="shared" si="64"/>
        <v>0.97019999999999995</v>
      </c>
      <c r="X141" s="105">
        <f t="shared" si="64"/>
        <v>0.97019999999999995</v>
      </c>
      <c r="Y141" s="105">
        <f t="shared" si="64"/>
        <v>0.97019999999999995</v>
      </c>
      <c r="Z141" s="105">
        <f t="shared" si="64"/>
        <v>0.97019999999999995</v>
      </c>
      <c r="AA141" s="105">
        <f t="shared" si="64"/>
        <v>0.97019999999999995</v>
      </c>
      <c r="AB141" s="105">
        <f t="shared" si="64"/>
        <v>0.97019999999999995</v>
      </c>
      <c r="AC141" s="105">
        <f t="shared" si="64"/>
        <v>0.97019999999999995</v>
      </c>
      <c r="AD141" s="105">
        <f t="shared" si="64"/>
        <v>0.97019999999999995</v>
      </c>
      <c r="AE141" s="105">
        <f t="shared" si="64"/>
        <v>0.97019999999999995</v>
      </c>
      <c r="AF141" s="105">
        <f t="shared" si="64"/>
        <v>0.97019999999999995</v>
      </c>
      <c r="AG141" s="105">
        <f t="shared" si="64"/>
        <v>0.97019999999999995</v>
      </c>
      <c r="AH141" s="105">
        <f t="shared" si="64"/>
        <v>0.97019999999999995</v>
      </c>
      <c r="AI141" s="105">
        <f t="shared" si="64"/>
        <v>0.97019999999999995</v>
      </c>
      <c r="AJ141" s="105">
        <f t="shared" si="64"/>
        <v>0.97019999999999995</v>
      </c>
      <c r="AK141" s="105">
        <f t="shared" si="64"/>
        <v>0.97019999999999995</v>
      </c>
      <c r="AL141" s="105">
        <f t="shared" si="64"/>
        <v>0.97019999999999995</v>
      </c>
      <c r="AM141" s="105">
        <f t="shared" si="64"/>
        <v>0.97019999999999995</v>
      </c>
      <c r="AN141" s="105">
        <f t="shared" si="64"/>
        <v>0.97019999999999995</v>
      </c>
      <c r="AO141" s="105">
        <f t="shared" si="64"/>
        <v>0.97019999999999995</v>
      </c>
      <c r="AP141" s="105">
        <f t="shared" si="64"/>
        <v>0.97019999999999995</v>
      </c>
      <c r="AQ141" s="105">
        <f t="shared" si="64"/>
        <v>0.97019999999999995</v>
      </c>
      <c r="AR141" s="105">
        <f t="shared" si="64"/>
        <v>0.97019999999999995</v>
      </c>
      <c r="AS141" s="105">
        <f t="shared" si="64"/>
        <v>0.97019999999999995</v>
      </c>
      <c r="AT141" s="105">
        <f t="shared" si="64"/>
        <v>0.97019999999999995</v>
      </c>
      <c r="AU141" s="105">
        <f t="shared" si="64"/>
        <v>0.97019999999999995</v>
      </c>
      <c r="AV141" s="105">
        <f t="shared" si="64"/>
        <v>0.97019999999999995</v>
      </c>
    </row>
    <row r="142" spans="1:48">
      <c r="A142" s="185" t="s">
        <v>16</v>
      </c>
      <c r="B142" s="264" t="str">
        <f t="shared" si="62"/>
        <v>CNR</v>
      </c>
      <c r="C142" s="264" t="str">
        <f t="shared" si="62"/>
        <v>Commercial - Refrigeration</v>
      </c>
      <c r="E142" s="144">
        <f t="shared" si="63"/>
        <v>0.02</v>
      </c>
      <c r="I142" s="151"/>
      <c r="J142" s="154">
        <f t="shared" si="64"/>
        <v>0.97019999999999995</v>
      </c>
      <c r="K142" s="105">
        <f t="shared" si="64"/>
        <v>0.97019999999999995</v>
      </c>
      <c r="L142" s="105">
        <f t="shared" si="64"/>
        <v>0.97019999999999995</v>
      </c>
      <c r="M142" s="105">
        <f t="shared" si="64"/>
        <v>0.97019999999999995</v>
      </c>
      <c r="N142" s="105">
        <f t="shared" si="64"/>
        <v>0.97019999999999995</v>
      </c>
      <c r="O142" s="105">
        <f t="shared" si="64"/>
        <v>0.97019999999999995</v>
      </c>
      <c r="P142" s="105">
        <f t="shared" si="64"/>
        <v>0.97019999999999995</v>
      </c>
      <c r="Q142" s="105">
        <f t="shared" si="64"/>
        <v>0.97019999999999995</v>
      </c>
      <c r="R142" s="105">
        <f t="shared" si="64"/>
        <v>0.97019999999999995</v>
      </c>
      <c r="S142" s="105">
        <f t="shared" si="64"/>
        <v>0.97019999999999995</v>
      </c>
      <c r="T142" s="105">
        <f t="shared" si="64"/>
        <v>0.97019999999999995</v>
      </c>
      <c r="U142" s="105">
        <f t="shared" si="64"/>
        <v>0.97019999999999995</v>
      </c>
      <c r="V142" s="105">
        <f t="shared" si="64"/>
        <v>0.97019999999999995</v>
      </c>
      <c r="W142" s="105">
        <f t="shared" si="64"/>
        <v>0.97019999999999995</v>
      </c>
      <c r="X142" s="105">
        <f t="shared" si="64"/>
        <v>0.97019999999999995</v>
      </c>
      <c r="Y142" s="105">
        <f t="shared" si="64"/>
        <v>0.97019999999999995</v>
      </c>
      <c r="Z142" s="105">
        <f t="shared" si="64"/>
        <v>0.97019999999999995</v>
      </c>
      <c r="AA142" s="105">
        <f t="shared" si="64"/>
        <v>0.97019999999999995</v>
      </c>
      <c r="AB142" s="105">
        <f t="shared" si="64"/>
        <v>0.97019999999999995</v>
      </c>
      <c r="AC142" s="105">
        <f t="shared" si="64"/>
        <v>0.97019999999999995</v>
      </c>
      <c r="AD142" s="105">
        <f t="shared" si="64"/>
        <v>0.97019999999999995</v>
      </c>
      <c r="AE142" s="105">
        <f t="shared" si="64"/>
        <v>0.97019999999999995</v>
      </c>
      <c r="AF142" s="105">
        <f t="shared" si="64"/>
        <v>0.97019999999999995</v>
      </c>
      <c r="AG142" s="105">
        <f t="shared" si="64"/>
        <v>0.97019999999999995</v>
      </c>
      <c r="AH142" s="105">
        <f t="shared" si="64"/>
        <v>0.97019999999999995</v>
      </c>
      <c r="AI142" s="105">
        <f t="shared" si="64"/>
        <v>0.97019999999999995</v>
      </c>
      <c r="AJ142" s="105">
        <f t="shared" si="64"/>
        <v>0.97019999999999995</v>
      </c>
      <c r="AK142" s="105">
        <f t="shared" si="64"/>
        <v>0.97019999999999995</v>
      </c>
      <c r="AL142" s="105">
        <f t="shared" si="64"/>
        <v>0.97019999999999995</v>
      </c>
      <c r="AM142" s="105">
        <f t="shared" si="64"/>
        <v>0.97019999999999995</v>
      </c>
      <c r="AN142" s="105">
        <f t="shared" si="64"/>
        <v>0.97019999999999995</v>
      </c>
      <c r="AO142" s="105">
        <f t="shared" si="64"/>
        <v>0.97019999999999995</v>
      </c>
      <c r="AP142" s="105">
        <f t="shared" si="64"/>
        <v>0.97019999999999995</v>
      </c>
      <c r="AQ142" s="105">
        <f t="shared" si="64"/>
        <v>0.97019999999999995</v>
      </c>
      <c r="AR142" s="105">
        <f t="shared" si="64"/>
        <v>0.97019999999999995</v>
      </c>
      <c r="AS142" s="105">
        <f t="shared" si="64"/>
        <v>0.97019999999999995</v>
      </c>
      <c r="AT142" s="105">
        <f t="shared" si="64"/>
        <v>0.97019999999999995</v>
      </c>
      <c r="AU142" s="105">
        <f t="shared" si="64"/>
        <v>0.97019999999999995</v>
      </c>
      <c r="AV142" s="105">
        <f t="shared" si="64"/>
        <v>0.97019999999999995</v>
      </c>
    </row>
    <row r="143" spans="1:48">
      <c r="A143" s="185" t="s">
        <v>16</v>
      </c>
      <c r="B143" s="264" t="str">
        <f t="shared" si="62"/>
        <v>CNW</v>
      </c>
      <c r="C143" s="264" t="str">
        <f t="shared" si="62"/>
        <v>Commercial - Water Heating</v>
      </c>
      <c r="E143" s="144">
        <f t="shared" si="63"/>
        <v>0.02</v>
      </c>
      <c r="I143" s="151"/>
      <c r="J143" s="154">
        <f t="shared" si="64"/>
        <v>0.97019999999999995</v>
      </c>
      <c r="K143" s="105">
        <f t="shared" si="64"/>
        <v>0.97019999999999995</v>
      </c>
      <c r="L143" s="105">
        <f t="shared" si="64"/>
        <v>0.97019999999999995</v>
      </c>
      <c r="M143" s="105">
        <f t="shared" si="64"/>
        <v>0.97019999999999995</v>
      </c>
      <c r="N143" s="105">
        <f t="shared" si="64"/>
        <v>0.97019999999999995</v>
      </c>
      <c r="O143" s="105">
        <f t="shared" si="64"/>
        <v>0.97019999999999995</v>
      </c>
      <c r="P143" s="105">
        <f t="shared" si="64"/>
        <v>0.97019999999999995</v>
      </c>
      <c r="Q143" s="105">
        <f t="shared" si="64"/>
        <v>0.97019999999999995</v>
      </c>
      <c r="R143" s="105">
        <f t="shared" si="64"/>
        <v>0.97019999999999995</v>
      </c>
      <c r="S143" s="105">
        <f t="shared" si="64"/>
        <v>0.97019999999999995</v>
      </c>
      <c r="T143" s="105">
        <f t="shared" si="64"/>
        <v>0.97019999999999995</v>
      </c>
      <c r="U143" s="105">
        <f t="shared" si="64"/>
        <v>0.97019999999999995</v>
      </c>
      <c r="V143" s="105">
        <f t="shared" si="64"/>
        <v>0.97019999999999995</v>
      </c>
      <c r="W143" s="105">
        <f t="shared" si="64"/>
        <v>0.97019999999999995</v>
      </c>
      <c r="X143" s="105">
        <f t="shared" si="64"/>
        <v>0.97019999999999995</v>
      </c>
      <c r="Y143" s="105">
        <f t="shared" si="64"/>
        <v>0.97019999999999995</v>
      </c>
      <c r="Z143" s="105">
        <f t="shared" si="64"/>
        <v>0.97019999999999995</v>
      </c>
      <c r="AA143" s="105">
        <f t="shared" si="64"/>
        <v>0.97019999999999995</v>
      </c>
      <c r="AB143" s="105">
        <f t="shared" si="64"/>
        <v>0.97019999999999995</v>
      </c>
      <c r="AC143" s="105">
        <f t="shared" si="64"/>
        <v>0.97019999999999995</v>
      </c>
      <c r="AD143" s="105">
        <f t="shared" si="64"/>
        <v>0.97019999999999995</v>
      </c>
      <c r="AE143" s="105">
        <f t="shared" si="64"/>
        <v>0.97019999999999995</v>
      </c>
      <c r="AF143" s="105">
        <f t="shared" si="64"/>
        <v>0.97019999999999995</v>
      </c>
      <c r="AG143" s="105">
        <f t="shared" si="64"/>
        <v>0.97019999999999995</v>
      </c>
      <c r="AH143" s="105">
        <f t="shared" si="64"/>
        <v>0.97019999999999995</v>
      </c>
      <c r="AI143" s="105">
        <f t="shared" si="64"/>
        <v>0.97019999999999995</v>
      </c>
      <c r="AJ143" s="105">
        <f t="shared" si="64"/>
        <v>0.97019999999999995</v>
      </c>
      <c r="AK143" s="105">
        <f t="shared" si="64"/>
        <v>0.97019999999999995</v>
      </c>
      <c r="AL143" s="105">
        <f t="shared" si="64"/>
        <v>0.97019999999999995</v>
      </c>
      <c r="AM143" s="105">
        <f t="shared" si="64"/>
        <v>0.97019999999999995</v>
      </c>
      <c r="AN143" s="105">
        <f t="shared" si="64"/>
        <v>0.97019999999999995</v>
      </c>
      <c r="AO143" s="105">
        <f t="shared" si="64"/>
        <v>0.97019999999999995</v>
      </c>
      <c r="AP143" s="105">
        <f t="shared" si="64"/>
        <v>0.97019999999999995</v>
      </c>
      <c r="AQ143" s="105">
        <f t="shared" si="64"/>
        <v>0.97019999999999995</v>
      </c>
      <c r="AR143" s="105">
        <f t="shared" si="64"/>
        <v>0.97019999999999995</v>
      </c>
      <c r="AS143" s="105">
        <f t="shared" si="64"/>
        <v>0.97019999999999995</v>
      </c>
      <c r="AT143" s="105">
        <f t="shared" si="64"/>
        <v>0.97019999999999995</v>
      </c>
      <c r="AU143" s="105">
        <f t="shared" si="64"/>
        <v>0.97019999999999995</v>
      </c>
      <c r="AV143" s="105">
        <f t="shared" si="64"/>
        <v>0.97019999999999995</v>
      </c>
    </row>
    <row r="144" spans="1:48">
      <c r="A144" s="185" t="s">
        <v>16</v>
      </c>
      <c r="B144" s="264" t="str">
        <f t="shared" si="62"/>
        <v>CNG</v>
      </c>
      <c r="C144" s="264" t="str">
        <f t="shared" si="62"/>
        <v>Commercial - Public lights</v>
      </c>
      <c r="E144" s="144">
        <f t="shared" si="63"/>
        <v>0.02</v>
      </c>
      <c r="I144" s="151"/>
      <c r="J144" s="154">
        <f t="shared" si="64"/>
        <v>0.97019999999999995</v>
      </c>
      <c r="K144" s="105">
        <f t="shared" si="64"/>
        <v>0.97019999999999995</v>
      </c>
      <c r="L144" s="105">
        <f t="shared" si="64"/>
        <v>0.97019999999999995</v>
      </c>
      <c r="M144" s="105">
        <f t="shared" si="64"/>
        <v>0.97019999999999995</v>
      </c>
      <c r="N144" s="105">
        <f t="shared" si="64"/>
        <v>0.97019999999999995</v>
      </c>
      <c r="O144" s="105">
        <f t="shared" si="64"/>
        <v>0.97019999999999995</v>
      </c>
      <c r="P144" s="105">
        <f t="shared" si="64"/>
        <v>0.97019999999999995</v>
      </c>
      <c r="Q144" s="105">
        <f t="shared" si="64"/>
        <v>0.97019999999999995</v>
      </c>
      <c r="R144" s="105">
        <f t="shared" si="64"/>
        <v>0.97019999999999995</v>
      </c>
      <c r="S144" s="105">
        <f t="shared" si="64"/>
        <v>0.97019999999999995</v>
      </c>
      <c r="T144" s="105">
        <f t="shared" si="64"/>
        <v>0.97019999999999995</v>
      </c>
      <c r="U144" s="105">
        <f t="shared" si="64"/>
        <v>0.97019999999999995</v>
      </c>
      <c r="V144" s="105">
        <f t="shared" si="64"/>
        <v>0.97019999999999995</v>
      </c>
      <c r="W144" s="105">
        <f t="shared" si="64"/>
        <v>0.97019999999999995</v>
      </c>
      <c r="X144" s="105">
        <f t="shared" si="64"/>
        <v>0.97019999999999995</v>
      </c>
      <c r="Y144" s="105">
        <f t="shared" si="64"/>
        <v>0.97019999999999995</v>
      </c>
      <c r="Z144" s="105">
        <f t="shared" si="64"/>
        <v>0.97019999999999995</v>
      </c>
      <c r="AA144" s="105">
        <f t="shared" si="64"/>
        <v>0.97019999999999995</v>
      </c>
      <c r="AB144" s="105">
        <f t="shared" si="64"/>
        <v>0.97019999999999995</v>
      </c>
      <c r="AC144" s="105">
        <f t="shared" si="64"/>
        <v>0.97019999999999995</v>
      </c>
      <c r="AD144" s="105">
        <f t="shared" si="64"/>
        <v>0.97019999999999995</v>
      </c>
      <c r="AE144" s="105">
        <f t="shared" ref="AE144:AV146" si="65">AE133*(1-$E144)</f>
        <v>0.97019999999999995</v>
      </c>
      <c r="AF144" s="105">
        <f t="shared" si="65"/>
        <v>0.97019999999999995</v>
      </c>
      <c r="AG144" s="105">
        <f t="shared" si="65"/>
        <v>0.97019999999999995</v>
      </c>
      <c r="AH144" s="105">
        <f t="shared" si="65"/>
        <v>0.97019999999999995</v>
      </c>
      <c r="AI144" s="105">
        <f t="shared" si="65"/>
        <v>0.97019999999999995</v>
      </c>
      <c r="AJ144" s="105">
        <f t="shared" si="65"/>
        <v>0.97019999999999995</v>
      </c>
      <c r="AK144" s="105">
        <f t="shared" si="65"/>
        <v>0.97019999999999995</v>
      </c>
      <c r="AL144" s="105">
        <f t="shared" si="65"/>
        <v>0.97019999999999995</v>
      </c>
      <c r="AM144" s="105">
        <f t="shared" si="65"/>
        <v>0.97019999999999995</v>
      </c>
      <c r="AN144" s="105">
        <f t="shared" si="65"/>
        <v>0.97019999999999995</v>
      </c>
      <c r="AO144" s="105">
        <f t="shared" si="65"/>
        <v>0.97019999999999995</v>
      </c>
      <c r="AP144" s="105">
        <f t="shared" si="65"/>
        <v>0.97019999999999995</v>
      </c>
      <c r="AQ144" s="105">
        <f t="shared" si="65"/>
        <v>0.97019999999999995</v>
      </c>
      <c r="AR144" s="105">
        <f t="shared" si="65"/>
        <v>0.97019999999999995</v>
      </c>
      <c r="AS144" s="105">
        <f t="shared" si="65"/>
        <v>0.97019999999999995</v>
      </c>
      <c r="AT144" s="105">
        <f t="shared" si="65"/>
        <v>0.97019999999999995</v>
      </c>
      <c r="AU144" s="105">
        <f t="shared" si="65"/>
        <v>0.97019999999999995</v>
      </c>
      <c r="AV144" s="105">
        <f t="shared" si="65"/>
        <v>0.97019999999999995</v>
      </c>
    </row>
    <row r="145" spans="1:48">
      <c r="A145" s="185" t="s">
        <v>16</v>
      </c>
      <c r="B145" s="264" t="str">
        <f t="shared" si="62"/>
        <v>CNT</v>
      </c>
      <c r="C145" s="264" t="str">
        <f t="shared" si="62"/>
        <v>Commercial - Public Water</v>
      </c>
      <c r="E145" s="144">
        <f t="shared" si="63"/>
        <v>0.02</v>
      </c>
      <c r="I145" s="151"/>
      <c r="J145" s="154">
        <f t="shared" ref="J145:AV146" si="66">J134*(1-$E145)</f>
        <v>0.97019999999999995</v>
      </c>
      <c r="K145" s="105">
        <f t="shared" si="66"/>
        <v>0.97019999999999995</v>
      </c>
      <c r="L145" s="105">
        <f t="shared" si="66"/>
        <v>0.97019999999999995</v>
      </c>
      <c r="M145" s="105">
        <f t="shared" si="66"/>
        <v>0.97019999999999995</v>
      </c>
      <c r="N145" s="105">
        <f t="shared" si="66"/>
        <v>0.97019999999999995</v>
      </c>
      <c r="O145" s="105">
        <f t="shared" si="66"/>
        <v>0.97019999999999995</v>
      </c>
      <c r="P145" s="105">
        <f t="shared" si="66"/>
        <v>0.97019999999999995</v>
      </c>
      <c r="Q145" s="105">
        <f t="shared" si="66"/>
        <v>0.97019999999999995</v>
      </c>
      <c r="R145" s="105">
        <f t="shared" si="66"/>
        <v>0.97019999999999995</v>
      </c>
      <c r="S145" s="105">
        <f t="shared" si="66"/>
        <v>0.97019999999999995</v>
      </c>
      <c r="T145" s="105">
        <f t="shared" si="66"/>
        <v>0.97019999999999995</v>
      </c>
      <c r="U145" s="105">
        <f t="shared" si="66"/>
        <v>0.97019999999999995</v>
      </c>
      <c r="V145" s="105">
        <f t="shared" si="66"/>
        <v>0.97019999999999995</v>
      </c>
      <c r="W145" s="105">
        <f t="shared" si="66"/>
        <v>0.97019999999999995</v>
      </c>
      <c r="X145" s="105">
        <f t="shared" si="66"/>
        <v>0.97019999999999995</v>
      </c>
      <c r="Y145" s="105">
        <f t="shared" si="66"/>
        <v>0.97019999999999995</v>
      </c>
      <c r="Z145" s="105">
        <f t="shared" si="66"/>
        <v>0.97019999999999995</v>
      </c>
      <c r="AA145" s="105">
        <f t="shared" si="66"/>
        <v>0.97019999999999995</v>
      </c>
      <c r="AB145" s="105">
        <f t="shared" si="66"/>
        <v>0.97019999999999995</v>
      </c>
      <c r="AC145" s="105">
        <f t="shared" si="66"/>
        <v>0.97019999999999995</v>
      </c>
      <c r="AD145" s="105">
        <f t="shared" si="66"/>
        <v>0.97019999999999995</v>
      </c>
      <c r="AE145" s="105">
        <f t="shared" si="66"/>
        <v>0.97019999999999995</v>
      </c>
      <c r="AF145" s="105">
        <f t="shared" si="66"/>
        <v>0.97019999999999995</v>
      </c>
      <c r="AG145" s="105">
        <f t="shared" si="66"/>
        <v>0.97019999999999995</v>
      </c>
      <c r="AH145" s="105">
        <f t="shared" si="66"/>
        <v>0.97019999999999995</v>
      </c>
      <c r="AI145" s="105">
        <f t="shared" si="65"/>
        <v>0.97019999999999995</v>
      </c>
      <c r="AJ145" s="105">
        <f t="shared" si="65"/>
        <v>0.97019999999999995</v>
      </c>
      <c r="AK145" s="105">
        <f t="shared" si="65"/>
        <v>0.97019999999999995</v>
      </c>
      <c r="AL145" s="105">
        <f t="shared" si="65"/>
        <v>0.97019999999999995</v>
      </c>
      <c r="AM145" s="105">
        <f t="shared" si="65"/>
        <v>0.97019999999999995</v>
      </c>
      <c r="AN145" s="105">
        <f t="shared" si="65"/>
        <v>0.97019999999999995</v>
      </c>
      <c r="AO145" s="105">
        <f t="shared" si="65"/>
        <v>0.97019999999999995</v>
      </c>
      <c r="AP145" s="105">
        <f t="shared" si="65"/>
        <v>0.97019999999999995</v>
      </c>
      <c r="AQ145" s="105">
        <f t="shared" si="65"/>
        <v>0.97019999999999995</v>
      </c>
      <c r="AR145" s="105">
        <f t="shared" si="65"/>
        <v>0.97019999999999995</v>
      </c>
      <c r="AS145" s="105">
        <f t="shared" si="66"/>
        <v>0.97019999999999995</v>
      </c>
      <c r="AT145" s="105">
        <f t="shared" si="66"/>
        <v>0.97019999999999995</v>
      </c>
      <c r="AU145" s="105">
        <f t="shared" si="66"/>
        <v>0.97019999999999995</v>
      </c>
      <c r="AV145" s="105">
        <f t="shared" si="66"/>
        <v>0.97019999999999995</v>
      </c>
    </row>
    <row r="146" spans="1:48">
      <c r="A146" s="185" t="s">
        <v>16</v>
      </c>
      <c r="B146" s="264" t="str">
        <f t="shared" si="62"/>
        <v>CNO</v>
      </c>
      <c r="C146" s="264" t="str">
        <f t="shared" si="62"/>
        <v>Commercial - Other</v>
      </c>
      <c r="E146" s="144">
        <f t="shared" si="63"/>
        <v>0.02</v>
      </c>
      <c r="I146" s="151"/>
      <c r="J146" s="154">
        <f t="shared" si="66"/>
        <v>0.97019999999999995</v>
      </c>
      <c r="K146" s="105">
        <f t="shared" si="66"/>
        <v>0.97019999999999995</v>
      </c>
      <c r="L146" s="105">
        <f t="shared" si="66"/>
        <v>0.97019999999999995</v>
      </c>
      <c r="M146" s="105">
        <f t="shared" si="66"/>
        <v>0.97019999999999995</v>
      </c>
      <c r="N146" s="105">
        <f t="shared" si="66"/>
        <v>0.97019999999999995</v>
      </c>
      <c r="O146" s="105">
        <f t="shared" si="66"/>
        <v>0.97019999999999995</v>
      </c>
      <c r="P146" s="105">
        <f t="shared" si="66"/>
        <v>0.97019999999999995</v>
      </c>
      <c r="Q146" s="105">
        <f t="shared" si="66"/>
        <v>0.97019999999999995</v>
      </c>
      <c r="R146" s="105">
        <f t="shared" si="66"/>
        <v>0.97019999999999995</v>
      </c>
      <c r="S146" s="105">
        <f t="shared" si="66"/>
        <v>0.97019999999999995</v>
      </c>
      <c r="T146" s="105">
        <f t="shared" si="66"/>
        <v>0.97019999999999995</v>
      </c>
      <c r="U146" s="105">
        <f t="shared" si="66"/>
        <v>0.97019999999999995</v>
      </c>
      <c r="V146" s="105">
        <f t="shared" si="66"/>
        <v>0.97019999999999995</v>
      </c>
      <c r="W146" s="105">
        <f t="shared" si="66"/>
        <v>0.97019999999999995</v>
      </c>
      <c r="X146" s="105">
        <f t="shared" si="66"/>
        <v>0.97019999999999995</v>
      </c>
      <c r="Y146" s="105">
        <f t="shared" si="66"/>
        <v>0.97019999999999995</v>
      </c>
      <c r="Z146" s="105">
        <f t="shared" si="66"/>
        <v>0.97019999999999995</v>
      </c>
      <c r="AA146" s="105">
        <f t="shared" si="66"/>
        <v>0.97019999999999995</v>
      </c>
      <c r="AB146" s="105">
        <f t="shared" si="66"/>
        <v>0.97019999999999995</v>
      </c>
      <c r="AC146" s="105">
        <f t="shared" si="66"/>
        <v>0.97019999999999995</v>
      </c>
      <c r="AD146" s="105">
        <f t="shared" si="66"/>
        <v>0.97019999999999995</v>
      </c>
      <c r="AE146" s="105">
        <f t="shared" si="66"/>
        <v>0.97019999999999995</v>
      </c>
      <c r="AF146" s="105">
        <f t="shared" si="66"/>
        <v>0.97019999999999995</v>
      </c>
      <c r="AG146" s="105">
        <f t="shared" si="66"/>
        <v>0.97019999999999995</v>
      </c>
      <c r="AH146" s="105">
        <f t="shared" si="66"/>
        <v>0.97019999999999995</v>
      </c>
      <c r="AI146" s="105">
        <f t="shared" si="65"/>
        <v>0.97019999999999995</v>
      </c>
      <c r="AJ146" s="105">
        <f t="shared" si="65"/>
        <v>0.97019999999999995</v>
      </c>
      <c r="AK146" s="105">
        <f t="shared" si="65"/>
        <v>0.97019999999999995</v>
      </c>
      <c r="AL146" s="105">
        <f t="shared" si="65"/>
        <v>0.97019999999999995</v>
      </c>
      <c r="AM146" s="105">
        <f t="shared" si="65"/>
        <v>0.97019999999999995</v>
      </c>
      <c r="AN146" s="105">
        <f t="shared" si="65"/>
        <v>0.97019999999999995</v>
      </c>
      <c r="AO146" s="105">
        <f t="shared" si="65"/>
        <v>0.97019999999999995</v>
      </c>
      <c r="AP146" s="105">
        <f t="shared" si="65"/>
        <v>0.97019999999999995</v>
      </c>
      <c r="AQ146" s="105">
        <f t="shared" si="65"/>
        <v>0.97019999999999995</v>
      </c>
      <c r="AR146" s="105">
        <f t="shared" si="65"/>
        <v>0.97019999999999995</v>
      </c>
      <c r="AS146" s="105">
        <f t="shared" si="66"/>
        <v>0.97019999999999995</v>
      </c>
      <c r="AT146" s="105">
        <f t="shared" si="66"/>
        <v>0.97019999999999995</v>
      </c>
      <c r="AU146" s="105">
        <f t="shared" si="66"/>
        <v>0.97019999999999995</v>
      </c>
      <c r="AV146" s="105">
        <f t="shared" si="66"/>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67">J92*J$34/1000</f>
        <v>27.932878870776872</v>
      </c>
      <c r="K151" s="157">
        <f t="shared" si="67"/>
        <v>27.184333254455268</v>
      </c>
      <c r="L151" s="157">
        <f t="shared" si="67"/>
        <v>26.495888298464951</v>
      </c>
      <c r="M151" s="157">
        <f t="shared" si="67"/>
        <v>25.74695146912962</v>
      </c>
      <c r="N151" s="157">
        <f t="shared" si="67"/>
        <v>24.966131843169475</v>
      </c>
      <c r="O151" s="157">
        <f t="shared" si="67"/>
        <v>24.056668064799556</v>
      </c>
      <c r="P151" s="157">
        <f>P92*P$34/1000</f>
        <v>24.220852809650175</v>
      </c>
      <c r="Q151" s="157">
        <f>Q92*Q$34/1000</f>
        <v>24.417033801897151</v>
      </c>
      <c r="R151" s="157">
        <f t="shared" si="67"/>
        <v>24.417033801897151</v>
      </c>
      <c r="S151" s="157">
        <f t="shared" si="67"/>
        <v>24.658466448103358</v>
      </c>
      <c r="T151" s="157">
        <f t="shared" si="67"/>
        <v>24.909865779745935</v>
      </c>
      <c r="U151" s="157">
        <f t="shared" si="67"/>
        <v>25.179969638609634</v>
      </c>
      <c r="V151" s="157">
        <f t="shared" si="67"/>
        <v>25.466925333813315</v>
      </c>
      <c r="W151" s="157">
        <f t="shared" si="67"/>
        <v>25.752171298962196</v>
      </c>
      <c r="X151" s="157">
        <f t="shared" si="67"/>
        <v>26.064520843070071</v>
      </c>
      <c r="Y151" s="157">
        <f t="shared" si="67"/>
        <v>26.381667905904791</v>
      </c>
      <c r="Z151" s="157">
        <f t="shared" si="67"/>
        <v>26.715522256502805</v>
      </c>
      <c r="AA151" s="157">
        <f t="shared" si="67"/>
        <v>27.053654172530102</v>
      </c>
      <c r="AB151" s="157">
        <f t="shared" si="67"/>
        <v>27.349751807375945</v>
      </c>
      <c r="AC151" s="157">
        <f t="shared" si="67"/>
        <v>27.696194783123698</v>
      </c>
      <c r="AD151" s="157">
        <f t="shared" si="67"/>
        <v>28.047042167681159</v>
      </c>
      <c r="AE151" s="157">
        <f t="shared" si="67"/>
        <v>28.402795076113396</v>
      </c>
      <c r="AF151" s="157">
        <f t="shared" si="67"/>
        <v>28.743563909871508</v>
      </c>
      <c r="AG151" s="157">
        <f t="shared" si="67"/>
        <v>29.098422945117925</v>
      </c>
      <c r="AH151" s="157">
        <f t="shared" si="67"/>
        <v>29.45935584746757</v>
      </c>
      <c r="AI151" s="157">
        <f t="shared" si="67"/>
        <v>29.828713650057253</v>
      </c>
      <c r="AJ151" s="157">
        <f t="shared" si="67"/>
        <v>30.190675329732766</v>
      </c>
      <c r="AK151" s="157">
        <f t="shared" si="67"/>
        <v>30.559585564390947</v>
      </c>
      <c r="AL151" s="157">
        <f t="shared" si="67"/>
        <v>30.944328818469714</v>
      </c>
      <c r="AM151" s="157">
        <f t="shared" si="67"/>
        <v>31.376690141240218</v>
      </c>
      <c r="AN151" s="157">
        <f t="shared" si="67"/>
        <v>31.801693387705974</v>
      </c>
      <c r="AO151" s="157">
        <f t="shared" si="67"/>
        <v>32.219678285760622</v>
      </c>
      <c r="AP151" s="157">
        <f t="shared" si="67"/>
        <v>32.630959544444607</v>
      </c>
      <c r="AQ151" s="157">
        <f t="shared" si="67"/>
        <v>33.035829345286345</v>
      </c>
      <c r="AR151" s="157">
        <f t="shared" si="67"/>
        <v>33.488362496141328</v>
      </c>
      <c r="AS151" s="157">
        <f t="shared" si="67"/>
        <v>33.933340766094069</v>
      </c>
      <c r="AT151" s="157">
        <f t="shared" si="67"/>
        <v>34.371106528035831</v>
      </c>
      <c r="AU151" s="157">
        <f t="shared" si="67"/>
        <v>34.80197739367101</v>
      </c>
      <c r="AV151" s="157">
        <f t="shared" si="67"/>
        <v>35.250949225116592</v>
      </c>
    </row>
    <row r="152" spans="1:48">
      <c r="A152" s="185" t="s">
        <v>16</v>
      </c>
      <c r="B152" s="87" t="str">
        <f t="shared" ref="B152:C159" si="68">B93</f>
        <v>CEH</v>
      </c>
      <c r="C152" s="87" t="str">
        <f t="shared" si="68"/>
        <v>Commercial - Space Heating</v>
      </c>
      <c r="D152" s="159"/>
      <c r="E152" s="159"/>
      <c r="F152" s="159"/>
      <c r="G152" s="159"/>
      <c r="H152" s="159"/>
      <c r="I152" s="158"/>
      <c r="J152" s="157">
        <f t="shared" si="67"/>
        <v>1.5703509815003798</v>
      </c>
      <c r="K152" s="157">
        <f t="shared" si="67"/>
        <v>1.7098122261210627</v>
      </c>
      <c r="L152" s="157">
        <f t="shared" si="67"/>
        <v>1.8569629165935211</v>
      </c>
      <c r="M152" s="157">
        <f t="shared" si="67"/>
        <v>2.0042284977335147</v>
      </c>
      <c r="N152" s="157">
        <f t="shared" si="67"/>
        <v>2.1531499123061106</v>
      </c>
      <c r="O152" s="157">
        <f t="shared" si="67"/>
        <v>2.2941963422736769</v>
      </c>
      <c r="P152" s="157">
        <f t="shared" si="67"/>
        <v>2.3098540401759307</v>
      </c>
      <c r="Q152" s="157">
        <f t="shared" si="67"/>
        <v>2.3285631030280389</v>
      </c>
      <c r="R152" s="157">
        <f t="shared" si="67"/>
        <v>2.3285631030280389</v>
      </c>
      <c r="S152" s="157">
        <f t="shared" si="67"/>
        <v>2.3515876504150559</v>
      </c>
      <c r="T152" s="157">
        <f t="shared" si="67"/>
        <v>2.3755626840959829</v>
      </c>
      <c r="U152" s="157">
        <f t="shared" si="67"/>
        <v>2.4013215000454711</v>
      </c>
      <c r="V152" s="157">
        <f t="shared" si="67"/>
        <v>2.4286874139183974</v>
      </c>
      <c r="W152" s="157">
        <f t="shared" si="67"/>
        <v>2.4558902770967128</v>
      </c>
      <c r="X152" s="157">
        <f t="shared" si="67"/>
        <v>2.4856779093520571</v>
      </c>
      <c r="Y152" s="157">
        <f t="shared" si="67"/>
        <v>2.5159230634007552</v>
      </c>
      <c r="Z152" s="157">
        <f t="shared" si="67"/>
        <v>2.547761530304443</v>
      </c>
      <c r="AA152" s="157">
        <f t="shared" si="67"/>
        <v>2.5800079329594681</v>
      </c>
      <c r="AB152" s="157">
        <f t="shared" si="67"/>
        <v>2.608245680139976</v>
      </c>
      <c r="AC152" s="157">
        <f t="shared" si="67"/>
        <v>2.6412846781269792</v>
      </c>
      <c r="AD152" s="157">
        <f t="shared" si="67"/>
        <v>2.674743708454034</v>
      </c>
      <c r="AE152" s="157">
        <f t="shared" si="67"/>
        <v>2.7086705606299049</v>
      </c>
      <c r="AF152" s="157">
        <f t="shared" si="67"/>
        <v>2.7411684364730138</v>
      </c>
      <c r="AG152" s="157">
        <f t="shared" si="67"/>
        <v>2.7750100432363509</v>
      </c>
      <c r="AH152" s="157">
        <f t="shared" si="67"/>
        <v>2.8094308924639466</v>
      </c>
      <c r="AI152" s="157">
        <f t="shared" si="67"/>
        <v>2.8446551935770095</v>
      </c>
      <c r="AJ152" s="157">
        <f t="shared" si="67"/>
        <v>2.8791741535309807</v>
      </c>
      <c r="AK152" s="157">
        <f t="shared" si="67"/>
        <v>2.9143557717293267</v>
      </c>
      <c r="AL152" s="157">
        <f t="shared" si="67"/>
        <v>2.9510473270122271</v>
      </c>
      <c r="AM152" s="157">
        <f t="shared" si="67"/>
        <v>2.9922800431377041</v>
      </c>
      <c r="AN152" s="157">
        <f t="shared" si="67"/>
        <v>3.0328110464699107</v>
      </c>
      <c r="AO152" s="157">
        <f t="shared" si="67"/>
        <v>3.0726727356140424</v>
      </c>
      <c r="AP152" s="157">
        <f t="shared" si="67"/>
        <v>3.111895123218881</v>
      </c>
      <c r="AQ152" s="157">
        <f t="shared" si="67"/>
        <v>3.1505060735668766</v>
      </c>
      <c r="AR152" s="157">
        <f t="shared" si="67"/>
        <v>3.1936625030712689</v>
      </c>
      <c r="AS152" s="157">
        <f t="shared" si="67"/>
        <v>3.2360984512485902</v>
      </c>
      <c r="AT152" s="157">
        <f t="shared" si="67"/>
        <v>3.2778465689477736</v>
      </c>
      <c r="AU152" s="157">
        <f t="shared" si="67"/>
        <v>3.3189371456340324</v>
      </c>
      <c r="AV152" s="157">
        <f t="shared" si="67"/>
        <v>3.3617539451472425</v>
      </c>
    </row>
    <row r="153" spans="1:48">
      <c r="A153" s="185" t="s">
        <v>16</v>
      </c>
      <c r="B153" s="87" t="str">
        <f t="shared" si="68"/>
        <v>CEK</v>
      </c>
      <c r="C153" s="87" t="str">
        <f t="shared" si="68"/>
        <v>Commercial - Cooking</v>
      </c>
      <c r="D153" s="159"/>
      <c r="E153" s="159"/>
      <c r="F153" s="159"/>
      <c r="G153" s="159"/>
      <c r="H153" s="159"/>
      <c r="I153" s="158"/>
      <c r="J153" s="157">
        <f t="shared" si="67"/>
        <v>1.9788999513059524</v>
      </c>
      <c r="K153" s="157">
        <f t="shared" si="67"/>
        <v>1.928115311233308</v>
      </c>
      <c r="L153" s="157">
        <f t="shared" si="67"/>
        <v>1.8816418208546093</v>
      </c>
      <c r="M153" s="157">
        <f t="shared" si="67"/>
        <v>1.8309262878711083</v>
      </c>
      <c r="N153" s="157">
        <f t="shared" si="67"/>
        <v>1.7779946832352111</v>
      </c>
      <c r="O153" s="157">
        <f t="shared" si="67"/>
        <v>1.7159413539708162</v>
      </c>
      <c r="P153" s="157">
        <f t="shared" si="67"/>
        <v>1.7276525100054525</v>
      </c>
      <c r="Q153" s="157">
        <f t="shared" si="67"/>
        <v>1.7416459307299206</v>
      </c>
      <c r="R153" s="157">
        <f t="shared" si="67"/>
        <v>1.7416459307299206</v>
      </c>
      <c r="S153" s="157">
        <f t="shared" si="67"/>
        <v>1.7588671128449129</v>
      </c>
      <c r="T153" s="157">
        <f t="shared" si="67"/>
        <v>1.7767992100232972</v>
      </c>
      <c r="U153" s="157">
        <f t="shared" si="67"/>
        <v>1.7960654849722166</v>
      </c>
      <c r="V153" s="157">
        <f t="shared" si="67"/>
        <v>1.8165337868513922</v>
      </c>
      <c r="W153" s="157">
        <f t="shared" si="67"/>
        <v>1.8368801351625486</v>
      </c>
      <c r="X153" s="157">
        <f t="shared" si="67"/>
        <v>1.859159758349971</v>
      </c>
      <c r="Y153" s="157">
        <f t="shared" si="67"/>
        <v>1.8817815844042942</v>
      </c>
      <c r="Z153" s="157">
        <f t="shared" si="67"/>
        <v>1.9055951268637525</v>
      </c>
      <c r="AA153" s="157">
        <f t="shared" si="67"/>
        <v>1.929713784370509</v>
      </c>
      <c r="AB153" s="157">
        <f t="shared" si="67"/>
        <v>1.9508341729079548</v>
      </c>
      <c r="AC153" s="157">
        <f t="shared" si="67"/>
        <v>1.9755456511258438</v>
      </c>
      <c r="AD153" s="157">
        <f t="shared" si="67"/>
        <v>2.0005712920197944</v>
      </c>
      <c r="AE153" s="157">
        <f t="shared" si="67"/>
        <v>2.0259468396945572</v>
      </c>
      <c r="AF153" s="157">
        <f t="shared" si="67"/>
        <v>2.0502535862653994</v>
      </c>
      <c r="AG153" s="157">
        <f t="shared" si="67"/>
        <v>2.0755653747379061</v>
      </c>
      <c r="AH153" s="157">
        <f t="shared" si="67"/>
        <v>2.1013104069045472</v>
      </c>
      <c r="AI153" s="157">
        <f t="shared" si="67"/>
        <v>2.1276563799282515</v>
      </c>
      <c r="AJ153" s="157">
        <f t="shared" si="67"/>
        <v>2.1534747938929342</v>
      </c>
      <c r="AK153" s="157">
        <f t="shared" si="67"/>
        <v>2.1797888422826741</v>
      </c>
      <c r="AL153" s="157">
        <f t="shared" si="67"/>
        <v>2.2072322462718192</v>
      </c>
      <c r="AM153" s="157">
        <f t="shared" si="67"/>
        <v>2.2380722059703535</v>
      </c>
      <c r="AN153" s="157">
        <f t="shared" si="67"/>
        <v>2.2683873204416525</v>
      </c>
      <c r="AO153" s="157">
        <f t="shared" si="67"/>
        <v>2.2982018221829277</v>
      </c>
      <c r="AP153" s="157">
        <f t="shared" si="67"/>
        <v>2.3275381591182023</v>
      </c>
      <c r="AQ153" s="157">
        <f t="shared" si="67"/>
        <v>2.3564171723035248</v>
      </c>
      <c r="AR153" s="157">
        <f t="shared" si="67"/>
        <v>2.3886959710757871</v>
      </c>
      <c r="AS153" s="157">
        <f t="shared" si="67"/>
        <v>2.4204358867188662</v>
      </c>
      <c r="AT153" s="157">
        <f t="shared" si="67"/>
        <v>2.4516613403953693</v>
      </c>
      <c r="AU153" s="157">
        <f t="shared" si="67"/>
        <v>2.4823949870738322</v>
      </c>
      <c r="AV153" s="157">
        <f t="shared" si="67"/>
        <v>2.514419760008733</v>
      </c>
    </row>
    <row r="154" spans="1:48">
      <c r="A154" s="185" t="s">
        <v>16</v>
      </c>
      <c r="B154" s="87" t="str">
        <f t="shared" si="68"/>
        <v>CEL</v>
      </c>
      <c r="C154" s="87" t="str">
        <f t="shared" si="68"/>
        <v>Commercial - Lighting</v>
      </c>
      <c r="D154" s="159"/>
      <c r="E154" s="159"/>
      <c r="F154" s="159"/>
      <c r="G154" s="159"/>
      <c r="H154" s="159"/>
      <c r="I154" s="158"/>
      <c r="J154" s="157">
        <f t="shared" si="67"/>
        <v>24.308054381137783</v>
      </c>
      <c r="K154" s="157">
        <f t="shared" si="67"/>
        <v>23.656646854098238</v>
      </c>
      <c r="L154" s="157">
        <f t="shared" si="67"/>
        <v>23.057540778922423</v>
      </c>
      <c r="M154" s="157">
        <f t="shared" si="67"/>
        <v>22.405792806228991</v>
      </c>
      <c r="N154" s="157">
        <f t="shared" si="67"/>
        <v>21.726299438663649</v>
      </c>
      <c r="O154" s="157">
        <f t="shared" si="67"/>
        <v>20.934855954282259</v>
      </c>
      <c r="P154" s="157">
        <f t="shared" si="67"/>
        <v>21.077734592923314</v>
      </c>
      <c r="Q154" s="157">
        <f t="shared" si="67"/>
        <v>21.248457354803548</v>
      </c>
      <c r="R154" s="157">
        <f t="shared" si="67"/>
        <v>21.248457354803548</v>
      </c>
      <c r="S154" s="157">
        <f t="shared" si="67"/>
        <v>21.458559504335376</v>
      </c>
      <c r="T154" s="157">
        <f t="shared" si="67"/>
        <v>21.677334971526577</v>
      </c>
      <c r="U154" s="157">
        <f t="shared" si="67"/>
        <v>21.912387696316891</v>
      </c>
      <c r="V154" s="157">
        <f t="shared" si="67"/>
        <v>22.162105409849303</v>
      </c>
      <c r="W154" s="157">
        <f t="shared" si="67"/>
        <v>22.410335263453593</v>
      </c>
      <c r="X154" s="157">
        <f t="shared" si="67"/>
        <v>22.682151489028577</v>
      </c>
      <c r="Y154" s="157">
        <f t="shared" si="67"/>
        <v>22.958142663653611</v>
      </c>
      <c r="Z154" s="157">
        <f t="shared" si="67"/>
        <v>23.248673036382435</v>
      </c>
      <c r="AA154" s="157">
        <f t="shared" si="67"/>
        <v>23.542925878734067</v>
      </c>
      <c r="AB154" s="157">
        <f t="shared" si="67"/>
        <v>23.800599190649258</v>
      </c>
      <c r="AC154" s="157">
        <f t="shared" si="67"/>
        <v>24.102084573999772</v>
      </c>
      <c r="AD154" s="157">
        <f t="shared" si="67"/>
        <v>24.407402810002473</v>
      </c>
      <c r="AE154" s="157">
        <f t="shared" si="67"/>
        <v>24.716989984472548</v>
      </c>
      <c r="AF154" s="157">
        <f t="shared" si="67"/>
        <v>25.013537554120127</v>
      </c>
      <c r="AG154" s="157">
        <f t="shared" si="67"/>
        <v>25.322346852521246</v>
      </c>
      <c r="AH154" s="157">
        <f t="shared" si="67"/>
        <v>25.63644181777153</v>
      </c>
      <c r="AI154" s="157">
        <f t="shared" si="67"/>
        <v>25.957868391558762</v>
      </c>
      <c r="AJ154" s="157">
        <f t="shared" si="67"/>
        <v>26.272858630629514</v>
      </c>
      <c r="AK154" s="157">
        <f t="shared" si="67"/>
        <v>26.593895716971911</v>
      </c>
      <c r="AL154" s="157">
        <f t="shared" si="67"/>
        <v>26.928711186089451</v>
      </c>
      <c r="AM154" s="157">
        <f t="shared" si="67"/>
        <v>27.304965370086268</v>
      </c>
      <c r="AN154" s="157">
        <f t="shared" si="67"/>
        <v>27.674816328701851</v>
      </c>
      <c r="AO154" s="157">
        <f t="shared" si="67"/>
        <v>28.038559703647582</v>
      </c>
      <c r="AP154" s="157">
        <f t="shared" si="67"/>
        <v>28.396469364455669</v>
      </c>
      <c r="AQ154" s="157">
        <f t="shared" si="67"/>
        <v>28.748799576521193</v>
      </c>
      <c r="AR154" s="157">
        <f t="shared" si="67"/>
        <v>29.142607908671259</v>
      </c>
      <c r="AS154" s="157">
        <f t="shared" si="67"/>
        <v>29.529841749997658</v>
      </c>
      <c r="AT154" s="157">
        <f t="shared" si="67"/>
        <v>29.910799043970435</v>
      </c>
      <c r="AU154" s="157">
        <f t="shared" si="67"/>
        <v>30.285756186109666</v>
      </c>
      <c r="AV154" s="157">
        <f t="shared" si="67"/>
        <v>30.676465348057025</v>
      </c>
    </row>
    <row r="155" spans="1:48">
      <c r="A155" s="185" t="s">
        <v>16</v>
      </c>
      <c r="B155" s="87" t="str">
        <f t="shared" si="68"/>
        <v>CER</v>
      </c>
      <c r="C155" s="87" t="str">
        <f t="shared" si="68"/>
        <v>Commercial - Refrigeration</v>
      </c>
      <c r="D155" s="159"/>
      <c r="E155" s="159"/>
      <c r="F155" s="159"/>
      <c r="G155" s="159"/>
      <c r="H155" s="159"/>
      <c r="I155" s="158"/>
      <c r="J155" s="157">
        <f t="shared" si="67"/>
        <v>5.9132780747494111</v>
      </c>
      <c r="K155" s="157">
        <f t="shared" si="67"/>
        <v>5.754813979393484</v>
      </c>
      <c r="L155" s="157">
        <f t="shared" si="67"/>
        <v>5.6090729520270433</v>
      </c>
      <c r="M155" s="157">
        <f t="shared" si="67"/>
        <v>5.4505260384500769</v>
      </c>
      <c r="N155" s="157">
        <f t="shared" si="67"/>
        <v>5.2852296651015127</v>
      </c>
      <c r="O155" s="157">
        <f t="shared" si="67"/>
        <v>5.0926998422610925</v>
      </c>
      <c r="P155" s="157">
        <f t="shared" si="67"/>
        <v>5.1274570921824099</v>
      </c>
      <c r="Q155" s="157">
        <f t="shared" si="67"/>
        <v>5.1689878189472145</v>
      </c>
      <c r="R155" s="157">
        <f t="shared" si="67"/>
        <v>5.1689878189472145</v>
      </c>
      <c r="S155" s="157">
        <f t="shared" si="67"/>
        <v>5.220098138794464</v>
      </c>
      <c r="T155" s="157">
        <f t="shared" si="67"/>
        <v>5.2733183658496845</v>
      </c>
      <c r="U155" s="157">
        <f t="shared" si="67"/>
        <v>5.3304982660637972</v>
      </c>
      <c r="V155" s="157">
        <f t="shared" si="67"/>
        <v>5.3912456322311852</v>
      </c>
      <c r="W155" s="157">
        <f t="shared" si="67"/>
        <v>5.4516310554247207</v>
      </c>
      <c r="X155" s="157">
        <f t="shared" si="67"/>
        <v>5.5177541972381983</v>
      </c>
      <c r="Y155" s="157">
        <f t="shared" si="67"/>
        <v>5.58489295446432</v>
      </c>
      <c r="Z155" s="157">
        <f t="shared" si="67"/>
        <v>5.6555685772915929</v>
      </c>
      <c r="AA155" s="157">
        <f t="shared" si="67"/>
        <v>5.7271497435103411</v>
      </c>
      <c r="AB155" s="157">
        <f t="shared" si="67"/>
        <v>5.7898324215192609</v>
      </c>
      <c r="AC155" s="157">
        <f t="shared" si="67"/>
        <v>5.8631730056429889</v>
      </c>
      <c r="AD155" s="157">
        <f t="shared" si="67"/>
        <v>5.9374459853915003</v>
      </c>
      <c r="AE155" s="157">
        <f t="shared" si="67"/>
        <v>6.0127574448079342</v>
      </c>
      <c r="AF155" s="157">
        <f t="shared" si="67"/>
        <v>6.0848968359011986</v>
      </c>
      <c r="AG155" s="157">
        <f t="shared" si="67"/>
        <v>6.1600190659605092</v>
      </c>
      <c r="AH155" s="157">
        <f t="shared" si="67"/>
        <v>6.236427109248619</v>
      </c>
      <c r="AI155" s="157">
        <f t="shared" si="67"/>
        <v>6.31461867002169</v>
      </c>
      <c r="AJ155" s="157">
        <f t="shared" si="67"/>
        <v>6.3912445013306112</v>
      </c>
      <c r="AK155" s="157">
        <f t="shared" si="67"/>
        <v>6.4693413137732811</v>
      </c>
      <c r="AL155" s="157">
        <f t="shared" si="67"/>
        <v>6.5507899127263922</v>
      </c>
      <c r="AM155" s="157">
        <f t="shared" si="67"/>
        <v>6.6423190652400361</v>
      </c>
      <c r="AN155" s="157">
        <f t="shared" si="67"/>
        <v>6.7322905426036712</v>
      </c>
      <c r="AO155" s="157">
        <f t="shared" si="67"/>
        <v>6.8207762638455574</v>
      </c>
      <c r="AP155" s="157">
        <f t="shared" si="67"/>
        <v>6.9078428516033874</v>
      </c>
      <c r="AQ155" s="157">
        <f t="shared" si="67"/>
        <v>6.9935521595311974</v>
      </c>
      <c r="AR155" s="157">
        <f t="shared" si="67"/>
        <v>7.0893516068931222</v>
      </c>
      <c r="AS155" s="157">
        <f t="shared" si="67"/>
        <v>7.1835517163635538</v>
      </c>
      <c r="AT155" s="157">
        <f t="shared" si="67"/>
        <v>7.2762249669061028</v>
      </c>
      <c r="AU155" s="157">
        <f t="shared" si="67"/>
        <v>7.3674385956407464</v>
      </c>
      <c r="AV155" s="157">
        <f t="shared" si="67"/>
        <v>7.4624841260119394</v>
      </c>
    </row>
    <row r="156" spans="1:48">
      <c r="A156" s="185" t="s">
        <v>16</v>
      </c>
      <c r="B156" s="87" t="str">
        <f t="shared" si="68"/>
        <v>CEW</v>
      </c>
      <c r="C156" s="87" t="str">
        <f t="shared" si="68"/>
        <v>Commercial - Water Heating</v>
      </c>
      <c r="D156" s="159"/>
      <c r="E156" s="159"/>
      <c r="F156" s="159"/>
      <c r="G156" s="159"/>
      <c r="H156" s="159"/>
      <c r="I156" s="158"/>
      <c r="J156" s="157">
        <f t="shared" si="67"/>
        <v>1.9366218046150063</v>
      </c>
      <c r="K156" s="157">
        <f t="shared" si="67"/>
        <v>2.0749678514469103</v>
      </c>
      <c r="L156" s="157">
        <f t="shared" si="67"/>
        <v>2.2219979964966123</v>
      </c>
      <c r="M156" s="157">
        <f t="shared" si="67"/>
        <v>2.3685183121946256</v>
      </c>
      <c r="N156" s="157">
        <f t="shared" si="67"/>
        <v>2.5164416476663583</v>
      </c>
      <c r="O156" s="157">
        <f t="shared" si="67"/>
        <v>2.6547723439938684</v>
      </c>
      <c r="P156" s="157">
        <f t="shared" si="67"/>
        <v>2.6728909429104366</v>
      </c>
      <c r="Q156" s="157">
        <f t="shared" si="67"/>
        <v>2.6945404860321882</v>
      </c>
      <c r="R156" s="157">
        <f t="shared" si="67"/>
        <v>2.6945404860321882</v>
      </c>
      <c r="S156" s="157">
        <f t="shared" si="67"/>
        <v>2.7211837730559365</v>
      </c>
      <c r="T156" s="157">
        <f t="shared" si="67"/>
        <v>2.7489269331288737</v>
      </c>
      <c r="U156" s="157">
        <f t="shared" si="67"/>
        <v>2.7787342303233928</v>
      </c>
      <c r="V156" s="157">
        <f t="shared" si="67"/>
        <v>2.8104012110343648</v>
      </c>
      <c r="W156" s="157">
        <f t="shared" si="67"/>
        <v>2.84187951457471</v>
      </c>
      <c r="X156" s="157">
        <f t="shared" si="67"/>
        <v>2.8763488321511539</v>
      </c>
      <c r="Y156" s="157">
        <f t="shared" si="67"/>
        <v>2.9113475796553638</v>
      </c>
      <c r="Z156" s="157">
        <f t="shared" si="67"/>
        <v>2.9481900590254191</v>
      </c>
      <c r="AA156" s="157">
        <f t="shared" si="67"/>
        <v>2.9855045889043268</v>
      </c>
      <c r="AB156" s="157">
        <f t="shared" si="67"/>
        <v>3.0181804278855751</v>
      </c>
      <c r="AC156" s="157">
        <f t="shared" si="67"/>
        <v>3.0564121243245279</v>
      </c>
      <c r="AD156" s="157">
        <f t="shared" si="67"/>
        <v>3.0951298690669353</v>
      </c>
      <c r="AE156" s="157">
        <f t="shared" si="67"/>
        <v>3.1343889626395494</v>
      </c>
      <c r="AF156" s="157">
        <f t="shared" si="67"/>
        <v>3.1719944894364969</v>
      </c>
      <c r="AG156" s="157">
        <f t="shared" si="67"/>
        <v>3.2111549396805183</v>
      </c>
      <c r="AH156" s="157">
        <f t="shared" si="67"/>
        <v>3.2509856712105152</v>
      </c>
      <c r="AI156" s="157">
        <f t="shared" si="67"/>
        <v>3.291746132165132</v>
      </c>
      <c r="AJ156" s="157">
        <f t="shared" si="67"/>
        <v>3.3316903943630285</v>
      </c>
      <c r="AK156" s="157">
        <f t="shared" si="67"/>
        <v>3.3724014639820119</v>
      </c>
      <c r="AL156" s="157">
        <f t="shared" si="67"/>
        <v>3.414859785629683</v>
      </c>
      <c r="AM156" s="157">
        <f t="shared" si="67"/>
        <v>3.4625729967531833</v>
      </c>
      <c r="AN156" s="157">
        <f t="shared" si="67"/>
        <v>3.5094742077515524</v>
      </c>
      <c r="AO156" s="157">
        <f t="shared" si="67"/>
        <v>3.5556009092786964</v>
      </c>
      <c r="AP156" s="157">
        <f t="shared" si="67"/>
        <v>3.6009878310342853</v>
      </c>
      <c r="AQ156" s="157">
        <f t="shared" si="67"/>
        <v>3.645667216695581</v>
      </c>
      <c r="AR156" s="157">
        <f t="shared" si="67"/>
        <v>3.6956064888505678</v>
      </c>
      <c r="AS156" s="157">
        <f t="shared" si="67"/>
        <v>3.7447120425193785</v>
      </c>
      <c r="AT156" s="157">
        <f t="shared" si="67"/>
        <v>3.7930216602444911</v>
      </c>
      <c r="AU156" s="157">
        <f t="shared" si="67"/>
        <v>3.8405703920489054</v>
      </c>
      <c r="AV156" s="157">
        <f t="shared" si="67"/>
        <v>3.8901166549870414</v>
      </c>
    </row>
    <row r="157" spans="1:48">
      <c r="A157" s="185" t="s">
        <v>16</v>
      </c>
      <c r="B157" s="87" t="str">
        <f t="shared" si="68"/>
        <v>CEG</v>
      </c>
      <c r="C157" s="87" t="str">
        <f t="shared" si="68"/>
        <v>Commercial - Public lights</v>
      </c>
      <c r="D157" s="159"/>
      <c r="E157" s="159"/>
      <c r="F157" s="159"/>
      <c r="G157" s="159"/>
      <c r="H157" s="159"/>
      <c r="I157" s="158"/>
      <c r="J157" s="157">
        <f t="shared" si="67"/>
        <v>10.30055287377321</v>
      </c>
      <c r="K157" s="157">
        <f t="shared" si="67"/>
        <v>10.024518536781958</v>
      </c>
      <c r="L157" s="157">
        <f t="shared" si="67"/>
        <v>9.7706469719258315</v>
      </c>
      <c r="M157" s="157">
        <f t="shared" si="67"/>
        <v>9.4944683708810445</v>
      </c>
      <c r="N157" s="157">
        <f t="shared" si="67"/>
        <v>9.2065326418324833</v>
      </c>
      <c r="O157" s="157">
        <f t="shared" si="67"/>
        <v>8.8711579824850144</v>
      </c>
      <c r="P157" s="157">
        <f t="shared" si="67"/>
        <v>8.9317028927760216</v>
      </c>
      <c r="Q157" s="157">
        <f t="shared" si="67"/>
        <v>9.0040467672766695</v>
      </c>
      <c r="R157" s="157">
        <f t="shared" si="67"/>
        <v>9.0040467672766695</v>
      </c>
      <c r="S157" s="157">
        <f t="shared" si="67"/>
        <v>9.093077681319107</v>
      </c>
      <c r="T157" s="157">
        <f t="shared" si="67"/>
        <v>9.1857839190110919</v>
      </c>
      <c r="U157" s="157">
        <f t="shared" si="67"/>
        <v>9.2853876545410667</v>
      </c>
      <c r="V157" s="157">
        <f t="shared" si="67"/>
        <v>9.3912056879972656</v>
      </c>
      <c r="W157" s="157">
        <f t="shared" si="67"/>
        <v>9.4963932399012148</v>
      </c>
      <c r="X157" s="157">
        <f t="shared" si="67"/>
        <v>9.6115755313172322</v>
      </c>
      <c r="Y157" s="157">
        <f t="shared" si="67"/>
        <v>9.7285269599402451</v>
      </c>
      <c r="Z157" s="157">
        <f t="shared" si="67"/>
        <v>9.8516393826297595</v>
      </c>
      <c r="AA157" s="157">
        <f t="shared" si="67"/>
        <v>9.9763292040929237</v>
      </c>
      <c r="AB157" s="157">
        <f t="shared" si="67"/>
        <v>10.085518427217348</v>
      </c>
      <c r="AC157" s="157">
        <f t="shared" si="67"/>
        <v>10.213273042341195</v>
      </c>
      <c r="AD157" s="157">
        <f t="shared" si="67"/>
        <v>10.342651831114736</v>
      </c>
      <c r="AE157" s="157">
        <f t="shared" si="67"/>
        <v>10.473839585168205</v>
      </c>
      <c r="AF157" s="157">
        <f t="shared" si="67"/>
        <v>10.59950179872299</v>
      </c>
      <c r="AG157" s="157">
        <f t="shared" ref="K157:AV159" si="69">AG98*AG$34/1000</f>
        <v>10.730359927317673</v>
      </c>
      <c r="AH157" s="157">
        <f t="shared" si="69"/>
        <v>10.863457860464353</v>
      </c>
      <c r="AI157" s="157">
        <f t="shared" si="69"/>
        <v>10.999662567201403</v>
      </c>
      <c r="AJ157" s="157">
        <f t="shared" si="69"/>
        <v>11.133139873175692</v>
      </c>
      <c r="AK157" s="157">
        <f t="shared" si="69"/>
        <v>11.269179534370377</v>
      </c>
      <c r="AL157" s="157">
        <f t="shared" si="69"/>
        <v>11.41105779367189</v>
      </c>
      <c r="AM157" s="157">
        <f t="shared" si="69"/>
        <v>11.570495733684277</v>
      </c>
      <c r="AN157" s="157">
        <f t="shared" si="69"/>
        <v>11.727220303034905</v>
      </c>
      <c r="AO157" s="157">
        <f t="shared" si="69"/>
        <v>11.881356780079342</v>
      </c>
      <c r="AP157" s="157">
        <f t="shared" si="69"/>
        <v>12.033021217198945</v>
      </c>
      <c r="AQ157" s="157">
        <f t="shared" si="69"/>
        <v>12.182321359509997</v>
      </c>
      <c r="AR157" s="157">
        <f t="shared" si="69"/>
        <v>12.349197880511689</v>
      </c>
      <c r="AS157" s="157">
        <f t="shared" si="69"/>
        <v>12.513288457015909</v>
      </c>
      <c r="AT157" s="157">
        <f t="shared" si="69"/>
        <v>12.674719342749862</v>
      </c>
      <c r="AU157" s="157">
        <f t="shared" si="69"/>
        <v>12.8336076604838</v>
      </c>
      <c r="AV157" s="157">
        <f t="shared" si="69"/>
        <v>12.999170906221364</v>
      </c>
    </row>
    <row r="158" spans="1:48">
      <c r="A158" s="185" t="s">
        <v>16</v>
      </c>
      <c r="B158" s="87" t="str">
        <f t="shared" si="68"/>
        <v>CET</v>
      </c>
      <c r="C158" s="87" t="str">
        <f t="shared" si="68"/>
        <v>Commercial - Public Water</v>
      </c>
      <c r="D158" s="159"/>
      <c r="E158" s="159"/>
      <c r="F158" s="159"/>
      <c r="G158" s="159"/>
      <c r="H158" s="159"/>
      <c r="I158" s="158"/>
      <c r="J158" s="157">
        <f t="shared" ref="J158:J159" si="70">J99*J$34/1000</f>
        <v>3.5593512487513528</v>
      </c>
      <c r="K158" s="157">
        <f t="shared" si="69"/>
        <v>3.4639677121482189</v>
      </c>
      <c r="L158" s="157">
        <f t="shared" si="69"/>
        <v>3.3762425111355761</v>
      </c>
      <c r="M158" s="157">
        <f t="shared" si="69"/>
        <v>3.2808091241559243</v>
      </c>
      <c r="N158" s="157">
        <f t="shared" si="69"/>
        <v>3.1813130670696492</v>
      </c>
      <c r="O158" s="157">
        <f t="shared" si="69"/>
        <v>3.0654245097100388</v>
      </c>
      <c r="P158" s="157">
        <f t="shared" si="69"/>
        <v>3.0863457752664281</v>
      </c>
      <c r="Q158" s="157">
        <f t="shared" si="69"/>
        <v>3.1113441674108944</v>
      </c>
      <c r="R158" s="157">
        <f t="shared" si="69"/>
        <v>3.1113441674108944</v>
      </c>
      <c r="S158" s="157">
        <f t="shared" si="69"/>
        <v>3.1421087582981739</v>
      </c>
      <c r="T158" s="157">
        <f t="shared" si="69"/>
        <v>3.1741433555610223</v>
      </c>
      <c r="U158" s="157">
        <f t="shared" si="69"/>
        <v>3.208561379989749</v>
      </c>
      <c r="V158" s="157">
        <f t="shared" si="69"/>
        <v>3.2451267521729967</v>
      </c>
      <c r="W158" s="157">
        <f t="shared" si="69"/>
        <v>3.2814742617494677</v>
      </c>
      <c r="X158" s="157">
        <f t="shared" si="69"/>
        <v>3.3212754489099647</v>
      </c>
      <c r="Y158" s="157">
        <f t="shared" si="69"/>
        <v>3.3616879606084842</v>
      </c>
      <c r="Z158" s="157">
        <f t="shared" si="69"/>
        <v>3.4042294009376191</v>
      </c>
      <c r="AA158" s="157">
        <f t="shared" si="69"/>
        <v>3.4473159106784239</v>
      </c>
      <c r="AB158" s="157">
        <f t="shared" si="69"/>
        <v>3.4850461958816243</v>
      </c>
      <c r="AC158" s="157">
        <f t="shared" si="69"/>
        <v>3.5291917436446574</v>
      </c>
      <c r="AD158" s="157">
        <f t="shared" si="69"/>
        <v>3.5738985238559953</v>
      </c>
      <c r="AE158" s="157">
        <f t="shared" si="69"/>
        <v>3.61923039117741</v>
      </c>
      <c r="AF158" s="157">
        <f t="shared" si="69"/>
        <v>3.662652910552648</v>
      </c>
      <c r="AG158" s="157">
        <f t="shared" si="69"/>
        <v>3.7078708759502796</v>
      </c>
      <c r="AH158" s="157">
        <f t="shared" si="69"/>
        <v>3.7538628047678171</v>
      </c>
      <c r="AI158" s="157">
        <f t="shared" si="69"/>
        <v>3.8009282777527389</v>
      </c>
      <c r="AJ158" s="157">
        <f t="shared" si="69"/>
        <v>3.8470512986741894</v>
      </c>
      <c r="AK158" s="157">
        <f t="shared" si="69"/>
        <v>3.8940597402488057</v>
      </c>
      <c r="AL158" s="157">
        <f t="shared" si="69"/>
        <v>3.9430857066803076</v>
      </c>
      <c r="AM158" s="157">
        <f t="shared" si="69"/>
        <v>3.9981794126042249</v>
      </c>
      <c r="AN158" s="157">
        <f t="shared" si="69"/>
        <v>4.052335514559541</v>
      </c>
      <c r="AO158" s="157">
        <f t="shared" si="69"/>
        <v>4.1055973024236803</v>
      </c>
      <c r="AP158" s="157">
        <f t="shared" si="69"/>
        <v>4.1580048780429752</v>
      </c>
      <c r="AQ158" s="157">
        <f t="shared" si="69"/>
        <v>4.209595472692186</v>
      </c>
      <c r="AR158" s="157">
        <f t="shared" si="69"/>
        <v>4.2672595768129469</v>
      </c>
      <c r="AS158" s="157">
        <f t="shared" si="69"/>
        <v>4.3239609991099694</v>
      </c>
      <c r="AT158" s="157">
        <f t="shared" si="69"/>
        <v>4.3797433664998966</v>
      </c>
      <c r="AU158" s="157">
        <f t="shared" si="69"/>
        <v>4.434647150701446</v>
      </c>
      <c r="AV158" s="157">
        <f t="shared" si="69"/>
        <v>4.4918574531662552</v>
      </c>
    </row>
    <row r="159" spans="1:48">
      <c r="A159" s="185" t="s">
        <v>16</v>
      </c>
      <c r="B159" s="87" t="str">
        <f t="shared" si="68"/>
        <v>CEO</v>
      </c>
      <c r="C159" s="87" t="str">
        <f t="shared" si="68"/>
        <v>Commercial - Other</v>
      </c>
      <c r="D159" s="159"/>
      <c r="E159" s="159"/>
      <c r="F159" s="159"/>
      <c r="G159" s="159"/>
      <c r="H159" s="159"/>
      <c r="I159" s="158"/>
      <c r="J159" s="157">
        <f t="shared" si="70"/>
        <v>3.7520368714157861</v>
      </c>
      <c r="K159" s="157">
        <f t="shared" si="69"/>
        <v>3.6839670932136275</v>
      </c>
      <c r="L159" s="157">
        <f t="shared" si="69"/>
        <v>3.6247413938307105</v>
      </c>
      <c r="M159" s="157">
        <f t="shared" si="69"/>
        <v>3.5580191630997402</v>
      </c>
      <c r="N159" s="157">
        <f t="shared" si="69"/>
        <v>3.4876312053102274</v>
      </c>
      <c r="O159" s="157">
        <f t="shared" si="69"/>
        <v>3.399848349158809</v>
      </c>
      <c r="P159" s="157">
        <f t="shared" si="69"/>
        <v>3.4230520294121942</v>
      </c>
      <c r="Q159" s="157">
        <f t="shared" si="69"/>
        <v>3.4507776321777399</v>
      </c>
      <c r="R159" s="157">
        <f t="shared" si="69"/>
        <v>3.4507776321777399</v>
      </c>
      <c r="S159" s="157">
        <f t="shared" si="69"/>
        <v>3.484898499682175</v>
      </c>
      <c r="T159" s="157">
        <f t="shared" si="69"/>
        <v>3.5204279254680881</v>
      </c>
      <c r="U159" s="157">
        <f t="shared" si="69"/>
        <v>3.5586007994581847</v>
      </c>
      <c r="V159" s="157">
        <f t="shared" si="69"/>
        <v>3.5991552870535588</v>
      </c>
      <c r="W159" s="157">
        <f t="shared" si="69"/>
        <v>3.6394681442249426</v>
      </c>
      <c r="X159" s="157">
        <f t="shared" si="69"/>
        <v>3.6836114594602525</v>
      </c>
      <c r="Y159" s="157">
        <f t="shared" si="69"/>
        <v>3.7284327919537965</v>
      </c>
      <c r="Z159" s="157">
        <f t="shared" si="69"/>
        <v>3.775615309486263</v>
      </c>
      <c r="AA159" s="157">
        <f t="shared" si="69"/>
        <v>3.8234023610183678</v>
      </c>
      <c r="AB159" s="157">
        <f t="shared" si="69"/>
        <v>3.8652488483336027</v>
      </c>
      <c r="AC159" s="157">
        <f t="shared" si="69"/>
        <v>3.9142104741082515</v>
      </c>
      <c r="AD159" s="157">
        <f t="shared" si="69"/>
        <v>3.9637945602327869</v>
      </c>
      <c r="AE159" s="157">
        <f t="shared" si="69"/>
        <v>4.0140719276214805</v>
      </c>
      <c r="AF159" s="157">
        <f t="shared" si="69"/>
        <v>4.0622316459073442</v>
      </c>
      <c r="AG159" s="157">
        <f t="shared" si="69"/>
        <v>4.1123826851916228</v>
      </c>
      <c r="AH159" s="157">
        <f t="shared" si="69"/>
        <v>4.1633921237765987</v>
      </c>
      <c r="AI159" s="157">
        <f t="shared" si="69"/>
        <v>4.2155922253035811</v>
      </c>
      <c r="AJ159" s="157">
        <f t="shared" si="69"/>
        <v>4.2667470575433892</v>
      </c>
      <c r="AK159" s="157">
        <f t="shared" si="69"/>
        <v>4.3188839057931947</v>
      </c>
      <c r="AL159" s="157">
        <f t="shared" si="69"/>
        <v>4.3732583816643436</v>
      </c>
      <c r="AM159" s="157">
        <f t="shared" si="69"/>
        <v>4.4343625597451108</v>
      </c>
      <c r="AN159" s="157">
        <f t="shared" si="69"/>
        <v>4.494426845538622</v>
      </c>
      <c r="AO159" s="157">
        <f t="shared" si="69"/>
        <v>4.553499251650579</v>
      </c>
      <c r="AP159" s="157">
        <f t="shared" si="69"/>
        <v>4.6116242548559363</v>
      </c>
      <c r="AQ159" s="157">
        <f t="shared" si="69"/>
        <v>4.6688431481918009</v>
      </c>
      <c r="AR159" s="157">
        <f t="shared" si="69"/>
        <v>4.7327981431948363</v>
      </c>
      <c r="AS159" s="157">
        <f t="shared" si="69"/>
        <v>4.7956854321758087</v>
      </c>
      <c r="AT159" s="157">
        <f t="shared" si="69"/>
        <v>4.8575534015490787</v>
      </c>
      <c r="AU159" s="157">
        <f t="shared" si="69"/>
        <v>4.9184469383133766</v>
      </c>
      <c r="AV159" s="157">
        <f t="shared" si="69"/>
        <v>4.9818986239685739</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71">B70</f>
        <v>CEC</v>
      </c>
      <c r="C162" s="87" t="str">
        <f t="shared" ref="C162:C170" si="72">C138</f>
        <v>Commercial - Cooling</v>
      </c>
      <c r="E162" s="106"/>
      <c r="F162" s="106"/>
      <c r="I162" s="151"/>
      <c r="J162" s="157">
        <f t="shared" ref="J162:AV168" si="73">J$35*J70/1000</f>
        <v>111.73151548310749</v>
      </c>
      <c r="K162" s="157">
        <f t="shared" si="73"/>
        <v>108.73733301782106</v>
      </c>
      <c r="L162" s="157">
        <f t="shared" si="73"/>
        <v>105.98355319385979</v>
      </c>
      <c r="M162" s="157">
        <f t="shared" si="73"/>
        <v>102.98780587651846</v>
      </c>
      <c r="N162" s="157">
        <f t="shared" si="73"/>
        <v>99.864527372677898</v>
      </c>
      <c r="O162" s="157">
        <f t="shared" si="73"/>
        <v>96.226672259198224</v>
      </c>
      <c r="P162" s="157">
        <f t="shared" si="73"/>
        <v>95.264405536606247</v>
      </c>
      <c r="Q162" s="157">
        <f>Q$35*Q70/1000</f>
        <v>94.30213881401427</v>
      </c>
      <c r="R162" s="157">
        <f t="shared" si="73"/>
        <v>93.339872091422251</v>
      </c>
      <c r="S162" s="157">
        <f t="shared" si="73"/>
        <v>92.377605368830274</v>
      </c>
      <c r="T162" s="157">
        <f t="shared" si="73"/>
        <v>91.415338646238311</v>
      </c>
      <c r="U162" s="157">
        <f t="shared" si="73"/>
        <v>90.453071923646334</v>
      </c>
      <c r="V162" s="157">
        <f t="shared" si="73"/>
        <v>89.490805201054343</v>
      </c>
      <c r="W162" s="157">
        <f t="shared" si="73"/>
        <v>88.528538478462366</v>
      </c>
      <c r="X162" s="157">
        <f t="shared" si="73"/>
        <v>87.566271755870375</v>
      </c>
      <c r="Y162" s="157">
        <f t="shared" si="73"/>
        <v>86.604005033278384</v>
      </c>
      <c r="Z162" s="157">
        <f t="shared" si="73"/>
        <v>85.641738310686421</v>
      </c>
      <c r="AA162" s="157">
        <f t="shared" si="73"/>
        <v>84.67947158809443</v>
      </c>
      <c r="AB162" s="157">
        <f t="shared" si="73"/>
        <v>83.717204865502438</v>
      </c>
      <c r="AC162" s="157">
        <f t="shared" si="73"/>
        <v>82.754938142910447</v>
      </c>
      <c r="AD162" s="157">
        <f t="shared" si="73"/>
        <v>81.79267142031847</v>
      </c>
      <c r="AE162" s="157">
        <f t="shared" si="73"/>
        <v>80.830404697726493</v>
      </c>
      <c r="AF162" s="157">
        <f t="shared" si="73"/>
        <v>79.868137975134502</v>
      </c>
      <c r="AG162" s="157">
        <f t="shared" si="73"/>
        <v>78.905871252542525</v>
      </c>
      <c r="AH162" s="157">
        <f t="shared" si="73"/>
        <v>77.943604529950534</v>
      </c>
      <c r="AI162" s="157">
        <f t="shared" si="73"/>
        <v>76.981337807358543</v>
      </c>
      <c r="AJ162" s="157">
        <f t="shared" si="73"/>
        <v>76.01907108476658</v>
      </c>
      <c r="AK162" s="157">
        <f t="shared" si="73"/>
        <v>75.056804362174589</v>
      </c>
      <c r="AL162" s="157">
        <f t="shared" si="73"/>
        <v>74.094537639582597</v>
      </c>
      <c r="AM162" s="157">
        <f t="shared" si="73"/>
        <v>73.132270916990635</v>
      </c>
      <c r="AN162" s="157">
        <f t="shared" si="73"/>
        <v>72.170004194398629</v>
      </c>
      <c r="AO162" s="157">
        <f t="shared" si="73"/>
        <v>71.207737471806666</v>
      </c>
      <c r="AP162" s="157">
        <f t="shared" si="73"/>
        <v>70.245470749214675</v>
      </c>
      <c r="AQ162" s="157">
        <f t="shared" si="73"/>
        <v>69.283204026622684</v>
      </c>
      <c r="AR162" s="157">
        <f t="shared" si="73"/>
        <v>68.320937304030707</v>
      </c>
      <c r="AS162" s="157">
        <f t="shared" si="73"/>
        <v>67.35867058143873</v>
      </c>
      <c r="AT162" s="157">
        <f t="shared" si="73"/>
        <v>66.396403858846753</v>
      </c>
      <c r="AU162" s="157">
        <f t="shared" si="73"/>
        <v>65.434137136254762</v>
      </c>
      <c r="AV162" s="157">
        <f t="shared" si="73"/>
        <v>64.471870413662785</v>
      </c>
    </row>
    <row r="163" spans="1:48">
      <c r="A163" s="185" t="s">
        <v>16</v>
      </c>
      <c r="B163" s="87" t="str">
        <f t="shared" si="71"/>
        <v>CEH</v>
      </c>
      <c r="C163" s="87" t="str">
        <f t="shared" si="72"/>
        <v>Commercial - Space Heating</v>
      </c>
      <c r="E163" s="106"/>
      <c r="F163" s="106"/>
      <c r="I163" s="151"/>
      <c r="J163" s="157">
        <f t="shared" si="73"/>
        <v>6.2814039260015191</v>
      </c>
      <c r="K163" s="157">
        <f t="shared" si="73"/>
        <v>6.8392489044842497</v>
      </c>
      <c r="L163" s="157">
        <f t="shared" si="73"/>
        <v>7.4278516663740835</v>
      </c>
      <c r="M163" s="157">
        <f t="shared" si="73"/>
        <v>8.016913990934059</v>
      </c>
      <c r="N163" s="157">
        <f t="shared" si="73"/>
        <v>8.6125996492244425</v>
      </c>
      <c r="O163" s="157">
        <f t="shared" si="73"/>
        <v>9.1767853690947074</v>
      </c>
      <c r="P163" s="157">
        <f t="shared" si="73"/>
        <v>9.0850175154037611</v>
      </c>
      <c r="Q163" s="157">
        <f t="shared" si="73"/>
        <v>8.993249661712813</v>
      </c>
      <c r="R163" s="157">
        <f t="shared" si="73"/>
        <v>8.9014818080218632</v>
      </c>
      <c r="S163" s="157">
        <f t="shared" si="73"/>
        <v>8.8097139543309169</v>
      </c>
      <c r="T163" s="157">
        <f t="shared" si="73"/>
        <v>8.7179461006399706</v>
      </c>
      <c r="U163" s="157">
        <f t="shared" si="73"/>
        <v>8.6261782469490242</v>
      </c>
      <c r="V163" s="157">
        <f t="shared" si="73"/>
        <v>8.5344103932580762</v>
      </c>
      <c r="W163" s="157">
        <f t="shared" si="73"/>
        <v>8.4426425395671298</v>
      </c>
      <c r="X163" s="157">
        <f t="shared" si="73"/>
        <v>8.3508746858761818</v>
      </c>
      <c r="Y163" s="157">
        <f t="shared" si="73"/>
        <v>8.2591068321852337</v>
      </c>
      <c r="Z163" s="157">
        <f t="shared" si="73"/>
        <v>8.1673389784942891</v>
      </c>
      <c r="AA163" s="157">
        <f t="shared" si="73"/>
        <v>8.075571124803341</v>
      </c>
      <c r="AB163" s="157">
        <f t="shared" si="73"/>
        <v>7.983803271112393</v>
      </c>
      <c r="AC163" s="157">
        <f t="shared" si="73"/>
        <v>7.8920354174214467</v>
      </c>
      <c r="AD163" s="157">
        <f t="shared" si="73"/>
        <v>7.8002675637304995</v>
      </c>
      <c r="AE163" s="157">
        <f t="shared" si="73"/>
        <v>7.7084997100395523</v>
      </c>
      <c r="AF163" s="157">
        <f t="shared" si="73"/>
        <v>7.6167318563486051</v>
      </c>
      <c r="AG163" s="157">
        <f t="shared" si="73"/>
        <v>7.524964002657657</v>
      </c>
      <c r="AH163" s="157">
        <f t="shared" si="73"/>
        <v>7.4331961489667098</v>
      </c>
      <c r="AI163" s="157">
        <f t="shared" si="73"/>
        <v>7.3414282952757635</v>
      </c>
      <c r="AJ163" s="157">
        <f t="shared" si="73"/>
        <v>7.2496604415848163</v>
      </c>
      <c r="AK163" s="157">
        <f t="shared" si="73"/>
        <v>7.1578925878938691</v>
      </c>
      <c r="AL163" s="157">
        <f t="shared" si="73"/>
        <v>7.066124734202921</v>
      </c>
      <c r="AM163" s="157">
        <f t="shared" si="73"/>
        <v>6.9743568805119756</v>
      </c>
      <c r="AN163" s="157">
        <f t="shared" si="73"/>
        <v>6.8825890268210266</v>
      </c>
      <c r="AO163" s="157">
        <f t="shared" si="73"/>
        <v>6.7908211731300812</v>
      </c>
      <c r="AP163" s="157">
        <f t="shared" si="73"/>
        <v>6.6990533194391331</v>
      </c>
      <c r="AQ163" s="157">
        <f t="shared" si="73"/>
        <v>6.6072854657481859</v>
      </c>
      <c r="AR163" s="157">
        <f t="shared" si="73"/>
        <v>6.5155176120572396</v>
      </c>
      <c r="AS163" s="157">
        <f t="shared" si="73"/>
        <v>6.4237497583662906</v>
      </c>
      <c r="AT163" s="157">
        <f t="shared" si="73"/>
        <v>6.3319819046753443</v>
      </c>
      <c r="AU163" s="157">
        <f t="shared" si="73"/>
        <v>6.240214050984398</v>
      </c>
      <c r="AV163" s="157">
        <f t="shared" si="73"/>
        <v>6.1484461972934508</v>
      </c>
    </row>
    <row r="164" spans="1:48">
      <c r="A164" s="185" t="s">
        <v>16</v>
      </c>
      <c r="B164" s="87" t="str">
        <f t="shared" si="71"/>
        <v>CEK</v>
      </c>
      <c r="C164" s="87" t="str">
        <f t="shared" si="72"/>
        <v>Commercial - Cooking</v>
      </c>
      <c r="E164" s="106"/>
      <c r="F164" s="106"/>
      <c r="I164" s="151"/>
      <c r="J164" s="157">
        <f t="shared" si="73"/>
        <v>7.9155998052238097</v>
      </c>
      <c r="K164" s="157">
        <f t="shared" si="73"/>
        <v>7.7124612449332313</v>
      </c>
      <c r="L164" s="157">
        <f t="shared" si="73"/>
        <v>7.5265672834184363</v>
      </c>
      <c r="M164" s="157">
        <f t="shared" si="73"/>
        <v>7.3237051514844325</v>
      </c>
      <c r="N164" s="157">
        <f t="shared" si="73"/>
        <v>7.1119787329408446</v>
      </c>
      <c r="O164" s="157">
        <f t="shared" si="73"/>
        <v>6.8637654158832637</v>
      </c>
      <c r="P164" s="157">
        <f t="shared" si="73"/>
        <v>6.795127761724431</v>
      </c>
      <c r="Q164" s="157">
        <f t="shared" si="73"/>
        <v>6.7264901075655992</v>
      </c>
      <c r="R164" s="157">
        <f t="shared" si="73"/>
        <v>6.6578524534067647</v>
      </c>
      <c r="S164" s="157">
        <f t="shared" si="73"/>
        <v>6.589214799247932</v>
      </c>
      <c r="T164" s="157">
        <f t="shared" si="73"/>
        <v>6.520577145089101</v>
      </c>
      <c r="U164" s="157">
        <f t="shared" si="73"/>
        <v>6.4519394909302683</v>
      </c>
      <c r="V164" s="157">
        <f t="shared" si="73"/>
        <v>6.3833018367714347</v>
      </c>
      <c r="W164" s="157">
        <f t="shared" si="73"/>
        <v>6.314664182612602</v>
      </c>
      <c r="X164" s="157">
        <f t="shared" si="73"/>
        <v>6.2460265284537702</v>
      </c>
      <c r="Y164" s="157">
        <f t="shared" si="73"/>
        <v>6.1773888742949365</v>
      </c>
      <c r="Z164" s="157">
        <f t="shared" si="73"/>
        <v>6.1087512201361038</v>
      </c>
      <c r="AA164" s="157">
        <f t="shared" si="73"/>
        <v>6.040113565977272</v>
      </c>
      <c r="AB164" s="157">
        <f t="shared" si="73"/>
        <v>5.9714759118184384</v>
      </c>
      <c r="AC164" s="157">
        <f t="shared" si="73"/>
        <v>5.9028382576596057</v>
      </c>
      <c r="AD164" s="157">
        <f t="shared" si="73"/>
        <v>5.8342006035007739</v>
      </c>
      <c r="AE164" s="157">
        <f t="shared" si="73"/>
        <v>5.7655629493419402</v>
      </c>
      <c r="AF164" s="157">
        <f t="shared" si="73"/>
        <v>5.6969252951831075</v>
      </c>
      <c r="AG164" s="157">
        <f t="shared" si="73"/>
        <v>5.6282876410242748</v>
      </c>
      <c r="AH164" s="157">
        <f t="shared" si="73"/>
        <v>5.5596499868654421</v>
      </c>
      <c r="AI164" s="157">
        <f t="shared" si="73"/>
        <v>5.4910123327066094</v>
      </c>
      <c r="AJ164" s="157">
        <f t="shared" si="73"/>
        <v>5.4223746785477767</v>
      </c>
      <c r="AK164" s="157">
        <f t="shared" si="73"/>
        <v>5.3537370243889439</v>
      </c>
      <c r="AL164" s="157">
        <f t="shared" si="73"/>
        <v>5.2850993702301112</v>
      </c>
      <c r="AM164" s="157">
        <f t="shared" si="73"/>
        <v>5.2164617160712794</v>
      </c>
      <c r="AN164" s="157">
        <f t="shared" si="73"/>
        <v>5.1478240619124458</v>
      </c>
      <c r="AO164" s="157">
        <f t="shared" si="73"/>
        <v>5.079186407753614</v>
      </c>
      <c r="AP164" s="157">
        <f t="shared" si="73"/>
        <v>5.0105487535947804</v>
      </c>
      <c r="AQ164" s="157">
        <f t="shared" si="73"/>
        <v>4.9419110994359468</v>
      </c>
      <c r="AR164" s="157">
        <f t="shared" si="73"/>
        <v>4.8732734452771158</v>
      </c>
      <c r="AS164" s="157">
        <f t="shared" si="73"/>
        <v>4.8046357911182822</v>
      </c>
      <c r="AT164" s="157">
        <f t="shared" si="73"/>
        <v>4.7359981369594495</v>
      </c>
      <c r="AU164" s="157">
        <f t="shared" si="73"/>
        <v>4.6673604828006177</v>
      </c>
      <c r="AV164" s="157">
        <f t="shared" si="73"/>
        <v>4.5987228286417849</v>
      </c>
    </row>
    <row r="165" spans="1:48">
      <c r="A165" s="185" t="s">
        <v>16</v>
      </c>
      <c r="B165" s="87" t="str">
        <f t="shared" si="71"/>
        <v>CEL</v>
      </c>
      <c r="C165" s="87" t="str">
        <f t="shared" si="72"/>
        <v>Commercial - Lighting</v>
      </c>
      <c r="E165" s="106"/>
      <c r="F165" s="106"/>
      <c r="I165" s="151"/>
      <c r="J165" s="157">
        <f t="shared" si="73"/>
        <v>97.232217524551132</v>
      </c>
      <c r="K165" s="157">
        <f t="shared" si="73"/>
        <v>94.626587416392937</v>
      </c>
      <c r="L165" s="157">
        <f t="shared" si="73"/>
        <v>92.230163115689678</v>
      </c>
      <c r="M165" s="157">
        <f t="shared" si="73"/>
        <v>89.62317122491595</v>
      </c>
      <c r="N165" s="157">
        <f t="shared" si="73"/>
        <v>86.905197754654594</v>
      </c>
      <c r="O165" s="157">
        <f t="shared" si="73"/>
        <v>83.739423817129023</v>
      </c>
      <c r="P165" s="157">
        <f t="shared" si="73"/>
        <v>82.902029578957737</v>
      </c>
      <c r="Q165" s="157">
        <f t="shared" si="73"/>
        <v>82.064635340786452</v>
      </c>
      <c r="R165" s="157">
        <f t="shared" si="73"/>
        <v>81.227241102615139</v>
      </c>
      <c r="S165" s="157">
        <f t="shared" si="73"/>
        <v>80.389846864443854</v>
      </c>
      <c r="T165" s="157">
        <f t="shared" si="73"/>
        <v>79.552452626272569</v>
      </c>
      <c r="U165" s="157">
        <f t="shared" si="73"/>
        <v>78.715058388101284</v>
      </c>
      <c r="V165" s="157">
        <f t="shared" si="73"/>
        <v>77.877664149929984</v>
      </c>
      <c r="W165" s="157">
        <f t="shared" si="73"/>
        <v>77.040269911758699</v>
      </c>
      <c r="X165" s="157">
        <f t="shared" si="73"/>
        <v>76.2028756735874</v>
      </c>
      <c r="Y165" s="157">
        <f t="shared" si="73"/>
        <v>75.365481435416115</v>
      </c>
      <c r="Z165" s="157">
        <f t="shared" si="73"/>
        <v>74.528087197244815</v>
      </c>
      <c r="AA165" s="157">
        <f t="shared" si="73"/>
        <v>73.690692959073544</v>
      </c>
      <c r="AB165" s="157">
        <f t="shared" si="73"/>
        <v>72.853298720902245</v>
      </c>
      <c r="AC165" s="157">
        <f t="shared" si="73"/>
        <v>72.01590448273096</v>
      </c>
      <c r="AD165" s="157">
        <f t="shared" si="73"/>
        <v>71.178510244559661</v>
      </c>
      <c r="AE165" s="157">
        <f t="shared" si="73"/>
        <v>70.341116006388361</v>
      </c>
      <c r="AF165" s="157">
        <f t="shared" si="73"/>
        <v>69.503721768217076</v>
      </c>
      <c r="AG165" s="157">
        <f t="shared" si="73"/>
        <v>68.666327530045777</v>
      </c>
      <c r="AH165" s="157">
        <f t="shared" si="73"/>
        <v>67.828933291874492</v>
      </c>
      <c r="AI165" s="157">
        <f t="shared" si="73"/>
        <v>66.991539053703193</v>
      </c>
      <c r="AJ165" s="157">
        <f t="shared" si="73"/>
        <v>66.154144815531907</v>
      </c>
      <c r="AK165" s="157">
        <f t="shared" si="73"/>
        <v>65.316750577360622</v>
      </c>
      <c r="AL165" s="157">
        <f t="shared" si="73"/>
        <v>64.479356339189323</v>
      </c>
      <c r="AM165" s="157">
        <f t="shared" si="73"/>
        <v>63.641962101018045</v>
      </c>
      <c r="AN165" s="157">
        <f t="shared" si="73"/>
        <v>62.804567862846746</v>
      </c>
      <c r="AO165" s="157">
        <f t="shared" si="73"/>
        <v>61.967173624675461</v>
      </c>
      <c r="AP165" s="157">
        <f t="shared" si="73"/>
        <v>61.129779386504161</v>
      </c>
      <c r="AQ165" s="157">
        <f t="shared" si="73"/>
        <v>60.292385148332869</v>
      </c>
      <c r="AR165" s="157">
        <f t="shared" si="73"/>
        <v>59.454990910161584</v>
      </c>
      <c r="AS165" s="157">
        <f t="shared" si="73"/>
        <v>58.617596671990285</v>
      </c>
      <c r="AT165" s="157">
        <f t="shared" si="73"/>
        <v>57.780202433818999</v>
      </c>
      <c r="AU165" s="157">
        <f t="shared" si="73"/>
        <v>56.942808195647714</v>
      </c>
      <c r="AV165" s="157">
        <f t="shared" si="73"/>
        <v>56.105413957476422</v>
      </c>
    </row>
    <row r="166" spans="1:48">
      <c r="A166" s="185" t="s">
        <v>16</v>
      </c>
      <c r="B166" s="87" t="str">
        <f t="shared" si="71"/>
        <v>CER</v>
      </c>
      <c r="C166" s="87" t="str">
        <f t="shared" si="72"/>
        <v>Commercial - Refrigeration</v>
      </c>
      <c r="E166" s="106"/>
      <c r="F166" s="106"/>
      <c r="I166" s="151"/>
      <c r="J166" s="157">
        <f t="shared" si="73"/>
        <v>23.653112298997645</v>
      </c>
      <c r="K166" s="157">
        <f t="shared" si="73"/>
        <v>23.019255917573933</v>
      </c>
      <c r="L166" s="157">
        <f t="shared" si="73"/>
        <v>22.436291808108173</v>
      </c>
      <c r="M166" s="157">
        <f t="shared" si="73"/>
        <v>21.802104153800304</v>
      </c>
      <c r="N166" s="157">
        <f t="shared" si="73"/>
        <v>21.140918660406051</v>
      </c>
      <c r="O166" s="157">
        <f t="shared" si="73"/>
        <v>20.370799369044367</v>
      </c>
      <c r="P166" s="157">
        <f t="shared" si="73"/>
        <v>20.167091375353923</v>
      </c>
      <c r="Q166" s="157">
        <f t="shared" si="73"/>
        <v>19.96338338166348</v>
      </c>
      <c r="R166" s="157">
        <f t="shared" si="73"/>
        <v>19.759675387973033</v>
      </c>
      <c r="S166" s="157">
        <f t="shared" si="73"/>
        <v>19.55596739428259</v>
      </c>
      <c r="T166" s="157">
        <f t="shared" si="73"/>
        <v>19.35225940059215</v>
      </c>
      <c r="U166" s="157">
        <f t="shared" si="73"/>
        <v>19.148551406901703</v>
      </c>
      <c r="V166" s="157">
        <f t="shared" si="73"/>
        <v>18.94484341321126</v>
      </c>
      <c r="W166" s="157">
        <f t="shared" si="73"/>
        <v>18.741135419520816</v>
      </c>
      <c r="X166" s="157">
        <f t="shared" si="73"/>
        <v>18.537427425830373</v>
      </c>
      <c r="Y166" s="157">
        <f t="shared" si="73"/>
        <v>18.333719432139929</v>
      </c>
      <c r="Z166" s="157">
        <f t="shared" si="73"/>
        <v>18.130011438449486</v>
      </c>
      <c r="AA166" s="157">
        <f t="shared" si="73"/>
        <v>17.926303444759039</v>
      </c>
      <c r="AB166" s="157">
        <f t="shared" si="73"/>
        <v>17.722595451068596</v>
      </c>
      <c r="AC166" s="157">
        <f t="shared" si="73"/>
        <v>17.518887457378153</v>
      </c>
      <c r="AD166" s="157">
        <f t="shared" si="73"/>
        <v>17.315179463687709</v>
      </c>
      <c r="AE166" s="157">
        <f t="shared" si="73"/>
        <v>17.111471469997266</v>
      </c>
      <c r="AF166" s="157">
        <f t="shared" si="73"/>
        <v>16.907763476306819</v>
      </c>
      <c r="AG166" s="157">
        <f t="shared" si="73"/>
        <v>16.704055482616376</v>
      </c>
      <c r="AH166" s="157">
        <f t="shared" si="73"/>
        <v>16.500347488925936</v>
      </c>
      <c r="AI166" s="157">
        <f t="shared" si="73"/>
        <v>16.296639495235489</v>
      </c>
      <c r="AJ166" s="157">
        <f t="shared" si="73"/>
        <v>16.092931501545046</v>
      </c>
      <c r="AK166" s="157">
        <f t="shared" si="73"/>
        <v>15.8892235078546</v>
      </c>
      <c r="AL166" s="157">
        <f t="shared" si="73"/>
        <v>15.685515514164157</v>
      </c>
      <c r="AM166" s="157">
        <f t="shared" si="73"/>
        <v>15.481807520473716</v>
      </c>
      <c r="AN166" s="157">
        <f t="shared" si="73"/>
        <v>15.278099526783267</v>
      </c>
      <c r="AO166" s="157">
        <f t="shared" si="73"/>
        <v>15.074391533092827</v>
      </c>
      <c r="AP166" s="157">
        <f t="shared" si="73"/>
        <v>14.87068353940238</v>
      </c>
      <c r="AQ166" s="157">
        <f t="shared" si="73"/>
        <v>14.666975545711937</v>
      </c>
      <c r="AR166" s="157">
        <f t="shared" si="73"/>
        <v>14.463267552021494</v>
      </c>
      <c r="AS166" s="157">
        <f t="shared" si="73"/>
        <v>14.259559558331048</v>
      </c>
      <c r="AT166" s="157">
        <f t="shared" si="73"/>
        <v>14.055851564640607</v>
      </c>
      <c r="AU166" s="157">
        <f t="shared" si="73"/>
        <v>13.852143570950163</v>
      </c>
      <c r="AV166" s="157">
        <f t="shared" si="73"/>
        <v>13.648435577259718</v>
      </c>
    </row>
    <row r="167" spans="1:48">
      <c r="A167" s="185" t="s">
        <v>16</v>
      </c>
      <c r="B167" s="87" t="str">
        <f t="shared" si="71"/>
        <v>CEW</v>
      </c>
      <c r="C167" s="87" t="str">
        <f t="shared" si="72"/>
        <v>Commercial - Water Heating</v>
      </c>
      <c r="E167" s="106"/>
      <c r="F167" s="106"/>
      <c r="I167" s="151"/>
      <c r="J167" s="157">
        <f t="shared" si="73"/>
        <v>7.7464872184600253</v>
      </c>
      <c r="K167" s="157">
        <f t="shared" si="73"/>
        <v>8.2998714057876395</v>
      </c>
      <c r="L167" s="157">
        <f t="shared" si="73"/>
        <v>8.8879919859864494</v>
      </c>
      <c r="M167" s="157">
        <f t="shared" si="73"/>
        <v>9.4740732487785024</v>
      </c>
      <c r="N167" s="157">
        <f t="shared" si="73"/>
        <v>10.065766590665433</v>
      </c>
      <c r="O167" s="157">
        <f t="shared" si="73"/>
        <v>10.619089375975472</v>
      </c>
      <c r="P167" s="157">
        <f t="shared" si="73"/>
        <v>10.51289848221572</v>
      </c>
      <c r="Q167" s="157">
        <f t="shared" si="73"/>
        <v>10.406707588455966</v>
      </c>
      <c r="R167" s="157">
        <f t="shared" si="73"/>
        <v>10.300516694696206</v>
      </c>
      <c r="S167" s="157">
        <f t="shared" si="73"/>
        <v>10.194325800936454</v>
      </c>
      <c r="T167" s="157">
        <f t="shared" si="73"/>
        <v>10.0881349071767</v>
      </c>
      <c r="U167" s="157">
        <f t="shared" si="73"/>
        <v>9.9819440134169461</v>
      </c>
      <c r="V167" s="157">
        <f t="shared" si="73"/>
        <v>9.8757531196571904</v>
      </c>
      <c r="W167" s="157">
        <f t="shared" si="73"/>
        <v>9.7695622258974346</v>
      </c>
      <c r="X167" s="157">
        <f t="shared" si="73"/>
        <v>9.6633713321376806</v>
      </c>
      <c r="Y167" s="157">
        <f t="shared" si="73"/>
        <v>9.5571804383779249</v>
      </c>
      <c r="Z167" s="157">
        <f t="shared" si="73"/>
        <v>9.4509895446181709</v>
      </c>
      <c r="AA167" s="157">
        <f t="shared" si="73"/>
        <v>9.3447986508584169</v>
      </c>
      <c r="AB167" s="157">
        <f t="shared" si="73"/>
        <v>9.2386077570986593</v>
      </c>
      <c r="AC167" s="157">
        <f t="shared" si="73"/>
        <v>9.1324168633389053</v>
      </c>
      <c r="AD167" s="157">
        <f t="shared" si="73"/>
        <v>9.0262259695791514</v>
      </c>
      <c r="AE167" s="157">
        <f t="shared" si="73"/>
        <v>8.9200350758193956</v>
      </c>
      <c r="AF167" s="157">
        <f t="shared" si="73"/>
        <v>8.8138441820596416</v>
      </c>
      <c r="AG167" s="157">
        <f t="shared" si="73"/>
        <v>8.7076532882998858</v>
      </c>
      <c r="AH167" s="157">
        <f t="shared" si="73"/>
        <v>8.6014623945401301</v>
      </c>
      <c r="AI167" s="157">
        <f t="shared" si="73"/>
        <v>8.4952715007803761</v>
      </c>
      <c r="AJ167" s="157">
        <f t="shared" si="73"/>
        <v>8.3890806070206221</v>
      </c>
      <c r="AK167" s="157">
        <f t="shared" si="73"/>
        <v>8.2828897132608681</v>
      </c>
      <c r="AL167" s="157">
        <f t="shared" si="73"/>
        <v>8.1766988195011123</v>
      </c>
      <c r="AM167" s="157">
        <f t="shared" si="73"/>
        <v>8.0705079257413583</v>
      </c>
      <c r="AN167" s="157">
        <f t="shared" si="73"/>
        <v>7.9643170319816017</v>
      </c>
      <c r="AO167" s="157">
        <f t="shared" si="73"/>
        <v>7.8581261382218477</v>
      </c>
      <c r="AP167" s="157">
        <f t="shared" si="73"/>
        <v>7.7519352444620919</v>
      </c>
      <c r="AQ167" s="157">
        <f t="shared" si="73"/>
        <v>7.645744350702337</v>
      </c>
      <c r="AR167" s="157">
        <f t="shared" si="73"/>
        <v>7.5395534569425839</v>
      </c>
      <c r="AS167" s="157">
        <f t="shared" si="73"/>
        <v>7.4333625631828273</v>
      </c>
      <c r="AT167" s="157">
        <f t="shared" si="73"/>
        <v>7.3271716694230733</v>
      </c>
      <c r="AU167" s="157">
        <f t="shared" si="73"/>
        <v>7.2209807756633193</v>
      </c>
      <c r="AV167" s="157">
        <f t="shared" si="73"/>
        <v>7.1147898819035635</v>
      </c>
    </row>
    <row r="168" spans="1:48">
      <c r="A168" s="185" t="s">
        <v>16</v>
      </c>
      <c r="B168" s="87" t="str">
        <f t="shared" si="71"/>
        <v>CEG</v>
      </c>
      <c r="C168" s="87" t="str">
        <f t="shared" si="72"/>
        <v>Commercial - Public lights</v>
      </c>
      <c r="E168" s="106"/>
      <c r="F168" s="106"/>
      <c r="I168" s="151"/>
      <c r="J168" s="157">
        <f t="shared" si="73"/>
        <v>0</v>
      </c>
      <c r="K168" s="157">
        <f t="shared" si="73"/>
        <v>0</v>
      </c>
      <c r="L168" s="157">
        <f t="shared" si="73"/>
        <v>0</v>
      </c>
      <c r="M168" s="157">
        <f t="shared" si="73"/>
        <v>0</v>
      </c>
      <c r="N168" s="157">
        <f t="shared" si="73"/>
        <v>0</v>
      </c>
      <c r="O168" s="157">
        <f t="shared" si="73"/>
        <v>0</v>
      </c>
      <c r="P168" s="157">
        <f t="shared" si="73"/>
        <v>0</v>
      </c>
      <c r="Q168" s="157">
        <f t="shared" si="73"/>
        <v>0</v>
      </c>
      <c r="R168" s="157">
        <f t="shared" si="73"/>
        <v>0</v>
      </c>
      <c r="S168" s="157">
        <f t="shared" si="73"/>
        <v>0</v>
      </c>
      <c r="T168" s="157">
        <f t="shared" si="73"/>
        <v>0</v>
      </c>
      <c r="U168" s="157">
        <f t="shared" si="73"/>
        <v>0</v>
      </c>
      <c r="V168" s="157">
        <f t="shared" si="73"/>
        <v>0</v>
      </c>
      <c r="W168" s="157">
        <f t="shared" si="73"/>
        <v>0</v>
      </c>
      <c r="X168" s="157">
        <f t="shared" si="73"/>
        <v>0</v>
      </c>
      <c r="Y168" s="157">
        <f t="shared" si="73"/>
        <v>0</v>
      </c>
      <c r="Z168" s="157">
        <f t="shared" si="73"/>
        <v>0</v>
      </c>
      <c r="AA168" s="157">
        <f t="shared" si="73"/>
        <v>0</v>
      </c>
      <c r="AB168" s="157">
        <f t="shared" si="73"/>
        <v>0</v>
      </c>
      <c r="AC168" s="157">
        <f t="shared" si="73"/>
        <v>0</v>
      </c>
      <c r="AD168" s="157">
        <f t="shared" si="73"/>
        <v>0</v>
      </c>
      <c r="AE168" s="157">
        <f t="shared" si="73"/>
        <v>0</v>
      </c>
      <c r="AF168" s="157">
        <f t="shared" ref="AF168:AV168" si="74">AF$35*AF76/1000</f>
        <v>0</v>
      </c>
      <c r="AG168" s="157">
        <f t="shared" si="74"/>
        <v>0</v>
      </c>
      <c r="AH168" s="157">
        <f t="shared" si="74"/>
        <v>0</v>
      </c>
      <c r="AI168" s="157">
        <f t="shared" si="74"/>
        <v>0</v>
      </c>
      <c r="AJ168" s="157">
        <f t="shared" si="74"/>
        <v>0</v>
      </c>
      <c r="AK168" s="157">
        <f t="shared" si="74"/>
        <v>0</v>
      </c>
      <c r="AL168" s="157">
        <f t="shared" si="74"/>
        <v>0</v>
      </c>
      <c r="AM168" s="157">
        <f t="shared" si="74"/>
        <v>0</v>
      </c>
      <c r="AN168" s="157">
        <f t="shared" si="74"/>
        <v>0</v>
      </c>
      <c r="AO168" s="157">
        <f t="shared" si="74"/>
        <v>0</v>
      </c>
      <c r="AP168" s="157">
        <f t="shared" si="74"/>
        <v>0</v>
      </c>
      <c r="AQ168" s="157">
        <f t="shared" si="74"/>
        <v>0</v>
      </c>
      <c r="AR168" s="157">
        <f t="shared" si="74"/>
        <v>0</v>
      </c>
      <c r="AS168" s="157">
        <f t="shared" si="74"/>
        <v>0</v>
      </c>
      <c r="AT168" s="157">
        <f t="shared" si="74"/>
        <v>0</v>
      </c>
      <c r="AU168" s="157">
        <f t="shared" si="74"/>
        <v>0</v>
      </c>
      <c r="AV168" s="157">
        <f t="shared" si="74"/>
        <v>0</v>
      </c>
    </row>
    <row r="169" spans="1:48">
      <c r="A169" s="185" t="s">
        <v>16</v>
      </c>
      <c r="B169" s="87" t="str">
        <f t="shared" si="71"/>
        <v>CET</v>
      </c>
      <c r="C169" s="87" t="str">
        <f t="shared" si="72"/>
        <v>Commercial - Public Water</v>
      </c>
      <c r="E169" s="106"/>
      <c r="F169" s="106"/>
      <c r="I169" s="151"/>
      <c r="J169" s="157">
        <f t="shared" ref="J169:AV170" si="75">J$35*J77/1000</f>
        <v>0</v>
      </c>
      <c r="K169" s="157">
        <f t="shared" si="75"/>
        <v>0</v>
      </c>
      <c r="L169" s="157">
        <f t="shared" si="75"/>
        <v>0</v>
      </c>
      <c r="M169" s="157">
        <f t="shared" si="75"/>
        <v>0</v>
      </c>
      <c r="N169" s="157">
        <f t="shared" si="75"/>
        <v>0</v>
      </c>
      <c r="O169" s="157">
        <f t="shared" si="75"/>
        <v>0</v>
      </c>
      <c r="P169" s="157">
        <f t="shared" si="75"/>
        <v>0</v>
      </c>
      <c r="Q169" s="157">
        <f t="shared" si="75"/>
        <v>0</v>
      </c>
      <c r="R169" s="157">
        <f t="shared" si="75"/>
        <v>0</v>
      </c>
      <c r="S169" s="157">
        <f t="shared" si="75"/>
        <v>0</v>
      </c>
      <c r="T169" s="157">
        <f t="shared" si="75"/>
        <v>0</v>
      </c>
      <c r="U169" s="157">
        <f t="shared" si="75"/>
        <v>0</v>
      </c>
      <c r="V169" s="157">
        <f t="shared" si="75"/>
        <v>0</v>
      </c>
      <c r="W169" s="157">
        <f t="shared" si="75"/>
        <v>0</v>
      </c>
      <c r="X169" s="157">
        <f t="shared" si="75"/>
        <v>0</v>
      </c>
      <c r="Y169" s="157">
        <f t="shared" si="75"/>
        <v>0</v>
      </c>
      <c r="Z169" s="157">
        <f t="shared" si="75"/>
        <v>0</v>
      </c>
      <c r="AA169" s="157">
        <f t="shared" si="75"/>
        <v>0</v>
      </c>
      <c r="AB169" s="157">
        <f t="shared" si="75"/>
        <v>0</v>
      </c>
      <c r="AC169" s="157">
        <f t="shared" si="75"/>
        <v>0</v>
      </c>
      <c r="AD169" s="157">
        <f t="shared" si="75"/>
        <v>0</v>
      </c>
      <c r="AE169" s="157">
        <f t="shared" si="75"/>
        <v>0</v>
      </c>
      <c r="AF169" s="157">
        <f t="shared" si="75"/>
        <v>0</v>
      </c>
      <c r="AG169" s="157">
        <f t="shared" si="75"/>
        <v>0</v>
      </c>
      <c r="AH169" s="157">
        <f t="shared" si="75"/>
        <v>0</v>
      </c>
      <c r="AI169" s="157">
        <f t="shared" si="75"/>
        <v>0</v>
      </c>
      <c r="AJ169" s="157">
        <f t="shared" si="75"/>
        <v>0</v>
      </c>
      <c r="AK169" s="157">
        <f t="shared" si="75"/>
        <v>0</v>
      </c>
      <c r="AL169" s="157">
        <f t="shared" si="75"/>
        <v>0</v>
      </c>
      <c r="AM169" s="157">
        <f t="shared" si="75"/>
        <v>0</v>
      </c>
      <c r="AN169" s="157">
        <f t="shared" si="75"/>
        <v>0</v>
      </c>
      <c r="AO169" s="157">
        <f t="shared" si="75"/>
        <v>0</v>
      </c>
      <c r="AP169" s="157">
        <f t="shared" si="75"/>
        <v>0</v>
      </c>
      <c r="AQ169" s="157">
        <f t="shared" si="75"/>
        <v>0</v>
      </c>
      <c r="AR169" s="157">
        <f t="shared" si="75"/>
        <v>0</v>
      </c>
      <c r="AS169" s="157">
        <f t="shared" si="75"/>
        <v>0</v>
      </c>
      <c r="AT169" s="157">
        <f t="shared" si="75"/>
        <v>0</v>
      </c>
      <c r="AU169" s="157">
        <f t="shared" si="75"/>
        <v>0</v>
      </c>
      <c r="AV169" s="157">
        <f t="shared" si="75"/>
        <v>0</v>
      </c>
    </row>
    <row r="170" spans="1:48">
      <c r="A170" s="185" t="s">
        <v>16</v>
      </c>
      <c r="B170" s="87" t="str">
        <f t="shared" si="71"/>
        <v>CEO</v>
      </c>
      <c r="C170" s="87" t="str">
        <f t="shared" si="72"/>
        <v>Commercial - Other</v>
      </c>
      <c r="E170" s="106"/>
      <c r="F170" s="106"/>
      <c r="I170" s="151"/>
      <c r="J170" s="157">
        <f t="shared" si="75"/>
        <v>15.008147485663144</v>
      </c>
      <c r="K170" s="157">
        <f t="shared" si="75"/>
        <v>14.735868372854508</v>
      </c>
      <c r="L170" s="157">
        <f t="shared" si="75"/>
        <v>14.49896557532284</v>
      </c>
      <c r="M170" s="157">
        <f t="shared" si="75"/>
        <v>14.232076652398959</v>
      </c>
      <c r="N170" s="157">
        <f t="shared" si="75"/>
        <v>13.95052482124091</v>
      </c>
      <c r="O170" s="157">
        <f t="shared" si="75"/>
        <v>13.599393396635234</v>
      </c>
      <c r="P170" s="157">
        <f t="shared" si="75"/>
        <v>13.463399462668884</v>
      </c>
      <c r="Q170" s="157">
        <f t="shared" si="75"/>
        <v>13.327405528702531</v>
      </c>
      <c r="R170" s="157">
        <f t="shared" si="75"/>
        <v>13.191411594736175</v>
      </c>
      <c r="S170" s="157">
        <f t="shared" si="75"/>
        <v>13.055417660769825</v>
      </c>
      <c r="T170" s="157">
        <f t="shared" si="75"/>
        <v>12.919423726803473</v>
      </c>
      <c r="U170" s="157">
        <f t="shared" si="75"/>
        <v>12.78342979283712</v>
      </c>
      <c r="V170" s="157">
        <f t="shared" si="75"/>
        <v>12.647435858870768</v>
      </c>
      <c r="W170" s="157">
        <f t="shared" si="75"/>
        <v>12.511441924904416</v>
      </c>
      <c r="X170" s="157">
        <f t="shared" si="75"/>
        <v>12.375447990938062</v>
      </c>
      <c r="Y170" s="157">
        <f t="shared" si="75"/>
        <v>12.239454056971709</v>
      </c>
      <c r="Z170" s="157">
        <f t="shared" si="75"/>
        <v>12.103460123005357</v>
      </c>
      <c r="AA170" s="157">
        <f t="shared" si="75"/>
        <v>11.967466189039005</v>
      </c>
      <c r="AB170" s="157">
        <f t="shared" si="75"/>
        <v>11.831472255072653</v>
      </c>
      <c r="AC170" s="157">
        <f t="shared" si="75"/>
        <v>11.6954783211063</v>
      </c>
      <c r="AD170" s="157">
        <f t="shared" si="75"/>
        <v>11.559484387139948</v>
      </c>
      <c r="AE170" s="157">
        <f t="shared" si="75"/>
        <v>11.423490453173596</v>
      </c>
      <c r="AF170" s="157">
        <f t="shared" si="75"/>
        <v>11.287496519207242</v>
      </c>
      <c r="AG170" s="157">
        <f t="shared" si="75"/>
        <v>11.151502585240889</v>
      </c>
      <c r="AH170" s="157">
        <f t="shared" si="75"/>
        <v>11.015508651274537</v>
      </c>
      <c r="AI170" s="157">
        <f t="shared" si="75"/>
        <v>10.879514717308185</v>
      </c>
      <c r="AJ170" s="157">
        <f t="shared" si="75"/>
        <v>10.743520783341832</v>
      </c>
      <c r="AK170" s="157">
        <f t="shared" si="75"/>
        <v>10.607526849375478</v>
      </c>
      <c r="AL170" s="157">
        <f t="shared" si="75"/>
        <v>10.471532915409126</v>
      </c>
      <c r="AM170" s="157">
        <f t="shared" si="75"/>
        <v>10.335538981442776</v>
      </c>
      <c r="AN170" s="157">
        <f t="shared" si="75"/>
        <v>10.199545047476422</v>
      </c>
      <c r="AO170" s="157">
        <f t="shared" si="75"/>
        <v>10.063551113510071</v>
      </c>
      <c r="AP170" s="157">
        <f t="shared" si="75"/>
        <v>9.927557179543717</v>
      </c>
      <c r="AQ170" s="157">
        <f t="shared" si="75"/>
        <v>9.7915632455773647</v>
      </c>
      <c r="AR170" s="157">
        <f t="shared" si="75"/>
        <v>9.6555693116110124</v>
      </c>
      <c r="AS170" s="157">
        <f t="shared" si="75"/>
        <v>9.5195753776446583</v>
      </c>
      <c r="AT170" s="157">
        <f t="shared" si="75"/>
        <v>9.3835814436783078</v>
      </c>
      <c r="AU170" s="157">
        <f t="shared" si="75"/>
        <v>9.2475875097119555</v>
      </c>
      <c r="AV170" s="157">
        <f t="shared" si="75"/>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76">B105</f>
        <v>CNC</v>
      </c>
      <c r="C174" s="87" t="str">
        <f t="shared" ref="C174:C182" si="77">C162</f>
        <v>Commercial - Cooling</v>
      </c>
      <c r="E174" s="106"/>
      <c r="F174" s="106"/>
      <c r="I174" s="155"/>
      <c r="J174" s="157">
        <f t="shared" ref="J174:Y182" si="78">INDEX(J$49:J$52,MATCH($I$173,$B$49:$B$52,0),1)*INDEX(J$81:J$89,MATCH($B174,$B$81:$B$89,0))*INDEX(J$105:J$113,MATCH($B174,$B$105:$B$113,0))/1000</f>
        <v>0</v>
      </c>
      <c r="K174" s="157">
        <f t="shared" si="78"/>
        <v>0</v>
      </c>
      <c r="L174" s="157">
        <f t="shared" si="78"/>
        <v>0</v>
      </c>
      <c r="M174" s="157">
        <f t="shared" si="78"/>
        <v>0</v>
      </c>
      <c r="N174" s="157">
        <f t="shared" si="78"/>
        <v>0</v>
      </c>
      <c r="O174" s="157">
        <f t="shared" si="78"/>
        <v>0</v>
      </c>
      <c r="P174" s="157">
        <f t="shared" si="78"/>
        <v>0</v>
      </c>
      <c r="Q174" s="157">
        <f t="shared" si="78"/>
        <v>0</v>
      </c>
      <c r="R174" s="157">
        <f t="shared" si="78"/>
        <v>0</v>
      </c>
      <c r="S174" s="157">
        <f t="shared" si="78"/>
        <v>0</v>
      </c>
      <c r="T174" s="157">
        <f t="shared" si="78"/>
        <v>0</v>
      </c>
      <c r="U174" s="157">
        <f t="shared" si="78"/>
        <v>0</v>
      </c>
      <c r="V174" s="157">
        <f t="shared" si="78"/>
        <v>0</v>
      </c>
      <c r="W174" s="157">
        <f t="shared" si="78"/>
        <v>0</v>
      </c>
      <c r="X174" s="157">
        <f t="shared" si="78"/>
        <v>0</v>
      </c>
      <c r="Y174" s="157">
        <f t="shared" si="78"/>
        <v>0</v>
      </c>
      <c r="Z174" s="157">
        <f t="shared" ref="Z174:AO182" si="79">INDEX(Z$49:Z$52,MATCH($I$173,$B$49:$B$52,0),1)*INDEX(Z$81:Z$89,MATCH($B174,$B$81:$B$89,0))*INDEX(Z$105:Z$113,MATCH($B174,$B$105:$B$113,0))/1000</f>
        <v>0</v>
      </c>
      <c r="AA174" s="157">
        <f t="shared" si="79"/>
        <v>0</v>
      </c>
      <c r="AB174" s="157">
        <f t="shared" si="79"/>
        <v>0</v>
      </c>
      <c r="AC174" s="157">
        <f t="shared" si="79"/>
        <v>0</v>
      </c>
      <c r="AD174" s="157">
        <f t="shared" si="79"/>
        <v>0</v>
      </c>
      <c r="AE174" s="157">
        <f t="shared" si="79"/>
        <v>0</v>
      </c>
      <c r="AF174" s="157">
        <f t="shared" si="79"/>
        <v>0</v>
      </c>
      <c r="AG174" s="157">
        <f t="shared" si="79"/>
        <v>0</v>
      </c>
      <c r="AH174" s="157">
        <f t="shared" si="79"/>
        <v>0</v>
      </c>
      <c r="AI174" s="157">
        <f t="shared" si="79"/>
        <v>0</v>
      </c>
      <c r="AJ174" s="157">
        <f t="shared" si="79"/>
        <v>0</v>
      </c>
      <c r="AK174" s="157">
        <f t="shared" si="79"/>
        <v>0</v>
      </c>
      <c r="AL174" s="157">
        <f t="shared" si="79"/>
        <v>0</v>
      </c>
      <c r="AM174" s="157">
        <f t="shared" si="79"/>
        <v>0</v>
      </c>
      <c r="AN174" s="157">
        <f t="shared" si="79"/>
        <v>0</v>
      </c>
      <c r="AO174" s="157">
        <f t="shared" si="79"/>
        <v>0</v>
      </c>
      <c r="AP174" s="157">
        <f t="shared" ref="AN174:AV182" si="80">INDEX(AP$49:AP$52,MATCH($I$173,$B$49:$B$52,0),1)*INDEX(AP$81:AP$89,MATCH($B174,$B$81:$B$89,0))*INDEX(AP$105:AP$113,MATCH($B174,$B$105:$B$113,0))/1000</f>
        <v>0</v>
      </c>
      <c r="AQ174" s="157">
        <f t="shared" si="80"/>
        <v>0</v>
      </c>
      <c r="AR174" s="157">
        <f t="shared" si="80"/>
        <v>0</v>
      </c>
      <c r="AS174" s="157">
        <f t="shared" si="80"/>
        <v>0</v>
      </c>
      <c r="AT174" s="157">
        <f t="shared" si="80"/>
        <v>0</v>
      </c>
      <c r="AU174" s="157">
        <f t="shared" si="80"/>
        <v>0</v>
      </c>
      <c r="AV174" s="157">
        <f t="shared" si="80"/>
        <v>0</v>
      </c>
    </row>
    <row r="175" spans="1:48">
      <c r="A175" s="185" t="s">
        <v>16</v>
      </c>
      <c r="B175" s="87" t="str">
        <f t="shared" si="76"/>
        <v>CNH</v>
      </c>
      <c r="C175" s="87" t="str">
        <f t="shared" si="77"/>
        <v>Commercial - Space Heating</v>
      </c>
      <c r="E175" s="106"/>
      <c r="F175" s="106"/>
      <c r="I175" s="155"/>
      <c r="J175" s="157">
        <f t="shared" si="78"/>
        <v>0</v>
      </c>
      <c r="K175" s="157">
        <f t="shared" si="78"/>
        <v>0</v>
      </c>
      <c r="L175" s="157">
        <f t="shared" si="78"/>
        <v>0</v>
      </c>
      <c r="M175" s="157">
        <f t="shared" si="78"/>
        <v>0</v>
      </c>
      <c r="N175" s="157">
        <f t="shared" si="78"/>
        <v>0</v>
      </c>
      <c r="O175" s="157">
        <f t="shared" si="78"/>
        <v>0</v>
      </c>
      <c r="P175" s="157">
        <f t="shared" si="78"/>
        <v>0</v>
      </c>
      <c r="Q175" s="157">
        <f t="shared" si="78"/>
        <v>0</v>
      </c>
      <c r="R175" s="157">
        <f t="shared" si="78"/>
        <v>0</v>
      </c>
      <c r="S175" s="157">
        <f t="shared" si="78"/>
        <v>0</v>
      </c>
      <c r="T175" s="157">
        <f t="shared" si="78"/>
        <v>0</v>
      </c>
      <c r="U175" s="157">
        <f t="shared" si="78"/>
        <v>0</v>
      </c>
      <c r="V175" s="157">
        <f t="shared" si="78"/>
        <v>0</v>
      </c>
      <c r="W175" s="157">
        <f t="shared" si="78"/>
        <v>0</v>
      </c>
      <c r="X175" s="157">
        <f t="shared" si="78"/>
        <v>0</v>
      </c>
      <c r="Y175" s="157">
        <f t="shared" si="78"/>
        <v>0</v>
      </c>
      <c r="Z175" s="157">
        <f t="shared" si="79"/>
        <v>0</v>
      </c>
      <c r="AA175" s="157">
        <f t="shared" si="79"/>
        <v>0</v>
      </c>
      <c r="AB175" s="157">
        <f t="shared" si="79"/>
        <v>0</v>
      </c>
      <c r="AC175" s="157">
        <f t="shared" si="79"/>
        <v>0</v>
      </c>
      <c r="AD175" s="157">
        <f t="shared" si="79"/>
        <v>0</v>
      </c>
      <c r="AE175" s="157">
        <f t="shared" si="79"/>
        <v>0</v>
      </c>
      <c r="AF175" s="157">
        <f t="shared" si="79"/>
        <v>0</v>
      </c>
      <c r="AG175" s="157">
        <f t="shared" si="79"/>
        <v>0</v>
      </c>
      <c r="AH175" s="157">
        <f t="shared" si="79"/>
        <v>0</v>
      </c>
      <c r="AI175" s="157">
        <f t="shared" si="79"/>
        <v>0</v>
      </c>
      <c r="AJ175" s="157">
        <f t="shared" si="79"/>
        <v>0</v>
      </c>
      <c r="AK175" s="157">
        <f t="shared" si="79"/>
        <v>0</v>
      </c>
      <c r="AL175" s="157">
        <f t="shared" si="79"/>
        <v>0</v>
      </c>
      <c r="AM175" s="157">
        <f t="shared" si="79"/>
        <v>0</v>
      </c>
      <c r="AN175" s="157">
        <f t="shared" si="80"/>
        <v>0</v>
      </c>
      <c r="AO175" s="157">
        <f t="shared" si="80"/>
        <v>0</v>
      </c>
      <c r="AP175" s="157">
        <f t="shared" si="80"/>
        <v>0</v>
      </c>
      <c r="AQ175" s="157">
        <f t="shared" si="80"/>
        <v>0</v>
      </c>
      <c r="AR175" s="157">
        <f t="shared" si="80"/>
        <v>0</v>
      </c>
      <c r="AS175" s="157">
        <f t="shared" si="80"/>
        <v>0</v>
      </c>
      <c r="AT175" s="157">
        <f t="shared" si="80"/>
        <v>0</v>
      </c>
      <c r="AU175" s="157">
        <f t="shared" si="80"/>
        <v>0</v>
      </c>
      <c r="AV175" s="157">
        <f t="shared" si="80"/>
        <v>0</v>
      </c>
    </row>
    <row r="176" spans="1:48">
      <c r="A176" s="185" t="s">
        <v>16</v>
      </c>
      <c r="B176" s="87" t="str">
        <f t="shared" si="76"/>
        <v>CNK</v>
      </c>
      <c r="C176" s="87" t="str">
        <f t="shared" si="77"/>
        <v>Commercial - Cooking</v>
      </c>
      <c r="E176" s="106"/>
      <c r="F176" s="106"/>
      <c r="I176" s="155"/>
      <c r="J176" s="157">
        <f t="shared" si="78"/>
        <v>0</v>
      </c>
      <c r="K176" s="157">
        <f t="shared" si="78"/>
        <v>0</v>
      </c>
      <c r="L176" s="157">
        <f t="shared" si="78"/>
        <v>0</v>
      </c>
      <c r="M176" s="157">
        <f t="shared" si="78"/>
        <v>0</v>
      </c>
      <c r="N176" s="157">
        <f t="shared" si="78"/>
        <v>0</v>
      </c>
      <c r="O176" s="157">
        <f t="shared" si="78"/>
        <v>0</v>
      </c>
      <c r="P176" s="157">
        <f t="shared" si="78"/>
        <v>0</v>
      </c>
      <c r="Q176" s="157">
        <f t="shared" si="78"/>
        <v>0</v>
      </c>
      <c r="R176" s="157">
        <f t="shared" si="78"/>
        <v>0</v>
      </c>
      <c r="S176" s="157">
        <f t="shared" si="78"/>
        <v>0</v>
      </c>
      <c r="T176" s="157">
        <f t="shared" si="78"/>
        <v>0</v>
      </c>
      <c r="U176" s="157">
        <f t="shared" si="78"/>
        <v>0</v>
      </c>
      <c r="V176" s="157">
        <f t="shared" si="78"/>
        <v>0</v>
      </c>
      <c r="W176" s="157">
        <f t="shared" si="78"/>
        <v>0</v>
      </c>
      <c r="X176" s="157">
        <f t="shared" si="78"/>
        <v>0</v>
      </c>
      <c r="Y176" s="157">
        <f t="shared" si="78"/>
        <v>0</v>
      </c>
      <c r="Z176" s="157">
        <f t="shared" si="79"/>
        <v>0</v>
      </c>
      <c r="AA176" s="157">
        <f t="shared" si="79"/>
        <v>0</v>
      </c>
      <c r="AB176" s="157">
        <f t="shared" si="79"/>
        <v>0</v>
      </c>
      <c r="AC176" s="157">
        <f t="shared" si="79"/>
        <v>0</v>
      </c>
      <c r="AD176" s="157">
        <f t="shared" si="79"/>
        <v>0</v>
      </c>
      <c r="AE176" s="157">
        <f t="shared" si="79"/>
        <v>0</v>
      </c>
      <c r="AF176" s="157">
        <f t="shared" si="79"/>
        <v>0</v>
      </c>
      <c r="AG176" s="157">
        <f t="shared" si="79"/>
        <v>0</v>
      </c>
      <c r="AH176" s="157">
        <f t="shared" si="79"/>
        <v>0</v>
      </c>
      <c r="AI176" s="157">
        <f t="shared" si="79"/>
        <v>0</v>
      </c>
      <c r="AJ176" s="157">
        <f t="shared" si="79"/>
        <v>0</v>
      </c>
      <c r="AK176" s="157">
        <f t="shared" si="79"/>
        <v>0</v>
      </c>
      <c r="AL176" s="157">
        <f t="shared" si="79"/>
        <v>0</v>
      </c>
      <c r="AM176" s="157">
        <f t="shared" si="79"/>
        <v>0</v>
      </c>
      <c r="AN176" s="157">
        <f t="shared" si="80"/>
        <v>0</v>
      </c>
      <c r="AO176" s="157">
        <f t="shared" si="80"/>
        <v>0</v>
      </c>
      <c r="AP176" s="157">
        <f t="shared" si="80"/>
        <v>0</v>
      </c>
      <c r="AQ176" s="157">
        <f t="shared" si="80"/>
        <v>0</v>
      </c>
      <c r="AR176" s="157">
        <f t="shared" si="80"/>
        <v>0</v>
      </c>
      <c r="AS176" s="157">
        <f t="shared" si="80"/>
        <v>0</v>
      </c>
      <c r="AT176" s="157">
        <f t="shared" si="80"/>
        <v>0</v>
      </c>
      <c r="AU176" s="157">
        <f t="shared" si="80"/>
        <v>0</v>
      </c>
      <c r="AV176" s="157">
        <f t="shared" si="80"/>
        <v>0</v>
      </c>
    </row>
    <row r="177" spans="1:48">
      <c r="A177" s="185" t="s">
        <v>16</v>
      </c>
      <c r="B177" s="87" t="str">
        <f t="shared" si="76"/>
        <v>CNL</v>
      </c>
      <c r="C177" s="87" t="str">
        <f t="shared" si="77"/>
        <v>Commercial - Lighting</v>
      </c>
      <c r="E177" s="106"/>
      <c r="F177" s="106"/>
      <c r="I177" s="155"/>
      <c r="J177" s="157">
        <f t="shared" si="78"/>
        <v>0</v>
      </c>
      <c r="K177" s="157">
        <f t="shared" si="78"/>
        <v>0</v>
      </c>
      <c r="L177" s="157">
        <f t="shared" si="78"/>
        <v>0</v>
      </c>
      <c r="M177" s="157">
        <f t="shared" si="78"/>
        <v>0</v>
      </c>
      <c r="N177" s="157">
        <f t="shared" si="78"/>
        <v>0</v>
      </c>
      <c r="O177" s="157">
        <f t="shared" si="78"/>
        <v>0</v>
      </c>
      <c r="P177" s="157">
        <f t="shared" si="78"/>
        <v>0</v>
      </c>
      <c r="Q177" s="157">
        <f t="shared" si="78"/>
        <v>0</v>
      </c>
      <c r="R177" s="157">
        <f t="shared" si="78"/>
        <v>0</v>
      </c>
      <c r="S177" s="157">
        <f t="shared" si="78"/>
        <v>0</v>
      </c>
      <c r="T177" s="157">
        <f t="shared" si="78"/>
        <v>0</v>
      </c>
      <c r="U177" s="157">
        <f t="shared" si="78"/>
        <v>0</v>
      </c>
      <c r="V177" s="157">
        <f t="shared" si="78"/>
        <v>0</v>
      </c>
      <c r="W177" s="157">
        <f t="shared" si="78"/>
        <v>0</v>
      </c>
      <c r="X177" s="157">
        <f t="shared" si="78"/>
        <v>0</v>
      </c>
      <c r="Y177" s="157">
        <f t="shared" si="78"/>
        <v>0</v>
      </c>
      <c r="Z177" s="157">
        <f t="shared" si="79"/>
        <v>0</v>
      </c>
      <c r="AA177" s="157">
        <f t="shared" si="79"/>
        <v>0</v>
      </c>
      <c r="AB177" s="157">
        <f t="shared" si="79"/>
        <v>0</v>
      </c>
      <c r="AC177" s="157">
        <f t="shared" si="79"/>
        <v>0</v>
      </c>
      <c r="AD177" s="157">
        <f t="shared" si="79"/>
        <v>0</v>
      </c>
      <c r="AE177" s="157">
        <f t="shared" si="79"/>
        <v>0</v>
      </c>
      <c r="AF177" s="157">
        <f t="shared" si="79"/>
        <v>0</v>
      </c>
      <c r="AG177" s="157">
        <f t="shared" si="79"/>
        <v>0</v>
      </c>
      <c r="AH177" s="157">
        <f t="shared" si="79"/>
        <v>0</v>
      </c>
      <c r="AI177" s="157">
        <f t="shared" si="79"/>
        <v>0</v>
      </c>
      <c r="AJ177" s="157">
        <f t="shared" si="79"/>
        <v>0</v>
      </c>
      <c r="AK177" s="157">
        <f t="shared" si="79"/>
        <v>0</v>
      </c>
      <c r="AL177" s="157">
        <f t="shared" si="79"/>
        <v>0</v>
      </c>
      <c r="AM177" s="157">
        <f t="shared" si="79"/>
        <v>0</v>
      </c>
      <c r="AN177" s="157">
        <f t="shared" si="80"/>
        <v>0</v>
      </c>
      <c r="AO177" s="157">
        <f t="shared" si="80"/>
        <v>0</v>
      </c>
      <c r="AP177" s="157">
        <f t="shared" si="80"/>
        <v>0</v>
      </c>
      <c r="AQ177" s="157">
        <f t="shared" si="80"/>
        <v>0</v>
      </c>
      <c r="AR177" s="157">
        <f t="shared" si="80"/>
        <v>0</v>
      </c>
      <c r="AS177" s="157">
        <f t="shared" si="80"/>
        <v>0</v>
      </c>
      <c r="AT177" s="157">
        <f t="shared" si="80"/>
        <v>0</v>
      </c>
      <c r="AU177" s="157">
        <f t="shared" si="80"/>
        <v>0</v>
      </c>
      <c r="AV177" s="157">
        <f t="shared" si="80"/>
        <v>0</v>
      </c>
    </row>
    <row r="178" spans="1:48">
      <c r="A178" s="185" t="s">
        <v>16</v>
      </c>
      <c r="B178" s="87" t="str">
        <f t="shared" si="76"/>
        <v>CNR</v>
      </c>
      <c r="C178" s="87" t="str">
        <f t="shared" si="77"/>
        <v>Commercial - Refrigeration</v>
      </c>
      <c r="E178" s="106"/>
      <c r="F178" s="106"/>
      <c r="I178" s="155"/>
      <c r="J178" s="157">
        <f t="shared" si="78"/>
        <v>0</v>
      </c>
      <c r="K178" s="157">
        <f t="shared" si="78"/>
        <v>0</v>
      </c>
      <c r="L178" s="157">
        <f t="shared" si="78"/>
        <v>0</v>
      </c>
      <c r="M178" s="157">
        <f t="shared" si="78"/>
        <v>0</v>
      </c>
      <c r="N178" s="157">
        <f t="shared" si="78"/>
        <v>0</v>
      </c>
      <c r="O178" s="157">
        <f t="shared" si="78"/>
        <v>0</v>
      </c>
      <c r="P178" s="157">
        <f t="shared" si="78"/>
        <v>0</v>
      </c>
      <c r="Q178" s="157">
        <f t="shared" si="78"/>
        <v>0</v>
      </c>
      <c r="R178" s="157">
        <f t="shared" si="78"/>
        <v>0</v>
      </c>
      <c r="S178" s="157">
        <f t="shared" si="78"/>
        <v>0</v>
      </c>
      <c r="T178" s="157">
        <f t="shared" si="78"/>
        <v>0</v>
      </c>
      <c r="U178" s="157">
        <f t="shared" si="78"/>
        <v>0</v>
      </c>
      <c r="V178" s="157">
        <f t="shared" si="78"/>
        <v>0</v>
      </c>
      <c r="W178" s="157">
        <f t="shared" si="78"/>
        <v>0</v>
      </c>
      <c r="X178" s="157">
        <f t="shared" si="78"/>
        <v>0</v>
      </c>
      <c r="Y178" s="157">
        <f t="shared" si="78"/>
        <v>0</v>
      </c>
      <c r="Z178" s="157">
        <f t="shared" si="79"/>
        <v>0</v>
      </c>
      <c r="AA178" s="157">
        <f t="shared" si="79"/>
        <v>0</v>
      </c>
      <c r="AB178" s="157">
        <f t="shared" si="79"/>
        <v>0</v>
      </c>
      <c r="AC178" s="157">
        <f t="shared" si="79"/>
        <v>0</v>
      </c>
      <c r="AD178" s="157">
        <f t="shared" si="79"/>
        <v>0</v>
      </c>
      <c r="AE178" s="157">
        <f t="shared" si="79"/>
        <v>0</v>
      </c>
      <c r="AF178" s="157">
        <f t="shared" si="79"/>
        <v>0</v>
      </c>
      <c r="AG178" s="157">
        <f t="shared" si="79"/>
        <v>0</v>
      </c>
      <c r="AH178" s="157">
        <f t="shared" si="79"/>
        <v>0</v>
      </c>
      <c r="AI178" s="157">
        <f t="shared" si="79"/>
        <v>0</v>
      </c>
      <c r="AJ178" s="157">
        <f t="shared" si="79"/>
        <v>0</v>
      </c>
      <c r="AK178" s="157">
        <f t="shared" si="79"/>
        <v>0</v>
      </c>
      <c r="AL178" s="157">
        <f t="shared" si="79"/>
        <v>0</v>
      </c>
      <c r="AM178" s="157">
        <f t="shared" si="79"/>
        <v>0</v>
      </c>
      <c r="AN178" s="157">
        <f t="shared" si="80"/>
        <v>0</v>
      </c>
      <c r="AO178" s="157">
        <f t="shared" si="80"/>
        <v>0</v>
      </c>
      <c r="AP178" s="157">
        <f t="shared" si="80"/>
        <v>0</v>
      </c>
      <c r="AQ178" s="157">
        <f t="shared" si="80"/>
        <v>0</v>
      </c>
      <c r="AR178" s="157">
        <f t="shared" si="80"/>
        <v>0</v>
      </c>
      <c r="AS178" s="157">
        <f t="shared" si="80"/>
        <v>0</v>
      </c>
      <c r="AT178" s="157">
        <f t="shared" si="80"/>
        <v>0</v>
      </c>
      <c r="AU178" s="157">
        <f t="shared" si="80"/>
        <v>0</v>
      </c>
      <c r="AV178" s="157">
        <f t="shared" si="80"/>
        <v>0</v>
      </c>
    </row>
    <row r="179" spans="1:48">
      <c r="A179" s="185" t="s">
        <v>16</v>
      </c>
      <c r="B179" s="87" t="str">
        <f t="shared" si="76"/>
        <v>CNW</v>
      </c>
      <c r="C179" s="87" t="str">
        <f t="shared" si="77"/>
        <v>Commercial - Water Heating</v>
      </c>
      <c r="E179" s="106"/>
      <c r="F179" s="106"/>
      <c r="I179" s="155"/>
      <c r="J179" s="157">
        <f t="shared" si="78"/>
        <v>0</v>
      </c>
      <c r="K179" s="157">
        <f t="shared" si="78"/>
        <v>0</v>
      </c>
      <c r="L179" s="157">
        <f t="shared" si="78"/>
        <v>0</v>
      </c>
      <c r="M179" s="157">
        <f t="shared" si="78"/>
        <v>0</v>
      </c>
      <c r="N179" s="157">
        <f t="shared" si="78"/>
        <v>0</v>
      </c>
      <c r="O179" s="157">
        <f t="shared" si="78"/>
        <v>0</v>
      </c>
      <c r="P179" s="157">
        <f t="shared" si="78"/>
        <v>0</v>
      </c>
      <c r="Q179" s="157">
        <f t="shared" si="78"/>
        <v>0</v>
      </c>
      <c r="R179" s="157">
        <f t="shared" si="78"/>
        <v>0</v>
      </c>
      <c r="S179" s="157">
        <f t="shared" si="78"/>
        <v>0</v>
      </c>
      <c r="T179" s="157">
        <f t="shared" si="78"/>
        <v>0</v>
      </c>
      <c r="U179" s="157">
        <f t="shared" si="78"/>
        <v>0</v>
      </c>
      <c r="V179" s="157">
        <f t="shared" si="78"/>
        <v>0</v>
      </c>
      <c r="W179" s="157">
        <f t="shared" si="78"/>
        <v>0</v>
      </c>
      <c r="X179" s="157">
        <f t="shared" si="78"/>
        <v>0</v>
      </c>
      <c r="Y179" s="157">
        <f t="shared" si="78"/>
        <v>0</v>
      </c>
      <c r="Z179" s="157">
        <f t="shared" si="79"/>
        <v>0</v>
      </c>
      <c r="AA179" s="157">
        <f t="shared" si="79"/>
        <v>0</v>
      </c>
      <c r="AB179" s="157">
        <f t="shared" si="79"/>
        <v>0</v>
      </c>
      <c r="AC179" s="157">
        <f t="shared" si="79"/>
        <v>0</v>
      </c>
      <c r="AD179" s="157">
        <f t="shared" si="79"/>
        <v>0</v>
      </c>
      <c r="AE179" s="157">
        <f t="shared" si="79"/>
        <v>0</v>
      </c>
      <c r="AF179" s="157">
        <f t="shared" si="79"/>
        <v>0</v>
      </c>
      <c r="AG179" s="157">
        <f t="shared" si="79"/>
        <v>0</v>
      </c>
      <c r="AH179" s="157">
        <f t="shared" si="79"/>
        <v>0</v>
      </c>
      <c r="AI179" s="157">
        <f t="shared" si="79"/>
        <v>0</v>
      </c>
      <c r="AJ179" s="157">
        <f t="shared" si="79"/>
        <v>0</v>
      </c>
      <c r="AK179" s="157">
        <f t="shared" si="79"/>
        <v>0</v>
      </c>
      <c r="AL179" s="157">
        <f t="shared" si="79"/>
        <v>0</v>
      </c>
      <c r="AM179" s="157">
        <f t="shared" si="79"/>
        <v>0</v>
      </c>
      <c r="AN179" s="157">
        <f t="shared" si="80"/>
        <v>0</v>
      </c>
      <c r="AO179" s="157">
        <f t="shared" si="80"/>
        <v>0</v>
      </c>
      <c r="AP179" s="157">
        <f t="shared" si="80"/>
        <v>0</v>
      </c>
      <c r="AQ179" s="157">
        <f t="shared" si="80"/>
        <v>0</v>
      </c>
      <c r="AR179" s="157">
        <f t="shared" si="80"/>
        <v>0</v>
      </c>
      <c r="AS179" s="157">
        <f t="shared" si="80"/>
        <v>0</v>
      </c>
      <c r="AT179" s="157">
        <f t="shared" si="80"/>
        <v>0</v>
      </c>
      <c r="AU179" s="157">
        <f t="shared" si="80"/>
        <v>0</v>
      </c>
      <c r="AV179" s="157">
        <f t="shared" si="80"/>
        <v>0</v>
      </c>
    </row>
    <row r="180" spans="1:48">
      <c r="A180" s="185" t="s">
        <v>16</v>
      </c>
      <c r="B180" s="87" t="str">
        <f t="shared" si="76"/>
        <v>CNG</v>
      </c>
      <c r="C180" s="87" t="str">
        <f t="shared" si="77"/>
        <v>Commercial - Public lights</v>
      </c>
      <c r="E180" s="106"/>
      <c r="F180" s="106"/>
      <c r="I180" s="155"/>
      <c r="J180" s="157">
        <f t="shared" si="78"/>
        <v>0</v>
      </c>
      <c r="K180" s="157">
        <f t="shared" si="78"/>
        <v>0</v>
      </c>
      <c r="L180" s="157">
        <f t="shared" si="78"/>
        <v>0</v>
      </c>
      <c r="M180" s="157">
        <f t="shared" si="78"/>
        <v>0</v>
      </c>
      <c r="N180" s="157">
        <f t="shared" si="78"/>
        <v>0</v>
      </c>
      <c r="O180" s="157">
        <f t="shared" si="78"/>
        <v>0</v>
      </c>
      <c r="P180" s="157">
        <f t="shared" si="78"/>
        <v>0</v>
      </c>
      <c r="Q180" s="157">
        <f t="shared" si="78"/>
        <v>0</v>
      </c>
      <c r="R180" s="157">
        <f t="shared" si="78"/>
        <v>0</v>
      </c>
      <c r="S180" s="157">
        <f t="shared" si="78"/>
        <v>0</v>
      </c>
      <c r="T180" s="157">
        <f t="shared" si="78"/>
        <v>0</v>
      </c>
      <c r="U180" s="157">
        <f t="shared" si="78"/>
        <v>0</v>
      </c>
      <c r="V180" s="157">
        <f t="shared" si="78"/>
        <v>0</v>
      </c>
      <c r="W180" s="157">
        <f t="shared" si="78"/>
        <v>0</v>
      </c>
      <c r="X180" s="157">
        <f t="shared" si="78"/>
        <v>0</v>
      </c>
      <c r="Y180" s="157">
        <f t="shared" si="78"/>
        <v>0</v>
      </c>
      <c r="Z180" s="157">
        <f t="shared" si="79"/>
        <v>0</v>
      </c>
      <c r="AA180" s="157">
        <f t="shared" si="79"/>
        <v>0</v>
      </c>
      <c r="AB180" s="157">
        <f t="shared" si="79"/>
        <v>0</v>
      </c>
      <c r="AC180" s="157">
        <f t="shared" si="79"/>
        <v>0</v>
      </c>
      <c r="AD180" s="157">
        <f t="shared" si="79"/>
        <v>0</v>
      </c>
      <c r="AE180" s="157">
        <f t="shared" si="79"/>
        <v>0</v>
      </c>
      <c r="AF180" s="157">
        <f t="shared" si="79"/>
        <v>0</v>
      </c>
      <c r="AG180" s="157">
        <f t="shared" si="79"/>
        <v>0</v>
      </c>
      <c r="AH180" s="157">
        <f t="shared" si="79"/>
        <v>0</v>
      </c>
      <c r="AI180" s="157">
        <f t="shared" si="79"/>
        <v>0</v>
      </c>
      <c r="AJ180" s="157">
        <f t="shared" si="79"/>
        <v>0</v>
      </c>
      <c r="AK180" s="157">
        <f t="shared" si="79"/>
        <v>0</v>
      </c>
      <c r="AL180" s="157">
        <f t="shared" si="79"/>
        <v>0</v>
      </c>
      <c r="AM180" s="157">
        <f t="shared" si="79"/>
        <v>0</v>
      </c>
      <c r="AN180" s="157">
        <f t="shared" si="80"/>
        <v>0</v>
      </c>
      <c r="AO180" s="157">
        <f t="shared" si="80"/>
        <v>0</v>
      </c>
      <c r="AP180" s="157">
        <f t="shared" si="80"/>
        <v>0</v>
      </c>
      <c r="AQ180" s="157">
        <f t="shared" si="80"/>
        <v>0</v>
      </c>
      <c r="AR180" s="157">
        <f t="shared" si="80"/>
        <v>0</v>
      </c>
      <c r="AS180" s="157">
        <f t="shared" si="80"/>
        <v>0</v>
      </c>
      <c r="AT180" s="157">
        <f t="shared" si="80"/>
        <v>0</v>
      </c>
      <c r="AU180" s="157">
        <f t="shared" si="80"/>
        <v>0</v>
      </c>
      <c r="AV180" s="157">
        <f t="shared" si="80"/>
        <v>0</v>
      </c>
    </row>
    <row r="181" spans="1:48">
      <c r="A181" s="185" t="s">
        <v>16</v>
      </c>
      <c r="B181" s="87" t="str">
        <f t="shared" si="76"/>
        <v>CNT</v>
      </c>
      <c r="C181" s="87" t="str">
        <f t="shared" si="77"/>
        <v>Commercial - Public Water</v>
      </c>
      <c r="E181" s="106"/>
      <c r="F181" s="106"/>
      <c r="I181" s="155"/>
      <c r="J181" s="157">
        <f t="shared" si="78"/>
        <v>0</v>
      </c>
      <c r="K181" s="157">
        <f t="shared" si="78"/>
        <v>0</v>
      </c>
      <c r="L181" s="157">
        <f t="shared" si="78"/>
        <v>0</v>
      </c>
      <c r="M181" s="157">
        <f t="shared" si="78"/>
        <v>0</v>
      </c>
      <c r="N181" s="157">
        <f t="shared" si="78"/>
        <v>0</v>
      </c>
      <c r="O181" s="157">
        <f t="shared" si="78"/>
        <v>0</v>
      </c>
      <c r="P181" s="157">
        <f t="shared" si="78"/>
        <v>0</v>
      </c>
      <c r="Q181" s="157">
        <f t="shared" si="78"/>
        <v>0</v>
      </c>
      <c r="R181" s="157">
        <f t="shared" si="78"/>
        <v>0</v>
      </c>
      <c r="S181" s="157">
        <f t="shared" si="78"/>
        <v>0</v>
      </c>
      <c r="T181" s="157">
        <f t="shared" si="78"/>
        <v>0</v>
      </c>
      <c r="U181" s="157">
        <f t="shared" si="78"/>
        <v>0</v>
      </c>
      <c r="V181" s="157">
        <f t="shared" si="78"/>
        <v>0</v>
      </c>
      <c r="W181" s="157">
        <f t="shared" si="78"/>
        <v>0</v>
      </c>
      <c r="X181" s="157">
        <f t="shared" si="78"/>
        <v>0</v>
      </c>
      <c r="Y181" s="157">
        <f t="shared" si="78"/>
        <v>0</v>
      </c>
      <c r="Z181" s="157">
        <f t="shared" si="79"/>
        <v>0</v>
      </c>
      <c r="AA181" s="157">
        <f t="shared" si="79"/>
        <v>0</v>
      </c>
      <c r="AB181" s="157">
        <f t="shared" si="79"/>
        <v>0</v>
      </c>
      <c r="AC181" s="157">
        <f t="shared" si="79"/>
        <v>0</v>
      </c>
      <c r="AD181" s="157">
        <f t="shared" si="79"/>
        <v>0</v>
      </c>
      <c r="AE181" s="157">
        <f t="shared" si="79"/>
        <v>0</v>
      </c>
      <c r="AF181" s="157">
        <f t="shared" si="79"/>
        <v>0</v>
      </c>
      <c r="AG181" s="157">
        <f t="shared" si="79"/>
        <v>0</v>
      </c>
      <c r="AH181" s="157">
        <f t="shared" si="79"/>
        <v>0</v>
      </c>
      <c r="AI181" s="157">
        <f t="shared" si="79"/>
        <v>0</v>
      </c>
      <c r="AJ181" s="157">
        <f t="shared" si="79"/>
        <v>0</v>
      </c>
      <c r="AK181" s="157">
        <f t="shared" si="79"/>
        <v>0</v>
      </c>
      <c r="AL181" s="157">
        <f t="shared" si="79"/>
        <v>0</v>
      </c>
      <c r="AM181" s="157">
        <f t="shared" si="79"/>
        <v>0</v>
      </c>
      <c r="AN181" s="157">
        <f t="shared" si="80"/>
        <v>0</v>
      </c>
      <c r="AO181" s="157">
        <f t="shared" si="80"/>
        <v>0</v>
      </c>
      <c r="AP181" s="157">
        <f t="shared" si="80"/>
        <v>0</v>
      </c>
      <c r="AQ181" s="157">
        <f t="shared" si="80"/>
        <v>0</v>
      </c>
      <c r="AR181" s="157">
        <f t="shared" si="80"/>
        <v>0</v>
      </c>
      <c r="AS181" s="157">
        <f t="shared" si="80"/>
        <v>0</v>
      </c>
      <c r="AT181" s="157">
        <f t="shared" si="80"/>
        <v>0</v>
      </c>
      <c r="AU181" s="157">
        <f t="shared" si="80"/>
        <v>0</v>
      </c>
      <c r="AV181" s="157">
        <f t="shared" si="80"/>
        <v>0</v>
      </c>
    </row>
    <row r="182" spans="1:48">
      <c r="A182" s="185" t="s">
        <v>16</v>
      </c>
      <c r="B182" s="87" t="str">
        <f t="shared" si="76"/>
        <v>CNO</v>
      </c>
      <c r="C182" s="87" t="str">
        <f t="shared" si="77"/>
        <v>Commercial - Other</v>
      </c>
      <c r="E182" s="106"/>
      <c r="F182" s="106"/>
      <c r="I182" s="155"/>
      <c r="J182" s="157">
        <f t="shared" si="78"/>
        <v>0</v>
      </c>
      <c r="K182" s="157">
        <f t="shared" si="78"/>
        <v>0</v>
      </c>
      <c r="L182" s="157">
        <f t="shared" si="78"/>
        <v>0</v>
      </c>
      <c r="M182" s="157">
        <f t="shared" si="78"/>
        <v>0</v>
      </c>
      <c r="N182" s="157">
        <f t="shared" si="78"/>
        <v>0</v>
      </c>
      <c r="O182" s="157">
        <f t="shared" si="78"/>
        <v>0</v>
      </c>
      <c r="P182" s="157">
        <f t="shared" si="78"/>
        <v>0</v>
      </c>
      <c r="Q182" s="157">
        <f t="shared" si="78"/>
        <v>0</v>
      </c>
      <c r="R182" s="157">
        <f t="shared" si="78"/>
        <v>0</v>
      </c>
      <c r="S182" s="157">
        <f t="shared" si="78"/>
        <v>0</v>
      </c>
      <c r="T182" s="157">
        <f t="shared" si="78"/>
        <v>0</v>
      </c>
      <c r="U182" s="157">
        <f t="shared" si="78"/>
        <v>0</v>
      </c>
      <c r="V182" s="157">
        <f t="shared" si="78"/>
        <v>0</v>
      </c>
      <c r="W182" s="157">
        <f t="shared" si="78"/>
        <v>0</v>
      </c>
      <c r="X182" s="157">
        <f t="shared" si="78"/>
        <v>0</v>
      </c>
      <c r="Y182" s="157">
        <f t="shared" si="78"/>
        <v>0</v>
      </c>
      <c r="Z182" s="157">
        <f t="shared" si="79"/>
        <v>0</v>
      </c>
      <c r="AA182" s="157">
        <f t="shared" si="79"/>
        <v>0</v>
      </c>
      <c r="AB182" s="157">
        <f t="shared" si="79"/>
        <v>0</v>
      </c>
      <c r="AC182" s="157">
        <f t="shared" si="79"/>
        <v>0</v>
      </c>
      <c r="AD182" s="157">
        <f t="shared" si="79"/>
        <v>0</v>
      </c>
      <c r="AE182" s="157">
        <f t="shared" si="79"/>
        <v>0</v>
      </c>
      <c r="AF182" s="157">
        <f t="shared" si="79"/>
        <v>0</v>
      </c>
      <c r="AG182" s="157">
        <f t="shared" si="79"/>
        <v>0</v>
      </c>
      <c r="AH182" s="157">
        <f t="shared" si="79"/>
        <v>0</v>
      </c>
      <c r="AI182" s="157">
        <f t="shared" si="79"/>
        <v>0</v>
      </c>
      <c r="AJ182" s="157">
        <f t="shared" si="79"/>
        <v>0</v>
      </c>
      <c r="AK182" s="157">
        <f t="shared" si="79"/>
        <v>0</v>
      </c>
      <c r="AL182" s="157">
        <f t="shared" si="79"/>
        <v>0</v>
      </c>
      <c r="AM182" s="157">
        <f t="shared" si="79"/>
        <v>0</v>
      </c>
      <c r="AN182" s="157">
        <f t="shared" si="80"/>
        <v>0</v>
      </c>
      <c r="AO182" s="157">
        <f t="shared" si="80"/>
        <v>0</v>
      </c>
      <c r="AP182" s="157">
        <f t="shared" si="80"/>
        <v>0</v>
      </c>
      <c r="AQ182" s="157">
        <f t="shared" si="80"/>
        <v>0</v>
      </c>
      <c r="AR182" s="157">
        <f t="shared" si="80"/>
        <v>0</v>
      </c>
      <c r="AS182" s="157">
        <f t="shared" si="80"/>
        <v>0</v>
      </c>
      <c r="AT182" s="157">
        <f t="shared" si="80"/>
        <v>0</v>
      </c>
      <c r="AU182" s="157">
        <f t="shared" si="80"/>
        <v>0</v>
      </c>
      <c r="AV182" s="157">
        <f t="shared" si="80"/>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81">B174</f>
        <v>CNC</v>
      </c>
      <c r="C186" s="87" t="str">
        <f t="shared" si="81"/>
        <v>Commercial - Cooling</v>
      </c>
      <c r="E186" s="106"/>
      <c r="F186" s="106"/>
      <c r="I186" s="155"/>
      <c r="J186" s="157">
        <f t="shared" ref="J186:Y194" si="82">INDEX(J$49:J$52,MATCH($I$185,$B$49:$B$52,0),1)*INDEX(J$81:J$89,MATCH($B186,$B$81:$B$89,0))*INDEX(J$116:J$124,MATCH($B186,$B$116:$B$124,0))/1000</f>
        <v>0</v>
      </c>
      <c r="K186" s="157">
        <f t="shared" si="82"/>
        <v>0</v>
      </c>
      <c r="L186" s="157">
        <f t="shared" si="82"/>
        <v>0</v>
      </c>
      <c r="M186" s="157">
        <f t="shared" si="82"/>
        <v>0</v>
      </c>
      <c r="N186" s="157">
        <f t="shared" si="82"/>
        <v>0</v>
      </c>
      <c r="O186" s="157">
        <f t="shared" si="82"/>
        <v>0</v>
      </c>
      <c r="P186" s="157">
        <f>INDEX(P$49:P$52,MATCH($I$185,$B$49:$B$52,0),1)*INDEX(P$81:P$89,MATCH($B186,$B$81:$B$89,0))*INDEX(P$116:P$124,MATCH($B186,$B$116:$B$124,0))/1000</f>
        <v>1.6190057019944555</v>
      </c>
      <c r="Q186" s="157">
        <f t="shared" si="82"/>
        <v>3.3659963935743353</v>
      </c>
      <c r="R186" s="157">
        <f t="shared" si="82"/>
        <v>4.3282631161663438</v>
      </c>
      <c r="S186" s="157">
        <f t="shared" si="82"/>
        <v>6.2562604235831314</v>
      </c>
      <c r="T186" s="157">
        <f t="shared" si="82"/>
        <v>8.2241244727454212</v>
      </c>
      <c r="U186" s="157">
        <f t="shared" si="82"/>
        <v>10.266806630792194</v>
      </c>
      <c r="V186" s="157">
        <f>INDEX(V$49:V$52,MATCH($I$185,$B$49:$B$52,0),1)*INDEX(V$81:V$89,MATCH($B186,$B$81:$B$89,0))*INDEX(V$116:V$124,MATCH($B186,$B$116:$B$124,0))/1000</f>
        <v>12.376896134198899</v>
      </c>
      <c r="W186" s="157">
        <f t="shared" si="82"/>
        <v>14.480146717386418</v>
      </c>
      <c r="X186" s="157">
        <f t="shared" si="82"/>
        <v>16.691811616409893</v>
      </c>
      <c r="Y186" s="157">
        <f t="shared" si="82"/>
        <v>18.922666590340768</v>
      </c>
      <c r="Z186" s="157">
        <f t="shared" ref="Z186:AO194" si="83">INDEX(Z$49:Z$52,MATCH($I$185,$B$49:$B$52,0),1)*INDEX(Z$81:Z$89,MATCH($B186,$B$81:$B$89,0))*INDEX(Z$116:Z$124,MATCH($B186,$B$116:$B$124,0))/1000</f>
        <v>21.220350715324802</v>
      </c>
      <c r="AA186" s="157">
        <f t="shared" si="83"/>
        <v>23.535145102025986</v>
      </c>
      <c r="AB186" s="157">
        <f t="shared" si="83"/>
        <v>25.681802364001335</v>
      </c>
      <c r="AC186" s="157">
        <f t="shared" si="83"/>
        <v>25.681802364001335</v>
      </c>
      <c r="AD186" s="157">
        <f t="shared" si="83"/>
        <v>25.681802364001335</v>
      </c>
      <c r="AE186" s="157">
        <f t="shared" si="83"/>
        <v>25.681802364001335</v>
      </c>
      <c r="AF186" s="157">
        <f t="shared" si="83"/>
        <v>25.681802364001335</v>
      </c>
      <c r="AG186" s="157">
        <f t="shared" si="83"/>
        <v>25.681802364001335</v>
      </c>
      <c r="AH186" s="157">
        <f t="shared" si="83"/>
        <v>25.681802364001335</v>
      </c>
      <c r="AI186" s="157">
        <f t="shared" si="83"/>
        <v>25.681802364001335</v>
      </c>
      <c r="AJ186" s="157">
        <f t="shared" si="83"/>
        <v>25.681802364001335</v>
      </c>
      <c r="AK186" s="157">
        <f t="shared" si="83"/>
        <v>25.681802364001335</v>
      </c>
      <c r="AL186" s="157">
        <f t="shared" si="83"/>
        <v>25.681802364001335</v>
      </c>
      <c r="AM186" s="157">
        <f t="shared" si="83"/>
        <v>25.681802364001335</v>
      </c>
      <c r="AN186" s="157">
        <f t="shared" si="83"/>
        <v>25.681802364001335</v>
      </c>
      <c r="AO186" s="157">
        <f t="shared" si="83"/>
        <v>25.681802364001335</v>
      </c>
      <c r="AP186" s="157">
        <f t="shared" ref="AN186:AV194" si="84">INDEX(AP$49:AP$52,MATCH($I$185,$B$49:$B$52,0),1)*INDEX(AP$81:AP$89,MATCH($B186,$B$81:$B$89,0))*INDEX(AP$116:AP$124,MATCH($B186,$B$116:$B$124,0))/1000</f>
        <v>25.681802364001335</v>
      </c>
      <c r="AQ186" s="157">
        <f t="shared" si="84"/>
        <v>25.681802364001335</v>
      </c>
      <c r="AR186" s="157">
        <f t="shared" si="84"/>
        <v>25.681802364001335</v>
      </c>
      <c r="AS186" s="157">
        <f t="shared" si="84"/>
        <v>25.681802364001335</v>
      </c>
      <c r="AT186" s="157">
        <f t="shared" si="84"/>
        <v>25.681802364001335</v>
      </c>
      <c r="AU186" s="157">
        <f t="shared" si="84"/>
        <v>25.681802364001335</v>
      </c>
      <c r="AV186" s="157">
        <f t="shared" si="84"/>
        <v>25.681802364001335</v>
      </c>
    </row>
    <row r="187" spans="1:48">
      <c r="A187" s="185" t="s">
        <v>16</v>
      </c>
      <c r="B187" s="87" t="str">
        <f t="shared" si="81"/>
        <v>CNH</v>
      </c>
      <c r="C187" s="87" t="str">
        <f t="shared" si="81"/>
        <v>Commercial - Space Heating</v>
      </c>
      <c r="E187" s="106"/>
      <c r="F187" s="106"/>
      <c r="I187" s="155"/>
      <c r="J187" s="157">
        <f t="shared" si="82"/>
        <v>0</v>
      </c>
      <c r="K187" s="157">
        <f t="shared" si="82"/>
        <v>0</v>
      </c>
      <c r="L187" s="157">
        <f t="shared" si="82"/>
        <v>0</v>
      </c>
      <c r="M187" s="157">
        <f t="shared" si="82"/>
        <v>0</v>
      </c>
      <c r="N187" s="157">
        <f t="shared" si="82"/>
        <v>0</v>
      </c>
      <c r="O187" s="157">
        <f t="shared" si="82"/>
        <v>0</v>
      </c>
      <c r="P187" s="157">
        <f t="shared" si="82"/>
        <v>0.15439864529996183</v>
      </c>
      <c r="Q187" s="157">
        <f t="shared" si="82"/>
        <v>0.32100275039934006</v>
      </c>
      <c r="R187" s="157">
        <f t="shared" si="82"/>
        <v>0.41277060409028965</v>
      </c>
      <c r="S187" s="157">
        <f t="shared" si="82"/>
        <v>0.59663664732930566</v>
      </c>
      <c r="T187" s="157">
        <f t="shared" si="82"/>
        <v>0.78430463574396014</v>
      </c>
      <c r="U187" s="157">
        <f t="shared" si="82"/>
        <v>0.9791077532328597</v>
      </c>
      <c r="V187" s="157">
        <f t="shared" si="82"/>
        <v>1.1803392624155127</v>
      </c>
      <c r="W187" s="157">
        <f t="shared" si="82"/>
        <v>1.3809185688197216</v>
      </c>
      <c r="X187" s="157">
        <f t="shared" si="82"/>
        <v>1.5918369515320461</v>
      </c>
      <c r="Y187" s="157">
        <f t="shared" si="82"/>
        <v>1.8045854214177854</v>
      </c>
      <c r="Z187" s="157">
        <f t="shared" si="83"/>
        <v>2.0237071427234827</v>
      </c>
      <c r="AA187" s="157">
        <f t="shared" si="83"/>
        <v>2.2444606070345321</v>
      </c>
      <c r="AB187" s="157">
        <f t="shared" si="83"/>
        <v>2.4491794494475121</v>
      </c>
      <c r="AC187" s="157">
        <f t="shared" si="83"/>
        <v>2.4491794494475121</v>
      </c>
      <c r="AD187" s="157">
        <f t="shared" si="83"/>
        <v>2.4491794494475121</v>
      </c>
      <c r="AE187" s="157">
        <f t="shared" si="83"/>
        <v>2.4491794494475121</v>
      </c>
      <c r="AF187" s="157">
        <f t="shared" si="83"/>
        <v>2.4491794494475121</v>
      </c>
      <c r="AG187" s="157">
        <f t="shared" si="83"/>
        <v>2.4491794494475121</v>
      </c>
      <c r="AH187" s="157">
        <f t="shared" si="83"/>
        <v>2.4491794494475121</v>
      </c>
      <c r="AI187" s="157">
        <f t="shared" si="83"/>
        <v>2.4491794494475121</v>
      </c>
      <c r="AJ187" s="157">
        <f t="shared" si="83"/>
        <v>2.4491794494475121</v>
      </c>
      <c r="AK187" s="157">
        <f t="shared" si="83"/>
        <v>2.4491794494475121</v>
      </c>
      <c r="AL187" s="157">
        <f t="shared" si="83"/>
        <v>2.4491794494475121</v>
      </c>
      <c r="AM187" s="157">
        <f t="shared" si="83"/>
        <v>2.4491794494475121</v>
      </c>
      <c r="AN187" s="157">
        <f t="shared" si="84"/>
        <v>2.4491794494475121</v>
      </c>
      <c r="AO187" s="157">
        <f t="shared" si="84"/>
        <v>2.4491794494475121</v>
      </c>
      <c r="AP187" s="157">
        <f t="shared" si="84"/>
        <v>2.4491794494475121</v>
      </c>
      <c r="AQ187" s="157">
        <f t="shared" si="84"/>
        <v>2.4491794494475121</v>
      </c>
      <c r="AR187" s="157">
        <f t="shared" si="84"/>
        <v>2.4491794494475121</v>
      </c>
      <c r="AS187" s="157">
        <f t="shared" si="84"/>
        <v>2.4491794494475121</v>
      </c>
      <c r="AT187" s="157">
        <f t="shared" si="84"/>
        <v>2.4491794494475121</v>
      </c>
      <c r="AU187" s="157">
        <f t="shared" si="84"/>
        <v>2.4491794494475121</v>
      </c>
      <c r="AV187" s="157">
        <f t="shared" si="84"/>
        <v>2.4491794494475121</v>
      </c>
    </row>
    <row r="188" spans="1:48">
      <c r="A188" s="185" t="s">
        <v>16</v>
      </c>
      <c r="B188" s="87" t="str">
        <f t="shared" si="81"/>
        <v>CNK</v>
      </c>
      <c r="C188" s="87" t="str">
        <f t="shared" si="81"/>
        <v>Commercial - Cooking</v>
      </c>
      <c r="E188" s="106"/>
      <c r="F188" s="106"/>
      <c r="I188" s="155"/>
      <c r="J188" s="157">
        <f t="shared" si="82"/>
        <v>0</v>
      </c>
      <c r="K188" s="157">
        <f t="shared" si="82"/>
        <v>0</v>
      </c>
      <c r="L188" s="157">
        <f t="shared" si="82"/>
        <v>0</v>
      </c>
      <c r="M188" s="157">
        <f t="shared" si="82"/>
        <v>0</v>
      </c>
      <c r="N188" s="157">
        <f t="shared" si="82"/>
        <v>0</v>
      </c>
      <c r="O188" s="157">
        <f t="shared" si="82"/>
        <v>0</v>
      </c>
      <c r="P188" s="157">
        <f t="shared" si="82"/>
        <v>0.11548227829737837</v>
      </c>
      <c r="Q188" s="157">
        <f t="shared" si="82"/>
        <v>0.24009361535408269</v>
      </c>
      <c r="R188" s="157">
        <f t="shared" si="82"/>
        <v>0.30873126951291713</v>
      </c>
      <c r="S188" s="157">
        <f t="shared" si="82"/>
        <v>0.44625365213171797</v>
      </c>
      <c r="T188" s="157">
        <f t="shared" si="82"/>
        <v>0.58661969500408806</v>
      </c>
      <c r="U188" s="157">
        <f t="shared" si="82"/>
        <v>0.7323224489585981</v>
      </c>
      <c r="V188" s="157">
        <f t="shared" si="82"/>
        <v>0.88283331063413317</v>
      </c>
      <c r="W188" s="157">
        <f t="shared" si="82"/>
        <v>1.0328563580375922</v>
      </c>
      <c r="X188" s="157">
        <f t="shared" si="82"/>
        <v>1.1906125049461143</v>
      </c>
      <c r="Y188" s="157">
        <f t="shared" si="82"/>
        <v>1.3497374633222385</v>
      </c>
      <c r="Z188" s="157">
        <f t="shared" si="83"/>
        <v>1.513629287318905</v>
      </c>
      <c r="AA188" s="157">
        <f t="shared" si="83"/>
        <v>1.6787415715047644</v>
      </c>
      <c r="AB188" s="157">
        <f t="shared" si="83"/>
        <v>1.8318607798133801</v>
      </c>
      <c r="AC188" s="157">
        <f t="shared" si="83"/>
        <v>1.8318607798133801</v>
      </c>
      <c r="AD188" s="157">
        <f t="shared" si="83"/>
        <v>1.8318607798133801</v>
      </c>
      <c r="AE188" s="157">
        <f t="shared" si="83"/>
        <v>1.8318607798133801</v>
      </c>
      <c r="AF188" s="157">
        <f t="shared" si="83"/>
        <v>1.8318607798133801</v>
      </c>
      <c r="AG188" s="157">
        <f t="shared" si="83"/>
        <v>1.8318607798133801</v>
      </c>
      <c r="AH188" s="157">
        <f t="shared" si="83"/>
        <v>1.8318607798133801</v>
      </c>
      <c r="AI188" s="157">
        <f t="shared" si="83"/>
        <v>1.8318607798133801</v>
      </c>
      <c r="AJ188" s="157">
        <f t="shared" si="83"/>
        <v>1.8318607798133801</v>
      </c>
      <c r="AK188" s="157">
        <f t="shared" si="83"/>
        <v>1.8318607798133801</v>
      </c>
      <c r="AL188" s="157">
        <f t="shared" si="83"/>
        <v>1.8318607798133801</v>
      </c>
      <c r="AM188" s="157">
        <f t="shared" si="83"/>
        <v>1.8318607798133801</v>
      </c>
      <c r="AN188" s="157">
        <f t="shared" si="84"/>
        <v>1.8318607798133801</v>
      </c>
      <c r="AO188" s="157">
        <f t="shared" si="84"/>
        <v>1.8318607798133801</v>
      </c>
      <c r="AP188" s="157">
        <f t="shared" si="84"/>
        <v>1.8318607798133801</v>
      </c>
      <c r="AQ188" s="157">
        <f t="shared" si="84"/>
        <v>1.8318607798133801</v>
      </c>
      <c r="AR188" s="157">
        <f t="shared" si="84"/>
        <v>1.8318607798133801</v>
      </c>
      <c r="AS188" s="157">
        <f t="shared" si="84"/>
        <v>1.8318607798133801</v>
      </c>
      <c r="AT188" s="157">
        <f t="shared" si="84"/>
        <v>1.8318607798133801</v>
      </c>
      <c r="AU188" s="157">
        <f t="shared" si="84"/>
        <v>1.8318607798133801</v>
      </c>
      <c r="AV188" s="157">
        <f t="shared" si="84"/>
        <v>1.8318607798133801</v>
      </c>
    </row>
    <row r="189" spans="1:48">
      <c r="A189" s="185" t="s">
        <v>16</v>
      </c>
      <c r="B189" s="87" t="str">
        <f t="shared" si="81"/>
        <v>CNL</v>
      </c>
      <c r="C189" s="87" t="str">
        <f t="shared" si="81"/>
        <v>Commercial - Lighting</v>
      </c>
      <c r="E189" s="106"/>
      <c r="F189" s="106"/>
      <c r="I189" s="155"/>
      <c r="J189" s="157">
        <f t="shared" si="82"/>
        <v>0</v>
      </c>
      <c r="K189" s="157">
        <f t="shared" si="82"/>
        <v>0</v>
      </c>
      <c r="L189" s="157">
        <f t="shared" si="82"/>
        <v>0</v>
      </c>
      <c r="M189" s="157">
        <f t="shared" si="82"/>
        <v>0</v>
      </c>
      <c r="N189" s="157">
        <f t="shared" si="82"/>
        <v>0</v>
      </c>
      <c r="O189" s="157">
        <f t="shared" si="82"/>
        <v>0</v>
      </c>
      <c r="P189" s="157">
        <f t="shared" si="82"/>
        <v>1.408908792735506</v>
      </c>
      <c r="Q189" s="157">
        <f t="shared" si="82"/>
        <v>2.9291940784277277</v>
      </c>
      <c r="R189" s="157">
        <f t="shared" si="82"/>
        <v>3.7665883165990404</v>
      </c>
      <c r="S189" s="157">
        <f t="shared" si="82"/>
        <v>5.4443911528976345</v>
      </c>
      <c r="T189" s="157">
        <f t="shared" si="82"/>
        <v>7.1568872598337299</v>
      </c>
      <c r="U189" s="157">
        <f t="shared" si="82"/>
        <v>8.9344923971662809</v>
      </c>
      <c r="V189" s="157">
        <f t="shared" si="82"/>
        <v>10.770757489467227</v>
      </c>
      <c r="W189" s="157">
        <f t="shared" si="82"/>
        <v>12.601071142055664</v>
      </c>
      <c r="X189" s="157">
        <f t="shared" si="82"/>
        <v>14.525730282526888</v>
      </c>
      <c r="Y189" s="157">
        <f t="shared" si="82"/>
        <v>16.467089219198321</v>
      </c>
      <c r="Z189" s="157">
        <f t="shared" si="83"/>
        <v>18.466604948284917</v>
      </c>
      <c r="AA189" s="157">
        <f t="shared" si="83"/>
        <v>20.481010555862728</v>
      </c>
      <c r="AB189" s="157">
        <f t="shared" si="83"/>
        <v>22.349098041694795</v>
      </c>
      <c r="AC189" s="157">
        <f t="shared" si="83"/>
        <v>22.349098041694795</v>
      </c>
      <c r="AD189" s="157">
        <f t="shared" si="83"/>
        <v>22.349098041694795</v>
      </c>
      <c r="AE189" s="157">
        <f t="shared" si="83"/>
        <v>22.349098041694795</v>
      </c>
      <c r="AF189" s="157">
        <f t="shared" si="83"/>
        <v>22.349098041694795</v>
      </c>
      <c r="AG189" s="157">
        <f t="shared" si="83"/>
        <v>22.349098041694795</v>
      </c>
      <c r="AH189" s="157">
        <f t="shared" si="83"/>
        <v>22.349098041694795</v>
      </c>
      <c r="AI189" s="157">
        <f t="shared" si="83"/>
        <v>22.349098041694795</v>
      </c>
      <c r="AJ189" s="157">
        <f t="shared" si="83"/>
        <v>22.349098041694795</v>
      </c>
      <c r="AK189" s="157">
        <f t="shared" si="83"/>
        <v>22.349098041694795</v>
      </c>
      <c r="AL189" s="157">
        <f t="shared" si="83"/>
        <v>22.349098041694795</v>
      </c>
      <c r="AM189" s="157">
        <f t="shared" si="83"/>
        <v>22.349098041694795</v>
      </c>
      <c r="AN189" s="157">
        <f t="shared" si="84"/>
        <v>22.349098041694795</v>
      </c>
      <c r="AO189" s="157">
        <f t="shared" si="84"/>
        <v>22.349098041694795</v>
      </c>
      <c r="AP189" s="157">
        <f t="shared" si="84"/>
        <v>22.349098041694795</v>
      </c>
      <c r="AQ189" s="157">
        <f t="shared" si="84"/>
        <v>22.349098041694795</v>
      </c>
      <c r="AR189" s="157">
        <f t="shared" si="84"/>
        <v>22.349098041694795</v>
      </c>
      <c r="AS189" s="157">
        <f t="shared" si="84"/>
        <v>22.349098041694795</v>
      </c>
      <c r="AT189" s="157">
        <f t="shared" si="84"/>
        <v>22.349098041694795</v>
      </c>
      <c r="AU189" s="157">
        <f t="shared" si="84"/>
        <v>22.349098041694795</v>
      </c>
      <c r="AV189" s="157">
        <f t="shared" si="84"/>
        <v>22.349098041694795</v>
      </c>
    </row>
    <row r="190" spans="1:48">
      <c r="A190" s="185" t="s">
        <v>16</v>
      </c>
      <c r="B190" s="87" t="str">
        <f t="shared" si="81"/>
        <v>CNR</v>
      </c>
      <c r="C190" s="87" t="str">
        <f t="shared" si="81"/>
        <v>Commercial - Refrigeration</v>
      </c>
      <c r="E190" s="106"/>
      <c r="F190" s="106"/>
      <c r="I190" s="155"/>
      <c r="J190" s="157">
        <f t="shared" si="82"/>
        <v>0</v>
      </c>
      <c r="K190" s="157">
        <f t="shared" si="82"/>
        <v>0</v>
      </c>
      <c r="L190" s="157">
        <f t="shared" si="82"/>
        <v>0</v>
      </c>
      <c r="M190" s="157">
        <f t="shared" si="82"/>
        <v>0</v>
      </c>
      <c r="N190" s="157">
        <f t="shared" si="82"/>
        <v>0</v>
      </c>
      <c r="O190" s="157">
        <f t="shared" si="82"/>
        <v>0</v>
      </c>
      <c r="P190" s="157">
        <f t="shared" si="82"/>
        <v>0.34273699337571462</v>
      </c>
      <c r="Q190" s="157">
        <f t="shared" si="82"/>
        <v>0.71256789412537669</v>
      </c>
      <c r="R190" s="157">
        <f t="shared" si="82"/>
        <v>0.91627588781582592</v>
      </c>
      <c r="S190" s="157">
        <f t="shared" si="82"/>
        <v>1.3244251608952646</v>
      </c>
      <c r="T190" s="157">
        <f t="shared" si="82"/>
        <v>1.7410140628065887</v>
      </c>
      <c r="U190" s="157">
        <f t="shared" si="82"/>
        <v>2.1734416573534823</v>
      </c>
      <c r="V190" s="157">
        <f t="shared" si="82"/>
        <v>2.6201391157134815</v>
      </c>
      <c r="W190" s="157">
        <f t="shared" si="82"/>
        <v>3.0653888021780675</v>
      </c>
      <c r="X190" s="157">
        <f t="shared" si="82"/>
        <v>3.5335893631224202</v>
      </c>
      <c r="Y190" s="157">
        <f t="shared" si="82"/>
        <v>4.0058523857173478</v>
      </c>
      <c r="Z190" s="157">
        <f t="shared" si="83"/>
        <v>4.4922628707168855</v>
      </c>
      <c r="AA190" s="157">
        <f t="shared" si="83"/>
        <v>4.9822955292823217</v>
      </c>
      <c r="AB190" s="157">
        <f t="shared" si="83"/>
        <v>5.436734235008446</v>
      </c>
      <c r="AC190" s="157">
        <f t="shared" si="83"/>
        <v>5.436734235008446</v>
      </c>
      <c r="AD190" s="157">
        <f t="shared" si="83"/>
        <v>5.436734235008446</v>
      </c>
      <c r="AE190" s="157">
        <f t="shared" si="83"/>
        <v>5.436734235008446</v>
      </c>
      <c r="AF190" s="157">
        <f t="shared" si="83"/>
        <v>5.436734235008446</v>
      </c>
      <c r="AG190" s="157">
        <f t="shared" si="83"/>
        <v>5.436734235008446</v>
      </c>
      <c r="AH190" s="157">
        <f t="shared" si="83"/>
        <v>5.436734235008446</v>
      </c>
      <c r="AI190" s="157">
        <f t="shared" si="83"/>
        <v>5.436734235008446</v>
      </c>
      <c r="AJ190" s="157">
        <f t="shared" si="83"/>
        <v>5.436734235008446</v>
      </c>
      <c r="AK190" s="157">
        <f t="shared" si="83"/>
        <v>5.436734235008446</v>
      </c>
      <c r="AL190" s="157">
        <f t="shared" si="83"/>
        <v>5.436734235008446</v>
      </c>
      <c r="AM190" s="157">
        <f t="shared" si="83"/>
        <v>5.436734235008446</v>
      </c>
      <c r="AN190" s="157">
        <f t="shared" si="84"/>
        <v>5.436734235008446</v>
      </c>
      <c r="AO190" s="157">
        <f t="shared" si="84"/>
        <v>5.436734235008446</v>
      </c>
      <c r="AP190" s="157">
        <f t="shared" si="84"/>
        <v>5.436734235008446</v>
      </c>
      <c r="AQ190" s="157">
        <f t="shared" si="84"/>
        <v>5.436734235008446</v>
      </c>
      <c r="AR190" s="157">
        <f t="shared" si="84"/>
        <v>5.436734235008446</v>
      </c>
      <c r="AS190" s="157">
        <f t="shared" si="84"/>
        <v>5.436734235008446</v>
      </c>
      <c r="AT190" s="157">
        <f t="shared" si="84"/>
        <v>5.436734235008446</v>
      </c>
      <c r="AU190" s="157">
        <f t="shared" si="84"/>
        <v>5.436734235008446</v>
      </c>
      <c r="AV190" s="157">
        <f t="shared" si="84"/>
        <v>5.436734235008446</v>
      </c>
    </row>
    <row r="191" spans="1:48">
      <c r="A191" s="185" t="s">
        <v>16</v>
      </c>
      <c r="B191" s="87" t="str">
        <f t="shared" si="81"/>
        <v>CNW</v>
      </c>
      <c r="C191" s="87" t="str">
        <f t="shared" si="81"/>
        <v>Commercial - Water Heating</v>
      </c>
      <c r="E191" s="106"/>
      <c r="F191" s="106"/>
      <c r="I191" s="155"/>
      <c r="J191" s="157">
        <f t="shared" si="82"/>
        <v>0</v>
      </c>
      <c r="K191" s="157">
        <f t="shared" si="82"/>
        <v>0</v>
      </c>
      <c r="L191" s="157">
        <f t="shared" si="82"/>
        <v>0</v>
      </c>
      <c r="M191" s="157">
        <f t="shared" si="82"/>
        <v>0</v>
      </c>
      <c r="N191" s="157">
        <f t="shared" si="82"/>
        <v>0</v>
      </c>
      <c r="O191" s="157">
        <f t="shared" si="82"/>
        <v>0</v>
      </c>
      <c r="P191" s="157">
        <f t="shared" si="82"/>
        <v>0.17866528942602639</v>
      </c>
      <c r="Q191" s="157">
        <f t="shared" si="82"/>
        <v>0.37145435567278762</v>
      </c>
      <c r="R191" s="157">
        <f t="shared" si="82"/>
        <v>0.47764524943254527</v>
      </c>
      <c r="S191" s="157">
        <f t="shared" si="82"/>
        <v>0.69040929128729078</v>
      </c>
      <c r="T191" s="157">
        <f t="shared" si="82"/>
        <v>0.90757282533879513</v>
      </c>
      <c r="U191" s="157">
        <f t="shared" si="82"/>
        <v>1.1329929078766248</v>
      </c>
      <c r="V191" s="157">
        <f t="shared" si="82"/>
        <v>1.3658517244802679</v>
      </c>
      <c r="W191" s="157">
        <f t="shared" si="82"/>
        <v>1.5979558324014047</v>
      </c>
      <c r="X191" s="157">
        <f t="shared" si="82"/>
        <v>1.8420239964669356</v>
      </c>
      <c r="Y191" s="157">
        <f t="shared" si="82"/>
        <v>2.0882098802435292</v>
      </c>
      <c r="Z191" s="157">
        <f t="shared" si="83"/>
        <v>2.3417706914835041</v>
      </c>
      <c r="AA191" s="157">
        <f t="shared" si="83"/>
        <v>2.5972197047588907</v>
      </c>
      <c r="AB191" s="157">
        <f t="shared" si="83"/>
        <v>2.83411395444364</v>
      </c>
      <c r="AC191" s="157">
        <f t="shared" si="83"/>
        <v>2.83411395444364</v>
      </c>
      <c r="AD191" s="157">
        <f t="shared" si="83"/>
        <v>2.83411395444364</v>
      </c>
      <c r="AE191" s="157">
        <f t="shared" si="83"/>
        <v>2.83411395444364</v>
      </c>
      <c r="AF191" s="157">
        <f t="shared" si="83"/>
        <v>2.83411395444364</v>
      </c>
      <c r="AG191" s="157">
        <f t="shared" si="83"/>
        <v>2.83411395444364</v>
      </c>
      <c r="AH191" s="157">
        <f t="shared" si="83"/>
        <v>2.83411395444364</v>
      </c>
      <c r="AI191" s="157">
        <f t="shared" si="83"/>
        <v>2.83411395444364</v>
      </c>
      <c r="AJ191" s="157">
        <f t="shared" si="83"/>
        <v>2.83411395444364</v>
      </c>
      <c r="AK191" s="157">
        <f t="shared" si="83"/>
        <v>2.83411395444364</v>
      </c>
      <c r="AL191" s="157">
        <f t="shared" si="83"/>
        <v>2.83411395444364</v>
      </c>
      <c r="AM191" s="157">
        <f t="shared" si="83"/>
        <v>2.83411395444364</v>
      </c>
      <c r="AN191" s="157">
        <f t="shared" si="84"/>
        <v>2.83411395444364</v>
      </c>
      <c r="AO191" s="157">
        <f t="shared" si="84"/>
        <v>2.83411395444364</v>
      </c>
      <c r="AP191" s="157">
        <f t="shared" si="84"/>
        <v>2.83411395444364</v>
      </c>
      <c r="AQ191" s="157">
        <f t="shared" si="84"/>
        <v>2.83411395444364</v>
      </c>
      <c r="AR191" s="157">
        <f t="shared" si="84"/>
        <v>2.83411395444364</v>
      </c>
      <c r="AS191" s="157">
        <f t="shared" si="84"/>
        <v>2.83411395444364</v>
      </c>
      <c r="AT191" s="157">
        <f t="shared" si="84"/>
        <v>2.83411395444364</v>
      </c>
      <c r="AU191" s="157">
        <f t="shared" si="84"/>
        <v>2.83411395444364</v>
      </c>
      <c r="AV191" s="157">
        <f t="shared" si="84"/>
        <v>2.83411395444364</v>
      </c>
    </row>
    <row r="192" spans="1:48">
      <c r="A192" s="185" t="s">
        <v>16</v>
      </c>
      <c r="B192" s="87" t="str">
        <f t="shared" si="81"/>
        <v>CNG</v>
      </c>
      <c r="C192" s="87" t="str">
        <f t="shared" si="81"/>
        <v>Commercial - Public lights</v>
      </c>
      <c r="E192" s="106"/>
      <c r="F192" s="106"/>
      <c r="I192" s="155"/>
      <c r="J192" s="157">
        <f t="shared" si="82"/>
        <v>0</v>
      </c>
      <c r="K192" s="157">
        <f t="shared" si="82"/>
        <v>0</v>
      </c>
      <c r="L192" s="157">
        <f t="shared" si="82"/>
        <v>0</v>
      </c>
      <c r="M192" s="157">
        <f t="shared" si="82"/>
        <v>0</v>
      </c>
      <c r="N192" s="157">
        <f t="shared" si="82"/>
        <v>0</v>
      </c>
      <c r="O192" s="157">
        <f t="shared" si="82"/>
        <v>0</v>
      </c>
      <c r="P192" s="157">
        <f t="shared" si="82"/>
        <v>0</v>
      </c>
      <c r="Q192" s="157">
        <f t="shared" si="82"/>
        <v>0</v>
      </c>
      <c r="R192" s="157">
        <f t="shared" si="82"/>
        <v>0</v>
      </c>
      <c r="S192" s="157">
        <f t="shared" si="82"/>
        <v>0</v>
      </c>
      <c r="T192" s="157">
        <f t="shared" si="82"/>
        <v>0</v>
      </c>
      <c r="U192" s="157">
        <f t="shared" si="82"/>
        <v>0</v>
      </c>
      <c r="V192" s="157">
        <f t="shared" si="82"/>
        <v>0</v>
      </c>
      <c r="W192" s="157">
        <f t="shared" si="82"/>
        <v>0</v>
      </c>
      <c r="X192" s="157">
        <f t="shared" si="82"/>
        <v>0</v>
      </c>
      <c r="Y192" s="157">
        <f t="shared" si="82"/>
        <v>0</v>
      </c>
      <c r="Z192" s="157">
        <f t="shared" si="83"/>
        <v>0</v>
      </c>
      <c r="AA192" s="157">
        <f t="shared" si="83"/>
        <v>0</v>
      </c>
      <c r="AB192" s="157">
        <f t="shared" si="83"/>
        <v>0</v>
      </c>
      <c r="AC192" s="157">
        <f t="shared" si="83"/>
        <v>0</v>
      </c>
      <c r="AD192" s="157">
        <f t="shared" si="83"/>
        <v>0</v>
      </c>
      <c r="AE192" s="157">
        <f t="shared" si="83"/>
        <v>0</v>
      </c>
      <c r="AF192" s="157">
        <f t="shared" si="83"/>
        <v>0</v>
      </c>
      <c r="AG192" s="157">
        <f t="shared" si="83"/>
        <v>0</v>
      </c>
      <c r="AH192" s="157">
        <f t="shared" si="83"/>
        <v>0</v>
      </c>
      <c r="AI192" s="157">
        <f t="shared" si="83"/>
        <v>0</v>
      </c>
      <c r="AJ192" s="157">
        <f t="shared" si="83"/>
        <v>0</v>
      </c>
      <c r="AK192" s="157">
        <f t="shared" si="83"/>
        <v>0</v>
      </c>
      <c r="AL192" s="157">
        <f t="shared" si="83"/>
        <v>0</v>
      </c>
      <c r="AM192" s="157">
        <f t="shared" si="83"/>
        <v>0</v>
      </c>
      <c r="AN192" s="157">
        <f t="shared" si="84"/>
        <v>0</v>
      </c>
      <c r="AO192" s="157">
        <f t="shared" si="84"/>
        <v>0</v>
      </c>
      <c r="AP192" s="157">
        <f t="shared" si="84"/>
        <v>0</v>
      </c>
      <c r="AQ192" s="157">
        <f t="shared" si="84"/>
        <v>0</v>
      </c>
      <c r="AR192" s="157">
        <f t="shared" si="84"/>
        <v>0</v>
      </c>
      <c r="AS192" s="157">
        <f t="shared" si="84"/>
        <v>0</v>
      </c>
      <c r="AT192" s="157">
        <f t="shared" si="84"/>
        <v>0</v>
      </c>
      <c r="AU192" s="157">
        <f t="shared" si="84"/>
        <v>0</v>
      </c>
      <c r="AV192" s="157">
        <f t="shared" si="84"/>
        <v>0</v>
      </c>
    </row>
    <row r="193" spans="1:48">
      <c r="A193" s="185" t="s">
        <v>16</v>
      </c>
      <c r="B193" s="87" t="str">
        <f t="shared" si="81"/>
        <v>CNT</v>
      </c>
      <c r="C193" s="87" t="str">
        <f t="shared" si="81"/>
        <v>Commercial - Public Water</v>
      </c>
      <c r="E193" s="106"/>
      <c r="F193" s="106"/>
      <c r="I193" s="155"/>
      <c r="J193" s="157">
        <f t="shared" si="82"/>
        <v>0</v>
      </c>
      <c r="K193" s="157">
        <f t="shared" si="82"/>
        <v>0</v>
      </c>
      <c r="L193" s="157">
        <f t="shared" si="82"/>
        <v>0</v>
      </c>
      <c r="M193" s="157">
        <f t="shared" si="82"/>
        <v>0</v>
      </c>
      <c r="N193" s="157">
        <f t="shared" si="82"/>
        <v>0</v>
      </c>
      <c r="O193" s="157">
        <f t="shared" si="82"/>
        <v>0</v>
      </c>
      <c r="P193" s="157">
        <f t="shared" si="82"/>
        <v>0</v>
      </c>
      <c r="Q193" s="157">
        <f t="shared" si="82"/>
        <v>0</v>
      </c>
      <c r="R193" s="157">
        <f t="shared" si="82"/>
        <v>0</v>
      </c>
      <c r="S193" s="157">
        <f t="shared" si="82"/>
        <v>0</v>
      </c>
      <c r="T193" s="157">
        <f t="shared" si="82"/>
        <v>0</v>
      </c>
      <c r="U193" s="157">
        <f t="shared" si="82"/>
        <v>0</v>
      </c>
      <c r="V193" s="157">
        <f t="shared" si="82"/>
        <v>0</v>
      </c>
      <c r="W193" s="157">
        <f t="shared" si="82"/>
        <v>0</v>
      </c>
      <c r="X193" s="157">
        <f t="shared" si="82"/>
        <v>0</v>
      </c>
      <c r="Y193" s="157">
        <f t="shared" si="82"/>
        <v>0</v>
      </c>
      <c r="Z193" s="157">
        <f t="shared" si="83"/>
        <v>0</v>
      </c>
      <c r="AA193" s="157">
        <f t="shared" si="83"/>
        <v>0</v>
      </c>
      <c r="AB193" s="157">
        <f t="shared" si="83"/>
        <v>0</v>
      </c>
      <c r="AC193" s="157">
        <f t="shared" si="83"/>
        <v>0</v>
      </c>
      <c r="AD193" s="157">
        <f t="shared" si="83"/>
        <v>0</v>
      </c>
      <c r="AE193" s="157">
        <f t="shared" si="83"/>
        <v>0</v>
      </c>
      <c r="AF193" s="157">
        <f t="shared" si="83"/>
        <v>0</v>
      </c>
      <c r="AG193" s="157">
        <f t="shared" si="83"/>
        <v>0</v>
      </c>
      <c r="AH193" s="157">
        <f t="shared" si="83"/>
        <v>0</v>
      </c>
      <c r="AI193" s="157">
        <f t="shared" si="83"/>
        <v>0</v>
      </c>
      <c r="AJ193" s="157">
        <f t="shared" si="83"/>
        <v>0</v>
      </c>
      <c r="AK193" s="157">
        <f t="shared" si="83"/>
        <v>0</v>
      </c>
      <c r="AL193" s="157">
        <f t="shared" si="83"/>
        <v>0</v>
      </c>
      <c r="AM193" s="157">
        <f t="shared" si="83"/>
        <v>0</v>
      </c>
      <c r="AN193" s="157">
        <f t="shared" si="84"/>
        <v>0</v>
      </c>
      <c r="AO193" s="157">
        <f t="shared" si="84"/>
        <v>0</v>
      </c>
      <c r="AP193" s="157">
        <f t="shared" si="84"/>
        <v>0</v>
      </c>
      <c r="AQ193" s="157">
        <f t="shared" si="84"/>
        <v>0</v>
      </c>
      <c r="AR193" s="157">
        <f t="shared" si="84"/>
        <v>0</v>
      </c>
      <c r="AS193" s="157">
        <f t="shared" si="84"/>
        <v>0</v>
      </c>
      <c r="AT193" s="157">
        <f t="shared" si="84"/>
        <v>0</v>
      </c>
      <c r="AU193" s="157">
        <f t="shared" si="84"/>
        <v>0</v>
      </c>
      <c r="AV193" s="157">
        <f t="shared" si="84"/>
        <v>0</v>
      </c>
    </row>
    <row r="194" spans="1:48">
      <c r="A194" s="185" t="s">
        <v>16</v>
      </c>
      <c r="B194" s="87" t="str">
        <f t="shared" si="81"/>
        <v>CNO</v>
      </c>
      <c r="C194" s="87" t="str">
        <f t="shared" si="81"/>
        <v>Commercial - Other</v>
      </c>
      <c r="E194" s="106"/>
      <c r="F194" s="106"/>
      <c r="I194" s="155"/>
      <c r="J194" s="157">
        <f t="shared" si="82"/>
        <v>0</v>
      </c>
      <c r="K194" s="157">
        <f t="shared" si="82"/>
        <v>0</v>
      </c>
      <c r="L194" s="157">
        <f t="shared" si="82"/>
        <v>0</v>
      </c>
      <c r="M194" s="157">
        <f t="shared" si="82"/>
        <v>0</v>
      </c>
      <c r="N194" s="157">
        <f t="shared" si="82"/>
        <v>0</v>
      </c>
      <c r="O194" s="157">
        <f t="shared" si="82"/>
        <v>0</v>
      </c>
      <c r="P194" s="157">
        <f t="shared" si="82"/>
        <v>0.22880865497989364</v>
      </c>
      <c r="Q194" s="157">
        <f t="shared" si="82"/>
        <v>0.47570500000842741</v>
      </c>
      <c r="R194" s="157">
        <f t="shared" si="82"/>
        <v>0.61169893397478348</v>
      </c>
      <c r="S194" s="157">
        <f t="shared" si="82"/>
        <v>0.88417633795887551</v>
      </c>
      <c r="T194" s="157">
        <f t="shared" si="82"/>
        <v>1.1622879750688804</v>
      </c>
      <c r="U194" s="157">
        <f t="shared" si="82"/>
        <v>1.4509734049956178</v>
      </c>
      <c r="V194" s="157">
        <f t="shared" si="82"/>
        <v>1.7491852893434676</v>
      </c>
      <c r="W194" s="157">
        <f t="shared" si="82"/>
        <v>2.0464306519953537</v>
      </c>
      <c r="X194" s="157">
        <f t="shared" si="82"/>
        <v>2.3589978469029456</v>
      </c>
      <c r="Y194" s="157">
        <f t="shared" si="82"/>
        <v>2.6742771108434726</v>
      </c>
      <c r="Z194" s="157">
        <f t="shared" si="83"/>
        <v>2.9990011149396927</v>
      </c>
      <c r="AA194" s="157">
        <f t="shared" si="83"/>
        <v>3.3261432550344652</v>
      </c>
      <c r="AB194" s="157">
        <f t="shared" si="83"/>
        <v>3.6295231382617592</v>
      </c>
      <c r="AC194" s="157">
        <f t="shared" si="83"/>
        <v>3.6295231382617592</v>
      </c>
      <c r="AD194" s="157">
        <f t="shared" si="83"/>
        <v>3.6295231382617592</v>
      </c>
      <c r="AE194" s="157">
        <f t="shared" si="83"/>
        <v>3.6295231382617592</v>
      </c>
      <c r="AF194" s="157">
        <f t="shared" si="83"/>
        <v>3.6295231382617592</v>
      </c>
      <c r="AG194" s="157">
        <f t="shared" si="83"/>
        <v>3.6295231382617592</v>
      </c>
      <c r="AH194" s="157">
        <f t="shared" si="83"/>
        <v>3.6295231382617592</v>
      </c>
      <c r="AI194" s="157">
        <f t="shared" si="83"/>
        <v>3.6295231382617592</v>
      </c>
      <c r="AJ194" s="157">
        <f t="shared" si="83"/>
        <v>3.6295231382617592</v>
      </c>
      <c r="AK194" s="157">
        <f t="shared" si="83"/>
        <v>3.6295231382617592</v>
      </c>
      <c r="AL194" s="157">
        <f t="shared" si="83"/>
        <v>3.6295231382617592</v>
      </c>
      <c r="AM194" s="157">
        <f t="shared" si="83"/>
        <v>3.6295231382617592</v>
      </c>
      <c r="AN194" s="157">
        <f t="shared" si="84"/>
        <v>3.6295231382617592</v>
      </c>
      <c r="AO194" s="157">
        <f t="shared" si="84"/>
        <v>3.6295231382617592</v>
      </c>
      <c r="AP194" s="157">
        <f t="shared" si="84"/>
        <v>3.6295231382617592</v>
      </c>
      <c r="AQ194" s="157">
        <f t="shared" si="84"/>
        <v>3.6295231382617592</v>
      </c>
      <c r="AR194" s="157">
        <f t="shared" si="84"/>
        <v>3.6295231382617592</v>
      </c>
      <c r="AS194" s="157">
        <f t="shared" si="84"/>
        <v>3.6295231382617592</v>
      </c>
      <c r="AT194" s="157">
        <f t="shared" si="84"/>
        <v>3.6295231382617592</v>
      </c>
      <c r="AU194" s="157">
        <f t="shared" si="84"/>
        <v>3.6295231382617592</v>
      </c>
      <c r="AV194" s="157">
        <f t="shared" si="84"/>
        <v>3.6295231382617592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85">B186</f>
        <v>CNC</v>
      </c>
      <c r="C197" s="87" t="str">
        <f t="shared" si="85"/>
        <v>Commercial - Cooling</v>
      </c>
      <c r="E197" s="106"/>
      <c r="F197" s="106"/>
      <c r="I197" s="155"/>
      <c r="J197" s="157">
        <f t="shared" ref="J197:Y205" si="86">INDEX(J$49:J$52,MATCH($I$196,$B$49:$B$52,0),1)*INDEX(J$81:J$89,MATCH($B197,$B$81:$B$89,0))*INDEX(J$127:J$135,MATCH($B197,$B$127:$B$135,0))/1000</f>
        <v>0</v>
      </c>
      <c r="K197" s="157">
        <f t="shared" si="86"/>
        <v>0</v>
      </c>
      <c r="L197" s="157">
        <f t="shared" si="86"/>
        <v>0</v>
      </c>
      <c r="M197" s="157">
        <f t="shared" si="86"/>
        <v>0</v>
      </c>
      <c r="N197" s="157">
        <f t="shared" si="86"/>
        <v>0</v>
      </c>
      <c r="O197" s="157">
        <f t="shared" si="86"/>
        <v>0</v>
      </c>
      <c r="P197" s="157">
        <f t="shared" si="86"/>
        <v>0</v>
      </c>
      <c r="Q197" s="157">
        <f t="shared" si="86"/>
        <v>0</v>
      </c>
      <c r="R197" s="157">
        <f t="shared" si="86"/>
        <v>0</v>
      </c>
      <c r="S197" s="157">
        <f t="shared" si="86"/>
        <v>0</v>
      </c>
      <c r="T197" s="157">
        <f t="shared" si="86"/>
        <v>0</v>
      </c>
      <c r="U197" s="157">
        <f t="shared" si="86"/>
        <v>0</v>
      </c>
      <c r="V197" s="157">
        <f t="shared" si="86"/>
        <v>0</v>
      </c>
      <c r="W197" s="157">
        <f t="shared" si="86"/>
        <v>0</v>
      </c>
      <c r="X197" s="157">
        <f t="shared" si="86"/>
        <v>0</v>
      </c>
      <c r="Y197" s="157">
        <f t="shared" si="86"/>
        <v>0</v>
      </c>
      <c r="Z197" s="157">
        <f t="shared" ref="Z197:AO205" si="87">INDEX(Z$49:Z$52,MATCH($I$196,$B$49:$B$52,0),1)*INDEX(Z$81:Z$89,MATCH($B197,$B$81:$B$89,0))*INDEX(Z$127:Z$135,MATCH($B197,$B$127:$B$135,0))/1000</f>
        <v>0</v>
      </c>
      <c r="AA197" s="157">
        <f t="shared" si="87"/>
        <v>0</v>
      </c>
      <c r="AB197" s="157">
        <f t="shared" si="87"/>
        <v>0</v>
      </c>
      <c r="AC197" s="157">
        <f t="shared" si="87"/>
        <v>2.3245582393271529</v>
      </c>
      <c r="AD197" s="157">
        <f t="shared" si="87"/>
        <v>4.6665579375407633</v>
      </c>
      <c r="AE197" s="157">
        <f t="shared" si="87"/>
        <v>7.027983510298486</v>
      </c>
      <c r="AF197" s="157">
        <f t="shared" si="87"/>
        <v>9.3300721473466854</v>
      </c>
      <c r="AG197" s="157">
        <f t="shared" si="87"/>
        <v>11.687957982288557</v>
      </c>
      <c r="AH197" s="157">
        <f t="shared" si="87"/>
        <v>14.06989633095921</v>
      </c>
      <c r="AI197" s="157">
        <f t="shared" si="87"/>
        <v>16.485197284580405</v>
      </c>
      <c r="AJ197" s="157">
        <f t="shared" si="87"/>
        <v>18.871209591461525</v>
      </c>
      <c r="AK197" s="157">
        <f t="shared" si="87"/>
        <v>21.284738176073969</v>
      </c>
      <c r="AL197" s="157">
        <f t="shared" si="87"/>
        <v>23.760965517591963</v>
      </c>
      <c r="AM197" s="157">
        <f t="shared" si="87"/>
        <v>23.760965517591963</v>
      </c>
      <c r="AN197" s="157">
        <f t="shared" si="87"/>
        <v>23.760965517591963</v>
      </c>
      <c r="AO197" s="157">
        <f t="shared" si="87"/>
        <v>23.760965517591963</v>
      </c>
      <c r="AP197" s="157">
        <f t="shared" ref="AN197:AV205" si="88">INDEX(AP$49:AP$52,MATCH($I$196,$B$49:$B$52,0),1)*INDEX(AP$81:AP$89,MATCH($B197,$B$81:$B$89,0))*INDEX(AP$127:AP$135,MATCH($B197,$B$127:$B$135,0))/1000</f>
        <v>23.760965517591963</v>
      </c>
      <c r="AQ197" s="157">
        <f t="shared" si="88"/>
        <v>23.760965517591963</v>
      </c>
      <c r="AR197" s="157">
        <f t="shared" si="88"/>
        <v>23.760965517591963</v>
      </c>
      <c r="AS197" s="157">
        <f t="shared" si="88"/>
        <v>23.760965517591963</v>
      </c>
      <c r="AT197" s="157">
        <f t="shared" si="88"/>
        <v>23.760965517591963</v>
      </c>
      <c r="AU197" s="157">
        <f t="shared" si="88"/>
        <v>23.760965517591963</v>
      </c>
      <c r="AV197" s="157">
        <f t="shared" si="88"/>
        <v>23.760965517591963</v>
      </c>
    </row>
    <row r="198" spans="1:48">
      <c r="A198" s="185" t="s">
        <v>16</v>
      </c>
      <c r="B198" s="87" t="str">
        <f t="shared" si="85"/>
        <v>CNH</v>
      </c>
      <c r="C198" s="87" t="str">
        <f t="shared" si="85"/>
        <v>Commercial - Space Heating</v>
      </c>
      <c r="E198" s="106"/>
      <c r="F198" s="106"/>
      <c r="I198" s="155"/>
      <c r="J198" s="157">
        <f t="shared" si="86"/>
        <v>0</v>
      </c>
      <c r="K198" s="157">
        <f t="shared" si="86"/>
        <v>0</v>
      </c>
      <c r="L198" s="157">
        <f t="shared" si="86"/>
        <v>0</v>
      </c>
      <c r="M198" s="157">
        <f t="shared" si="86"/>
        <v>0</v>
      </c>
      <c r="N198" s="157">
        <f t="shared" si="86"/>
        <v>0</v>
      </c>
      <c r="O198" s="157">
        <f t="shared" si="86"/>
        <v>0</v>
      </c>
      <c r="P198" s="157">
        <f t="shared" si="86"/>
        <v>0</v>
      </c>
      <c r="Q198" s="157">
        <f t="shared" si="86"/>
        <v>0</v>
      </c>
      <c r="R198" s="157">
        <f t="shared" si="86"/>
        <v>0</v>
      </c>
      <c r="S198" s="157">
        <f t="shared" si="86"/>
        <v>0</v>
      </c>
      <c r="T198" s="157">
        <f t="shared" si="86"/>
        <v>0</v>
      </c>
      <c r="U198" s="157">
        <f t="shared" si="86"/>
        <v>0</v>
      </c>
      <c r="V198" s="157">
        <f t="shared" si="86"/>
        <v>0</v>
      </c>
      <c r="W198" s="157">
        <f t="shared" si="86"/>
        <v>0</v>
      </c>
      <c r="X198" s="157">
        <f t="shared" si="86"/>
        <v>0</v>
      </c>
      <c r="Y198" s="157">
        <f t="shared" si="86"/>
        <v>0</v>
      </c>
      <c r="Z198" s="157">
        <f t="shared" si="87"/>
        <v>0</v>
      </c>
      <c r="AA198" s="157">
        <f t="shared" si="87"/>
        <v>0</v>
      </c>
      <c r="AB198" s="157">
        <f t="shared" si="87"/>
        <v>0</v>
      </c>
      <c r="AC198" s="157">
        <f t="shared" si="87"/>
        <v>0.22168460718256694</v>
      </c>
      <c r="AD198" s="157">
        <f t="shared" si="87"/>
        <v>0.44503254243174079</v>
      </c>
      <c r="AE198" s="157">
        <f t="shared" si="87"/>
        <v>0.67023305220222928</v>
      </c>
      <c r="AF198" s="157">
        <f t="shared" si="87"/>
        <v>0.88977481569497741</v>
      </c>
      <c r="AG198" s="157">
        <f t="shared" si="87"/>
        <v>1.114637753631833</v>
      </c>
      <c r="AH198" s="157">
        <f t="shared" si="87"/>
        <v>1.3417944917271485</v>
      </c>
      <c r="AI198" s="157">
        <f t="shared" si="87"/>
        <v>1.5721328992889121</v>
      </c>
      <c r="AJ198" s="157">
        <f t="shared" si="87"/>
        <v>1.7996781558606791</v>
      </c>
      <c r="AK198" s="157">
        <f t="shared" si="87"/>
        <v>2.029847539080166</v>
      </c>
      <c r="AL198" s="157">
        <f t="shared" si="87"/>
        <v>2.26599627315449</v>
      </c>
      <c r="AM198" s="157">
        <f t="shared" si="87"/>
        <v>2.26599627315449</v>
      </c>
      <c r="AN198" s="157">
        <f t="shared" si="88"/>
        <v>2.26599627315449</v>
      </c>
      <c r="AO198" s="157">
        <f t="shared" si="88"/>
        <v>2.26599627315449</v>
      </c>
      <c r="AP198" s="157">
        <f t="shared" si="88"/>
        <v>2.26599627315449</v>
      </c>
      <c r="AQ198" s="157">
        <f t="shared" si="88"/>
        <v>2.26599627315449</v>
      </c>
      <c r="AR198" s="157">
        <f t="shared" si="88"/>
        <v>2.26599627315449</v>
      </c>
      <c r="AS198" s="157">
        <f t="shared" si="88"/>
        <v>2.26599627315449</v>
      </c>
      <c r="AT198" s="157">
        <f t="shared" si="88"/>
        <v>2.26599627315449</v>
      </c>
      <c r="AU198" s="157">
        <f t="shared" si="88"/>
        <v>2.26599627315449</v>
      </c>
      <c r="AV198" s="157">
        <f t="shared" si="88"/>
        <v>2.26599627315449</v>
      </c>
    </row>
    <row r="199" spans="1:48">
      <c r="A199" s="185" t="s">
        <v>16</v>
      </c>
      <c r="B199" s="87" t="str">
        <f t="shared" si="85"/>
        <v>CNK</v>
      </c>
      <c r="C199" s="87" t="str">
        <f t="shared" si="85"/>
        <v>Commercial - Cooking</v>
      </c>
      <c r="E199" s="106"/>
      <c r="F199" s="106"/>
      <c r="I199" s="155"/>
      <c r="J199" s="157">
        <f t="shared" si="86"/>
        <v>0</v>
      </c>
      <c r="K199" s="157">
        <f t="shared" si="86"/>
        <v>0</v>
      </c>
      <c r="L199" s="157">
        <f t="shared" si="86"/>
        <v>0</v>
      </c>
      <c r="M199" s="157">
        <f t="shared" si="86"/>
        <v>0</v>
      </c>
      <c r="N199" s="157">
        <f t="shared" si="86"/>
        <v>0</v>
      </c>
      <c r="O199" s="157">
        <f t="shared" si="86"/>
        <v>0</v>
      </c>
      <c r="P199" s="157">
        <f t="shared" si="86"/>
        <v>0</v>
      </c>
      <c r="Q199" s="157">
        <f t="shared" si="86"/>
        <v>0</v>
      </c>
      <c r="R199" s="157">
        <f t="shared" si="86"/>
        <v>0</v>
      </c>
      <c r="S199" s="157">
        <f t="shared" si="86"/>
        <v>0</v>
      </c>
      <c r="T199" s="157">
        <f t="shared" si="86"/>
        <v>0</v>
      </c>
      <c r="U199" s="157">
        <f t="shared" si="86"/>
        <v>0</v>
      </c>
      <c r="V199" s="157">
        <f t="shared" si="86"/>
        <v>0</v>
      </c>
      <c r="W199" s="157">
        <f t="shared" si="86"/>
        <v>0</v>
      </c>
      <c r="X199" s="157">
        <f t="shared" si="86"/>
        <v>0</v>
      </c>
      <c r="Y199" s="157">
        <f t="shared" si="86"/>
        <v>0</v>
      </c>
      <c r="Z199" s="157">
        <f t="shared" si="87"/>
        <v>0</v>
      </c>
      <c r="AA199" s="157">
        <f t="shared" si="87"/>
        <v>0</v>
      </c>
      <c r="AB199" s="157">
        <f t="shared" si="87"/>
        <v>0</v>
      </c>
      <c r="AC199" s="157">
        <f t="shared" si="87"/>
        <v>0.16580873136008356</v>
      </c>
      <c r="AD199" s="157">
        <f t="shared" si="87"/>
        <v>0.33286154691737341</v>
      </c>
      <c r="AE199" s="157">
        <f t="shared" si="87"/>
        <v>0.50129999332667918</v>
      </c>
      <c r="AF199" s="157">
        <f t="shared" si="87"/>
        <v>0.66550598736445865</v>
      </c>
      <c r="AG199" s="157">
        <f t="shared" si="87"/>
        <v>0.83369194733282959</v>
      </c>
      <c r="AH199" s="157">
        <f t="shared" si="87"/>
        <v>1.0035935523299713</v>
      </c>
      <c r="AI199" s="157">
        <f t="shared" si="87"/>
        <v>1.1758748831210852</v>
      </c>
      <c r="AJ199" s="157">
        <f t="shared" si="87"/>
        <v>1.3460670800384738</v>
      </c>
      <c r="AK199" s="157">
        <f t="shared" si="87"/>
        <v>1.5182219892790876</v>
      </c>
      <c r="AL199" s="157">
        <f t="shared" si="87"/>
        <v>1.6948491466933471</v>
      </c>
      <c r="AM199" s="157">
        <f t="shared" si="87"/>
        <v>1.6948491466933471</v>
      </c>
      <c r="AN199" s="157">
        <f t="shared" si="88"/>
        <v>1.6948491466933471</v>
      </c>
      <c r="AO199" s="157">
        <f t="shared" si="88"/>
        <v>1.6948491466933471</v>
      </c>
      <c r="AP199" s="157">
        <f t="shared" si="88"/>
        <v>1.6948491466933471</v>
      </c>
      <c r="AQ199" s="157">
        <f t="shared" si="88"/>
        <v>1.6948491466933471</v>
      </c>
      <c r="AR199" s="157">
        <f t="shared" si="88"/>
        <v>1.6948491466933471</v>
      </c>
      <c r="AS199" s="157">
        <f t="shared" si="88"/>
        <v>1.6948491466933471</v>
      </c>
      <c r="AT199" s="157">
        <f t="shared" si="88"/>
        <v>1.6948491466933471</v>
      </c>
      <c r="AU199" s="157">
        <f t="shared" si="88"/>
        <v>1.6948491466933471</v>
      </c>
      <c r="AV199" s="157">
        <f t="shared" si="88"/>
        <v>1.6948491466933471</v>
      </c>
    </row>
    <row r="200" spans="1:48">
      <c r="A200" s="185" t="s">
        <v>16</v>
      </c>
      <c r="B200" s="87" t="str">
        <f t="shared" si="85"/>
        <v>CNL</v>
      </c>
      <c r="C200" s="87" t="str">
        <f t="shared" si="85"/>
        <v>Commercial - Lighting</v>
      </c>
      <c r="E200" s="106"/>
      <c r="F200" s="106"/>
      <c r="I200" s="155"/>
      <c r="J200" s="157">
        <f t="shared" si="86"/>
        <v>0</v>
      </c>
      <c r="K200" s="157">
        <f t="shared" si="86"/>
        <v>0</v>
      </c>
      <c r="L200" s="157">
        <f t="shared" si="86"/>
        <v>0</v>
      </c>
      <c r="M200" s="157">
        <f t="shared" si="86"/>
        <v>0</v>
      </c>
      <c r="N200" s="157">
        <f t="shared" si="86"/>
        <v>0</v>
      </c>
      <c r="O200" s="157">
        <f t="shared" si="86"/>
        <v>0</v>
      </c>
      <c r="P200" s="157">
        <f t="shared" si="86"/>
        <v>0</v>
      </c>
      <c r="Q200" s="157">
        <f t="shared" si="86"/>
        <v>0</v>
      </c>
      <c r="R200" s="157">
        <f t="shared" si="86"/>
        <v>0</v>
      </c>
      <c r="S200" s="157">
        <f t="shared" si="86"/>
        <v>0</v>
      </c>
      <c r="T200" s="157">
        <f t="shared" si="86"/>
        <v>0</v>
      </c>
      <c r="U200" s="157">
        <f t="shared" si="86"/>
        <v>0</v>
      </c>
      <c r="V200" s="157">
        <f t="shared" si="86"/>
        <v>0</v>
      </c>
      <c r="W200" s="157">
        <f t="shared" si="86"/>
        <v>0</v>
      </c>
      <c r="X200" s="157">
        <f t="shared" si="86"/>
        <v>0</v>
      </c>
      <c r="Y200" s="157">
        <f t="shared" si="86"/>
        <v>0</v>
      </c>
      <c r="Z200" s="157">
        <f t="shared" si="87"/>
        <v>0</v>
      </c>
      <c r="AA200" s="157">
        <f t="shared" si="87"/>
        <v>0</v>
      </c>
      <c r="AB200" s="157">
        <f t="shared" si="87"/>
        <v>0</v>
      </c>
      <c r="AC200" s="157">
        <f t="shared" si="87"/>
        <v>2.0229024138575942</v>
      </c>
      <c r="AD200" s="157">
        <f t="shared" si="87"/>
        <v>4.0609829242178712</v>
      </c>
      <c r="AE200" s="157">
        <f t="shared" si="87"/>
        <v>6.1159684309089588</v>
      </c>
      <c r="AF200" s="157">
        <f t="shared" si="87"/>
        <v>8.1193171025029596</v>
      </c>
      <c r="AG200" s="157">
        <f t="shared" si="87"/>
        <v>10.171222219960958</v>
      </c>
      <c r="AH200" s="157">
        <f t="shared" si="87"/>
        <v>12.24405857814166</v>
      </c>
      <c r="AI200" s="157">
        <f t="shared" si="87"/>
        <v>14.345928106128664</v>
      </c>
      <c r="AJ200" s="157">
        <f t="shared" si="87"/>
        <v>16.422309748638437</v>
      </c>
      <c r="AK200" s="157">
        <f t="shared" si="87"/>
        <v>18.522636906343902</v>
      </c>
      <c r="AL200" s="157">
        <f t="shared" si="87"/>
        <v>20.677526459838948</v>
      </c>
      <c r="AM200" s="157">
        <f t="shared" si="87"/>
        <v>20.677526459838948</v>
      </c>
      <c r="AN200" s="157">
        <f t="shared" si="88"/>
        <v>20.677526459838948</v>
      </c>
      <c r="AO200" s="157">
        <f t="shared" si="88"/>
        <v>20.677526459838948</v>
      </c>
      <c r="AP200" s="157">
        <f t="shared" si="88"/>
        <v>20.677526459838948</v>
      </c>
      <c r="AQ200" s="157">
        <f t="shared" si="88"/>
        <v>20.677526459838948</v>
      </c>
      <c r="AR200" s="157">
        <f t="shared" si="88"/>
        <v>20.677526459838948</v>
      </c>
      <c r="AS200" s="157">
        <f t="shared" si="88"/>
        <v>20.677526459838948</v>
      </c>
      <c r="AT200" s="157">
        <f t="shared" si="88"/>
        <v>20.677526459838948</v>
      </c>
      <c r="AU200" s="157">
        <f t="shared" si="88"/>
        <v>20.677526459838948</v>
      </c>
      <c r="AV200" s="157">
        <f t="shared" si="88"/>
        <v>20.677526459838948</v>
      </c>
    </row>
    <row r="201" spans="1:48">
      <c r="A201" s="185" t="s">
        <v>16</v>
      </c>
      <c r="B201" s="87" t="str">
        <f t="shared" si="85"/>
        <v>CNR</v>
      </c>
      <c r="C201" s="87" t="str">
        <f t="shared" si="85"/>
        <v>Commercial - Refrigeration</v>
      </c>
      <c r="E201" s="106"/>
      <c r="F201" s="106"/>
      <c r="I201" s="155"/>
      <c r="J201" s="157">
        <f t="shared" si="86"/>
        <v>0</v>
      </c>
      <c r="K201" s="157">
        <f t="shared" si="86"/>
        <v>0</v>
      </c>
      <c r="L201" s="157">
        <f t="shared" si="86"/>
        <v>0</v>
      </c>
      <c r="M201" s="157">
        <f t="shared" si="86"/>
        <v>0</v>
      </c>
      <c r="N201" s="157">
        <f t="shared" si="86"/>
        <v>0</v>
      </c>
      <c r="O201" s="157">
        <f t="shared" si="86"/>
        <v>0</v>
      </c>
      <c r="P201" s="157">
        <f t="shared" si="86"/>
        <v>0</v>
      </c>
      <c r="Q201" s="157">
        <f t="shared" si="86"/>
        <v>0</v>
      </c>
      <c r="R201" s="157">
        <f t="shared" si="86"/>
        <v>0</v>
      </c>
      <c r="S201" s="157">
        <f t="shared" si="86"/>
        <v>0</v>
      </c>
      <c r="T201" s="157">
        <f t="shared" si="86"/>
        <v>0</v>
      </c>
      <c r="U201" s="157">
        <f t="shared" si="86"/>
        <v>0</v>
      </c>
      <c r="V201" s="157">
        <f t="shared" si="86"/>
        <v>0</v>
      </c>
      <c r="W201" s="157">
        <f t="shared" si="86"/>
        <v>0</v>
      </c>
      <c r="X201" s="157">
        <f t="shared" si="86"/>
        <v>0</v>
      </c>
      <c r="Y201" s="157">
        <f t="shared" si="86"/>
        <v>0</v>
      </c>
      <c r="Z201" s="157">
        <f t="shared" si="87"/>
        <v>0</v>
      </c>
      <c r="AA201" s="157">
        <f t="shared" si="87"/>
        <v>0</v>
      </c>
      <c r="AB201" s="157">
        <f t="shared" si="87"/>
        <v>0</v>
      </c>
      <c r="AC201" s="157">
        <f t="shared" si="87"/>
        <v>0.49209962688350167</v>
      </c>
      <c r="AD201" s="157">
        <f t="shared" si="87"/>
        <v>0.98789154044114336</v>
      </c>
      <c r="AE201" s="157">
        <f t="shared" si="87"/>
        <v>1.487795833483762</v>
      </c>
      <c r="AF201" s="157">
        <f t="shared" si="87"/>
        <v>1.9751387359666335</v>
      </c>
      <c r="AG201" s="157">
        <f t="shared" si="87"/>
        <v>2.4742936807550437</v>
      </c>
      <c r="AH201" s="157">
        <f t="shared" si="87"/>
        <v>2.978540445929494</v>
      </c>
      <c r="AI201" s="157">
        <f t="shared" si="87"/>
        <v>3.4898499403443934</v>
      </c>
      <c r="AJ201" s="157">
        <f t="shared" si="87"/>
        <v>3.9949591460812668</v>
      </c>
      <c r="AK201" s="157">
        <f t="shared" si="87"/>
        <v>4.505893437107777</v>
      </c>
      <c r="AL201" s="157">
        <f t="shared" si="87"/>
        <v>5.0301008027156353</v>
      </c>
      <c r="AM201" s="157">
        <f t="shared" si="87"/>
        <v>5.0301008027156353</v>
      </c>
      <c r="AN201" s="157">
        <f t="shared" si="88"/>
        <v>5.0301008027156353</v>
      </c>
      <c r="AO201" s="157">
        <f t="shared" si="88"/>
        <v>5.0301008027156353</v>
      </c>
      <c r="AP201" s="157">
        <f t="shared" si="88"/>
        <v>5.0301008027156353</v>
      </c>
      <c r="AQ201" s="157">
        <f t="shared" si="88"/>
        <v>5.0301008027156353</v>
      </c>
      <c r="AR201" s="157">
        <f t="shared" si="88"/>
        <v>5.0301008027156353</v>
      </c>
      <c r="AS201" s="157">
        <f t="shared" si="88"/>
        <v>5.0301008027156353</v>
      </c>
      <c r="AT201" s="157">
        <f t="shared" si="88"/>
        <v>5.0301008027156353</v>
      </c>
      <c r="AU201" s="157">
        <f t="shared" si="88"/>
        <v>5.0301008027156353</v>
      </c>
      <c r="AV201" s="157">
        <f t="shared" si="88"/>
        <v>5.0301008027156353</v>
      </c>
    </row>
    <row r="202" spans="1:48">
      <c r="A202" s="185" t="s">
        <v>16</v>
      </c>
      <c r="B202" s="87" t="str">
        <f t="shared" si="85"/>
        <v>CNW</v>
      </c>
      <c r="C202" s="87" t="str">
        <f t="shared" si="85"/>
        <v>Commercial - Water Heating</v>
      </c>
      <c r="E202" s="106"/>
      <c r="F202" s="106"/>
      <c r="I202" s="155"/>
      <c r="J202" s="157">
        <f t="shared" si="86"/>
        <v>0</v>
      </c>
      <c r="K202" s="157">
        <f t="shared" si="86"/>
        <v>0</v>
      </c>
      <c r="L202" s="157">
        <f t="shared" si="86"/>
        <v>0</v>
      </c>
      <c r="M202" s="157">
        <f t="shared" si="86"/>
        <v>0</v>
      </c>
      <c r="N202" s="157">
        <f t="shared" si="86"/>
        <v>0</v>
      </c>
      <c r="O202" s="157">
        <f t="shared" si="86"/>
        <v>0</v>
      </c>
      <c r="P202" s="157">
        <f t="shared" si="86"/>
        <v>0</v>
      </c>
      <c r="Q202" s="157">
        <f t="shared" si="86"/>
        <v>0</v>
      </c>
      <c r="R202" s="157">
        <f t="shared" si="86"/>
        <v>0</v>
      </c>
      <c r="S202" s="157">
        <f t="shared" si="86"/>
        <v>0</v>
      </c>
      <c r="T202" s="157">
        <f t="shared" si="86"/>
        <v>0</v>
      </c>
      <c r="U202" s="157">
        <f t="shared" si="86"/>
        <v>0</v>
      </c>
      <c r="V202" s="157">
        <f t="shared" si="86"/>
        <v>0</v>
      </c>
      <c r="W202" s="157">
        <f t="shared" si="86"/>
        <v>0</v>
      </c>
      <c r="X202" s="157">
        <f t="shared" si="86"/>
        <v>0</v>
      </c>
      <c r="Y202" s="157">
        <f t="shared" si="86"/>
        <v>0</v>
      </c>
      <c r="Z202" s="157">
        <f t="shared" si="87"/>
        <v>0</v>
      </c>
      <c r="AA202" s="157">
        <f t="shared" si="87"/>
        <v>0</v>
      </c>
      <c r="AB202" s="157">
        <f t="shared" si="87"/>
        <v>0</v>
      </c>
      <c r="AC202" s="157">
        <f t="shared" si="87"/>
        <v>0.25652650272041005</v>
      </c>
      <c r="AD202" s="157">
        <f t="shared" si="87"/>
        <v>0.51497775672250024</v>
      </c>
      <c r="AE202" s="157">
        <f t="shared" si="87"/>
        <v>0.77557275209220999</v>
      </c>
      <c r="AF202" s="157">
        <f t="shared" si="87"/>
        <v>1.029619623030279</v>
      </c>
      <c r="AG202" s="157">
        <f t="shared" si="87"/>
        <v>1.2898239908187628</v>
      </c>
      <c r="AH202" s="157">
        <f t="shared" si="87"/>
        <v>1.5526826724997063</v>
      </c>
      <c r="AI202" s="157">
        <f t="shared" si="87"/>
        <v>1.8192230827021443</v>
      </c>
      <c r="AJ202" s="157">
        <f t="shared" si="87"/>
        <v>2.0825313458279751</v>
      </c>
      <c r="AK202" s="157">
        <f t="shared" si="87"/>
        <v>2.3488761663413049</v>
      </c>
      <c r="AL202" s="157">
        <f t="shared" si="87"/>
        <v>2.6221401048882407</v>
      </c>
      <c r="AM202" s="157">
        <f t="shared" si="87"/>
        <v>2.6221401048882407</v>
      </c>
      <c r="AN202" s="157">
        <f t="shared" si="88"/>
        <v>2.6221401048882407</v>
      </c>
      <c r="AO202" s="157">
        <f t="shared" si="88"/>
        <v>2.6221401048882407</v>
      </c>
      <c r="AP202" s="157">
        <f t="shared" si="88"/>
        <v>2.6221401048882407</v>
      </c>
      <c r="AQ202" s="157">
        <f t="shared" si="88"/>
        <v>2.6221401048882407</v>
      </c>
      <c r="AR202" s="157">
        <f t="shared" si="88"/>
        <v>2.6221401048882407</v>
      </c>
      <c r="AS202" s="157">
        <f t="shared" si="88"/>
        <v>2.6221401048882407</v>
      </c>
      <c r="AT202" s="157">
        <f t="shared" si="88"/>
        <v>2.6221401048882407</v>
      </c>
      <c r="AU202" s="157">
        <f t="shared" si="88"/>
        <v>2.6221401048882407</v>
      </c>
      <c r="AV202" s="157">
        <f t="shared" si="88"/>
        <v>2.6221401048882407</v>
      </c>
    </row>
    <row r="203" spans="1:48">
      <c r="A203" s="185" t="s">
        <v>16</v>
      </c>
      <c r="B203" s="87" t="str">
        <f t="shared" si="85"/>
        <v>CNG</v>
      </c>
      <c r="C203" s="87" t="str">
        <f t="shared" si="85"/>
        <v>Commercial - Public lights</v>
      </c>
      <c r="E203" s="106"/>
      <c r="F203" s="106"/>
      <c r="I203" s="155"/>
      <c r="J203" s="157">
        <f t="shared" si="86"/>
        <v>0</v>
      </c>
      <c r="K203" s="157">
        <f t="shared" si="86"/>
        <v>0</v>
      </c>
      <c r="L203" s="157">
        <f t="shared" si="86"/>
        <v>0</v>
      </c>
      <c r="M203" s="157">
        <f t="shared" si="86"/>
        <v>0</v>
      </c>
      <c r="N203" s="157">
        <f t="shared" si="86"/>
        <v>0</v>
      </c>
      <c r="O203" s="157">
        <f t="shared" si="86"/>
        <v>0</v>
      </c>
      <c r="P203" s="157">
        <f t="shared" si="86"/>
        <v>0</v>
      </c>
      <c r="Q203" s="157">
        <f t="shared" si="86"/>
        <v>0</v>
      </c>
      <c r="R203" s="157">
        <f t="shared" si="86"/>
        <v>0</v>
      </c>
      <c r="S203" s="157">
        <f t="shared" si="86"/>
        <v>0</v>
      </c>
      <c r="T203" s="157">
        <f t="shared" si="86"/>
        <v>0</v>
      </c>
      <c r="U203" s="157">
        <f t="shared" si="86"/>
        <v>0</v>
      </c>
      <c r="V203" s="157">
        <f t="shared" si="86"/>
        <v>0</v>
      </c>
      <c r="W203" s="157">
        <f t="shared" si="86"/>
        <v>0</v>
      </c>
      <c r="X203" s="157">
        <f t="shared" si="86"/>
        <v>0</v>
      </c>
      <c r="Y203" s="157">
        <f t="shared" si="86"/>
        <v>0</v>
      </c>
      <c r="Z203" s="157">
        <f t="shared" si="87"/>
        <v>0</v>
      </c>
      <c r="AA203" s="157">
        <f t="shared" si="87"/>
        <v>0</v>
      </c>
      <c r="AB203" s="157">
        <f t="shared" si="87"/>
        <v>0</v>
      </c>
      <c r="AC203" s="157">
        <f t="shared" si="87"/>
        <v>0</v>
      </c>
      <c r="AD203" s="157">
        <f t="shared" si="87"/>
        <v>0</v>
      </c>
      <c r="AE203" s="157">
        <f t="shared" si="87"/>
        <v>0</v>
      </c>
      <c r="AF203" s="157">
        <f t="shared" si="87"/>
        <v>0</v>
      </c>
      <c r="AG203" s="157">
        <f t="shared" si="87"/>
        <v>0</v>
      </c>
      <c r="AH203" s="157">
        <f t="shared" si="87"/>
        <v>0</v>
      </c>
      <c r="AI203" s="157">
        <f t="shared" si="87"/>
        <v>0</v>
      </c>
      <c r="AJ203" s="157">
        <f t="shared" si="87"/>
        <v>0</v>
      </c>
      <c r="AK203" s="157">
        <f t="shared" si="87"/>
        <v>0</v>
      </c>
      <c r="AL203" s="157">
        <f t="shared" si="87"/>
        <v>0</v>
      </c>
      <c r="AM203" s="157">
        <f t="shared" si="87"/>
        <v>0</v>
      </c>
      <c r="AN203" s="157">
        <f t="shared" si="88"/>
        <v>0</v>
      </c>
      <c r="AO203" s="157">
        <f t="shared" si="88"/>
        <v>0</v>
      </c>
      <c r="AP203" s="157">
        <f t="shared" si="88"/>
        <v>0</v>
      </c>
      <c r="AQ203" s="157">
        <f t="shared" si="88"/>
        <v>0</v>
      </c>
      <c r="AR203" s="157">
        <f t="shared" si="88"/>
        <v>0</v>
      </c>
      <c r="AS203" s="157">
        <f t="shared" si="88"/>
        <v>0</v>
      </c>
      <c r="AT203" s="157">
        <f t="shared" si="88"/>
        <v>0</v>
      </c>
      <c r="AU203" s="157">
        <f t="shared" si="88"/>
        <v>0</v>
      </c>
      <c r="AV203" s="157">
        <f t="shared" si="88"/>
        <v>0</v>
      </c>
    </row>
    <row r="204" spans="1:48">
      <c r="A204" s="185" t="s">
        <v>16</v>
      </c>
      <c r="B204" s="87" t="str">
        <f t="shared" si="85"/>
        <v>CNT</v>
      </c>
      <c r="C204" s="87" t="str">
        <f t="shared" si="85"/>
        <v>Commercial - Public Water</v>
      </c>
      <c r="E204" s="106"/>
      <c r="F204" s="106"/>
      <c r="I204" s="155"/>
      <c r="J204" s="157">
        <f t="shared" si="86"/>
        <v>0</v>
      </c>
      <c r="K204" s="157">
        <f t="shared" si="86"/>
        <v>0</v>
      </c>
      <c r="L204" s="157">
        <f t="shared" si="86"/>
        <v>0</v>
      </c>
      <c r="M204" s="157">
        <f t="shared" si="86"/>
        <v>0</v>
      </c>
      <c r="N204" s="157">
        <f t="shared" si="86"/>
        <v>0</v>
      </c>
      <c r="O204" s="157">
        <f t="shared" si="86"/>
        <v>0</v>
      </c>
      <c r="P204" s="157">
        <f t="shared" si="86"/>
        <v>0</v>
      </c>
      <c r="Q204" s="157">
        <f t="shared" si="86"/>
        <v>0</v>
      </c>
      <c r="R204" s="157">
        <f t="shared" si="86"/>
        <v>0</v>
      </c>
      <c r="S204" s="157">
        <f t="shared" si="86"/>
        <v>0</v>
      </c>
      <c r="T204" s="157">
        <f t="shared" si="86"/>
        <v>0</v>
      </c>
      <c r="U204" s="157">
        <f t="shared" si="86"/>
        <v>0</v>
      </c>
      <c r="V204" s="157">
        <f t="shared" si="86"/>
        <v>0</v>
      </c>
      <c r="W204" s="157">
        <f t="shared" si="86"/>
        <v>0</v>
      </c>
      <c r="X204" s="157">
        <f t="shared" si="86"/>
        <v>0</v>
      </c>
      <c r="Y204" s="157">
        <f t="shared" si="86"/>
        <v>0</v>
      </c>
      <c r="Z204" s="157">
        <f t="shared" si="87"/>
        <v>0</v>
      </c>
      <c r="AA204" s="157">
        <f t="shared" si="87"/>
        <v>0</v>
      </c>
      <c r="AB204" s="157">
        <f t="shared" si="87"/>
        <v>0</v>
      </c>
      <c r="AC204" s="157">
        <f t="shared" si="87"/>
        <v>0</v>
      </c>
      <c r="AD204" s="157">
        <f t="shared" si="87"/>
        <v>0</v>
      </c>
      <c r="AE204" s="157">
        <f t="shared" si="87"/>
        <v>0</v>
      </c>
      <c r="AF204" s="157">
        <f t="shared" si="87"/>
        <v>0</v>
      </c>
      <c r="AG204" s="157">
        <f t="shared" si="87"/>
        <v>0</v>
      </c>
      <c r="AH204" s="157">
        <f t="shared" si="87"/>
        <v>0</v>
      </c>
      <c r="AI204" s="157">
        <f t="shared" si="87"/>
        <v>0</v>
      </c>
      <c r="AJ204" s="157">
        <f t="shared" si="87"/>
        <v>0</v>
      </c>
      <c r="AK204" s="157">
        <f t="shared" si="87"/>
        <v>0</v>
      </c>
      <c r="AL204" s="157">
        <f t="shared" si="87"/>
        <v>0</v>
      </c>
      <c r="AM204" s="157">
        <f t="shared" si="87"/>
        <v>0</v>
      </c>
      <c r="AN204" s="157">
        <f t="shared" si="88"/>
        <v>0</v>
      </c>
      <c r="AO204" s="157">
        <f t="shared" si="88"/>
        <v>0</v>
      </c>
      <c r="AP204" s="157">
        <f t="shared" si="88"/>
        <v>0</v>
      </c>
      <c r="AQ204" s="157">
        <f t="shared" si="88"/>
        <v>0</v>
      </c>
      <c r="AR204" s="157">
        <f t="shared" si="88"/>
        <v>0</v>
      </c>
      <c r="AS204" s="157">
        <f t="shared" si="88"/>
        <v>0</v>
      </c>
      <c r="AT204" s="157">
        <f t="shared" si="88"/>
        <v>0</v>
      </c>
      <c r="AU204" s="157">
        <f t="shared" si="88"/>
        <v>0</v>
      </c>
      <c r="AV204" s="157">
        <f t="shared" si="88"/>
        <v>0</v>
      </c>
    </row>
    <row r="205" spans="1:48">
      <c r="A205" s="185" t="s">
        <v>16</v>
      </c>
      <c r="B205" s="87" t="str">
        <f t="shared" si="85"/>
        <v>CNO</v>
      </c>
      <c r="C205" s="87" t="str">
        <f t="shared" si="85"/>
        <v>Commercial - Other</v>
      </c>
      <c r="E205" s="106"/>
      <c r="F205" s="106"/>
      <c r="I205" s="155"/>
      <c r="J205" s="157">
        <f t="shared" si="86"/>
        <v>0</v>
      </c>
      <c r="K205" s="157">
        <f t="shared" si="86"/>
        <v>0</v>
      </c>
      <c r="L205" s="157">
        <f t="shared" si="86"/>
        <v>0</v>
      </c>
      <c r="M205" s="157">
        <f t="shared" si="86"/>
        <v>0</v>
      </c>
      <c r="N205" s="157">
        <f t="shared" si="86"/>
        <v>0</v>
      </c>
      <c r="O205" s="157">
        <f t="shared" si="86"/>
        <v>0</v>
      </c>
      <c r="P205" s="157">
        <f t="shared" si="86"/>
        <v>0</v>
      </c>
      <c r="Q205" s="157">
        <f t="shared" si="86"/>
        <v>0</v>
      </c>
      <c r="R205" s="157">
        <f t="shared" si="86"/>
        <v>0</v>
      </c>
      <c r="S205" s="157">
        <f t="shared" si="86"/>
        <v>0</v>
      </c>
      <c r="T205" s="157">
        <f t="shared" si="86"/>
        <v>0</v>
      </c>
      <c r="U205" s="157">
        <f t="shared" si="86"/>
        <v>0</v>
      </c>
      <c r="V205" s="157">
        <f t="shared" si="86"/>
        <v>0</v>
      </c>
      <c r="W205" s="157">
        <f t="shared" si="86"/>
        <v>0</v>
      </c>
      <c r="X205" s="157">
        <f t="shared" si="86"/>
        <v>0</v>
      </c>
      <c r="Y205" s="157">
        <f t="shared" si="86"/>
        <v>0</v>
      </c>
      <c r="Z205" s="157">
        <f t="shared" si="87"/>
        <v>0</v>
      </c>
      <c r="AA205" s="157">
        <f t="shared" si="87"/>
        <v>0</v>
      </c>
      <c r="AB205" s="157">
        <f t="shared" si="87"/>
        <v>0</v>
      </c>
      <c r="AC205" s="157">
        <f t="shared" si="87"/>
        <v>0.32852203269429686</v>
      </c>
      <c r="AD205" s="157">
        <f t="shared" si="87"/>
        <v>0.65950900837414428</v>
      </c>
      <c r="AE205" s="157">
        <f t="shared" si="87"/>
        <v>0.99324137786006095</v>
      </c>
      <c r="AF205" s="157">
        <f t="shared" si="87"/>
        <v>1.3185878568987734</v>
      </c>
      <c r="AG205" s="157">
        <f t="shared" si="87"/>
        <v>1.6518199670912064</v>
      </c>
      <c r="AH205" s="157">
        <f t="shared" si="87"/>
        <v>1.988451338514398</v>
      </c>
      <c r="AI205" s="157">
        <f t="shared" si="87"/>
        <v>2.3297977351879369</v>
      </c>
      <c r="AJ205" s="157">
        <f t="shared" si="87"/>
        <v>2.6670048654842646</v>
      </c>
      <c r="AK205" s="157">
        <f t="shared" si="87"/>
        <v>3.0081007791801819</v>
      </c>
      <c r="AL205" s="157">
        <f t="shared" si="87"/>
        <v>3.3580576982566237</v>
      </c>
      <c r="AM205" s="157">
        <f t="shared" si="87"/>
        <v>3.3580576982566237</v>
      </c>
      <c r="AN205" s="157">
        <f t="shared" si="88"/>
        <v>3.3580576982566237</v>
      </c>
      <c r="AO205" s="157">
        <f t="shared" si="88"/>
        <v>3.3580576982566237</v>
      </c>
      <c r="AP205" s="157">
        <f t="shared" si="88"/>
        <v>3.3580576982566237</v>
      </c>
      <c r="AQ205" s="157">
        <f t="shared" si="88"/>
        <v>3.3580576982566237</v>
      </c>
      <c r="AR205" s="157">
        <f t="shared" si="88"/>
        <v>3.3580576982566237</v>
      </c>
      <c r="AS205" s="157">
        <f t="shared" si="88"/>
        <v>3.3580576982566237</v>
      </c>
      <c r="AT205" s="157">
        <f t="shared" si="88"/>
        <v>3.3580576982566237</v>
      </c>
      <c r="AU205" s="157">
        <f t="shared" si="88"/>
        <v>3.3580576982566237</v>
      </c>
      <c r="AV205" s="157">
        <f t="shared" si="88"/>
        <v>3.3580576982566237</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89">B197</f>
        <v>CNC</v>
      </c>
      <c r="C208" s="87" t="str">
        <f t="shared" si="89"/>
        <v>Commercial - Cooling</v>
      </c>
      <c r="E208" s="89"/>
      <c r="F208" s="106"/>
      <c r="I208" s="155"/>
      <c r="J208" s="157">
        <f t="shared" ref="J208:Y216" si="90">INDEX(J$49:J$52,MATCH($I$207,$B$49:$B$52,0),1)*INDEX(J$81:J$89,MATCH($B208,$B$81:$B$89,0))*INDEX(J$138:J$146,MATCH($B208,$B$138:$B$146,0))/1000</f>
        <v>0</v>
      </c>
      <c r="K208" s="157">
        <f t="shared" si="90"/>
        <v>0</v>
      </c>
      <c r="L208" s="157">
        <f t="shared" si="90"/>
        <v>0</v>
      </c>
      <c r="M208" s="157">
        <f t="shared" si="90"/>
        <v>0</v>
      </c>
      <c r="N208" s="157">
        <f t="shared" si="90"/>
        <v>0</v>
      </c>
      <c r="O208" s="157">
        <f t="shared" si="90"/>
        <v>0</v>
      </c>
      <c r="P208" s="157">
        <f t="shared" si="90"/>
        <v>0</v>
      </c>
      <c r="Q208" s="157">
        <f t="shared" si="90"/>
        <v>0</v>
      </c>
      <c r="R208" s="157">
        <f t="shared" si="90"/>
        <v>0</v>
      </c>
      <c r="S208" s="157">
        <f t="shared" si="90"/>
        <v>0</v>
      </c>
      <c r="T208" s="157">
        <f t="shared" si="90"/>
        <v>0</v>
      </c>
      <c r="U208" s="157">
        <f t="shared" si="90"/>
        <v>0</v>
      </c>
      <c r="V208" s="157">
        <f t="shared" si="90"/>
        <v>0</v>
      </c>
      <c r="W208" s="157">
        <f t="shared" si="90"/>
        <v>0</v>
      </c>
      <c r="X208" s="157">
        <f t="shared" si="90"/>
        <v>0</v>
      </c>
      <c r="Y208" s="157">
        <f t="shared" si="90"/>
        <v>0</v>
      </c>
      <c r="Z208" s="157">
        <f t="shared" ref="Z208:AO216" si="91">INDEX(Z$49:Z$52,MATCH($I$207,$B$49:$B$52,0),1)*INDEX(Z$81:Z$89,MATCH($B208,$B$81:$B$89,0))*INDEX(Z$138:Z$146,MATCH($B208,$B$138:$B$146,0))/1000</f>
        <v>0</v>
      </c>
      <c r="AA208" s="157">
        <f t="shared" si="91"/>
        <v>0</v>
      </c>
      <c r="AB208" s="157">
        <f t="shared" si="91"/>
        <v>0</v>
      </c>
      <c r="AC208" s="157">
        <f t="shared" si="91"/>
        <v>0</v>
      </c>
      <c r="AD208" s="157">
        <f t="shared" si="91"/>
        <v>0</v>
      </c>
      <c r="AE208" s="157">
        <f t="shared" si="91"/>
        <v>0</v>
      </c>
      <c r="AF208" s="157">
        <f t="shared" si="91"/>
        <v>0</v>
      </c>
      <c r="AG208" s="157">
        <f t="shared" si="91"/>
        <v>0</v>
      </c>
      <c r="AH208" s="157">
        <f t="shared" si="91"/>
        <v>0</v>
      </c>
      <c r="AI208" s="157">
        <f t="shared" si="91"/>
        <v>0</v>
      </c>
      <c r="AJ208" s="157">
        <f t="shared" si="91"/>
        <v>0</v>
      </c>
      <c r="AK208" s="157">
        <f t="shared" si="91"/>
        <v>0</v>
      </c>
      <c r="AL208" s="157">
        <f t="shared" si="91"/>
        <v>0</v>
      </c>
      <c r="AM208" s="157">
        <f t="shared" si="91"/>
        <v>2.6114989956665142</v>
      </c>
      <c r="AN208" s="157">
        <f t="shared" si="91"/>
        <v>5.194442768809572</v>
      </c>
      <c r="AO208" s="157">
        <f t="shared" si="91"/>
        <v>7.7501497354387654</v>
      </c>
      <c r="AP208" s="157">
        <f t="shared" ref="AN208:AV216" si="92">INDEX(AP$49:AP$52,MATCH($I$207,$B$49:$B$52,0),1)*INDEX(AP$81:AP$89,MATCH($B208,$B$81:$B$89,0))*INDEX(AP$138:AP$146,MATCH($B208,$B$138:$B$146,0))/1000</f>
        <v>10.279841218398339</v>
      </c>
      <c r="AQ208" s="157">
        <f t="shared" si="92"/>
        <v>12.784651115763682</v>
      </c>
      <c r="AR208" s="157">
        <f t="shared" si="92"/>
        <v>15.474432941860432</v>
      </c>
      <c r="AS208" s="157">
        <f t="shared" si="92"/>
        <v>18.13489578615178</v>
      </c>
      <c r="AT208" s="157">
        <f t="shared" si="92"/>
        <v>20.767368329354106</v>
      </c>
      <c r="AU208" s="157">
        <f t="shared" si="92"/>
        <v>23.373083158969841</v>
      </c>
      <c r="AV208" s="157">
        <f t="shared" si="92"/>
        <v>26.049044216702626</v>
      </c>
    </row>
    <row r="209" spans="1:48">
      <c r="A209" s="185" t="s">
        <v>16</v>
      </c>
      <c r="B209" s="87" t="str">
        <f t="shared" si="89"/>
        <v>CNH</v>
      </c>
      <c r="C209" s="87" t="str">
        <f t="shared" si="89"/>
        <v>Commercial - Space Heating</v>
      </c>
      <c r="E209" s="106"/>
      <c r="F209" s="106"/>
      <c r="I209" s="155"/>
      <c r="J209" s="157">
        <f t="shared" si="90"/>
        <v>0</v>
      </c>
      <c r="K209" s="157">
        <f t="shared" si="90"/>
        <v>0</v>
      </c>
      <c r="L209" s="157">
        <f t="shared" si="90"/>
        <v>0</v>
      </c>
      <c r="M209" s="157">
        <f t="shared" si="90"/>
        <v>0</v>
      </c>
      <c r="N209" s="157">
        <f t="shared" si="90"/>
        <v>0</v>
      </c>
      <c r="O209" s="157">
        <f t="shared" si="90"/>
        <v>0</v>
      </c>
      <c r="P209" s="157">
        <f t="shared" si="90"/>
        <v>0</v>
      </c>
      <c r="Q209" s="157">
        <f t="shared" si="90"/>
        <v>0</v>
      </c>
      <c r="R209" s="157">
        <f t="shared" si="90"/>
        <v>0</v>
      </c>
      <c r="S209" s="157">
        <f t="shared" si="90"/>
        <v>0</v>
      </c>
      <c r="T209" s="157">
        <f t="shared" si="90"/>
        <v>0</v>
      </c>
      <c r="U209" s="157">
        <f t="shared" si="90"/>
        <v>0</v>
      </c>
      <c r="V209" s="157">
        <f t="shared" si="90"/>
        <v>0</v>
      </c>
      <c r="W209" s="157">
        <f t="shared" si="90"/>
        <v>0</v>
      </c>
      <c r="X209" s="157">
        <f t="shared" si="90"/>
        <v>0</v>
      </c>
      <c r="Y209" s="157">
        <f t="shared" si="90"/>
        <v>0</v>
      </c>
      <c r="Z209" s="157">
        <f t="shared" si="91"/>
        <v>0</v>
      </c>
      <c r="AA209" s="157">
        <f t="shared" si="91"/>
        <v>0</v>
      </c>
      <c r="AB209" s="157">
        <f t="shared" si="91"/>
        <v>0</v>
      </c>
      <c r="AC209" s="157">
        <f t="shared" si="91"/>
        <v>0</v>
      </c>
      <c r="AD209" s="157">
        <f t="shared" si="91"/>
        <v>0</v>
      </c>
      <c r="AE209" s="157">
        <f t="shared" si="91"/>
        <v>0</v>
      </c>
      <c r="AF209" s="157">
        <f t="shared" si="91"/>
        <v>0</v>
      </c>
      <c r="AG209" s="157">
        <f t="shared" si="91"/>
        <v>0</v>
      </c>
      <c r="AH209" s="157">
        <f t="shared" si="91"/>
        <v>0</v>
      </c>
      <c r="AI209" s="157">
        <f t="shared" si="91"/>
        <v>0</v>
      </c>
      <c r="AJ209" s="157">
        <f t="shared" si="91"/>
        <v>0</v>
      </c>
      <c r="AK209" s="157">
        <f t="shared" si="91"/>
        <v>0</v>
      </c>
      <c r="AL209" s="157">
        <f t="shared" si="91"/>
        <v>0</v>
      </c>
      <c r="AM209" s="157">
        <f t="shared" si="91"/>
        <v>0.24904909639070658</v>
      </c>
      <c r="AN209" s="157">
        <f t="shared" si="92"/>
        <v>0.49537498577329131</v>
      </c>
      <c r="AO209" s="157">
        <f t="shared" si="92"/>
        <v>0.73910340065479341</v>
      </c>
      <c r="AP209" s="157">
        <f t="shared" si="92"/>
        <v>0.98035081412261038</v>
      </c>
      <c r="AQ209" s="157">
        <f t="shared" si="92"/>
        <v>1.2192253618840674</v>
      </c>
      <c r="AR209" s="157">
        <f t="shared" si="92"/>
        <v>1.4757400051556682</v>
      </c>
      <c r="AS209" s="157">
        <f t="shared" si="92"/>
        <v>1.7294586044931737</v>
      </c>
      <c r="AT209" s="157">
        <f t="shared" si="92"/>
        <v>1.9805078713111208</v>
      </c>
      <c r="AU209" s="157">
        <f t="shared" si="92"/>
        <v>2.22900535296611</v>
      </c>
      <c r="AV209" s="157">
        <f t="shared" si="92"/>
        <v>2.4842019601679359</v>
      </c>
    </row>
    <row r="210" spans="1:48">
      <c r="A210" s="185" t="s">
        <v>16</v>
      </c>
      <c r="B210" s="87" t="str">
        <f t="shared" si="89"/>
        <v>CNK</v>
      </c>
      <c r="C210" s="87" t="str">
        <f t="shared" si="89"/>
        <v>Commercial - Cooking</v>
      </c>
      <c r="E210" s="106"/>
      <c r="F210" s="106"/>
      <c r="I210" s="155"/>
      <c r="J210" s="157">
        <f t="shared" si="90"/>
        <v>0</v>
      </c>
      <c r="K210" s="157">
        <f t="shared" si="90"/>
        <v>0</v>
      </c>
      <c r="L210" s="157">
        <f t="shared" si="90"/>
        <v>0</v>
      </c>
      <c r="M210" s="157">
        <f t="shared" si="90"/>
        <v>0</v>
      </c>
      <c r="N210" s="157">
        <f t="shared" si="90"/>
        <v>0</v>
      </c>
      <c r="O210" s="157">
        <f t="shared" si="90"/>
        <v>0</v>
      </c>
      <c r="P210" s="157">
        <f t="shared" si="90"/>
        <v>0</v>
      </c>
      <c r="Q210" s="157">
        <f t="shared" si="90"/>
        <v>0</v>
      </c>
      <c r="R210" s="157">
        <f t="shared" si="90"/>
        <v>0</v>
      </c>
      <c r="S210" s="157">
        <f t="shared" si="90"/>
        <v>0</v>
      </c>
      <c r="T210" s="157">
        <f t="shared" si="90"/>
        <v>0</v>
      </c>
      <c r="U210" s="157">
        <f t="shared" si="90"/>
        <v>0</v>
      </c>
      <c r="V210" s="157">
        <f t="shared" si="90"/>
        <v>0</v>
      </c>
      <c r="W210" s="157">
        <f t="shared" si="90"/>
        <v>0</v>
      </c>
      <c r="X210" s="157">
        <f t="shared" si="90"/>
        <v>0</v>
      </c>
      <c r="Y210" s="157">
        <f t="shared" si="90"/>
        <v>0</v>
      </c>
      <c r="Z210" s="157">
        <f t="shared" si="91"/>
        <v>0</v>
      </c>
      <c r="AA210" s="157">
        <f t="shared" si="91"/>
        <v>0</v>
      </c>
      <c r="AB210" s="157">
        <f t="shared" si="91"/>
        <v>0</v>
      </c>
      <c r="AC210" s="157">
        <f t="shared" si="91"/>
        <v>0</v>
      </c>
      <c r="AD210" s="157">
        <f t="shared" si="91"/>
        <v>0</v>
      </c>
      <c r="AE210" s="157">
        <f t="shared" si="91"/>
        <v>0</v>
      </c>
      <c r="AF210" s="157">
        <f t="shared" si="91"/>
        <v>0</v>
      </c>
      <c r="AG210" s="157">
        <f t="shared" si="91"/>
        <v>0</v>
      </c>
      <c r="AH210" s="157">
        <f t="shared" si="91"/>
        <v>0</v>
      </c>
      <c r="AI210" s="157">
        <f t="shared" si="91"/>
        <v>0</v>
      </c>
      <c r="AJ210" s="157">
        <f t="shared" si="91"/>
        <v>0</v>
      </c>
      <c r="AK210" s="157">
        <f t="shared" si="91"/>
        <v>0</v>
      </c>
      <c r="AL210" s="157">
        <f t="shared" si="91"/>
        <v>0</v>
      </c>
      <c r="AM210" s="157">
        <f t="shared" si="91"/>
        <v>0.18627596766297083</v>
      </c>
      <c r="AN210" s="157">
        <f t="shared" si="92"/>
        <v>0.37051511596808823</v>
      </c>
      <c r="AO210" s="157">
        <f t="shared" si="92"/>
        <v>0.55281148639052669</v>
      </c>
      <c r="AP210" s="157">
        <f t="shared" si="92"/>
        <v>0.73325219483384119</v>
      </c>
      <c r="AQ210" s="157">
        <f t="shared" si="92"/>
        <v>0.91191812126833804</v>
      </c>
      <c r="AR210" s="157">
        <f t="shared" si="92"/>
        <v>1.1037779356086332</v>
      </c>
      <c r="AS210" s="157">
        <f t="shared" si="92"/>
        <v>1.2935464523011959</v>
      </c>
      <c r="AT210" s="157">
        <f t="shared" si="92"/>
        <v>1.4813184449938683</v>
      </c>
      <c r="AU210" s="157">
        <f t="shared" si="92"/>
        <v>1.6671818330885451</v>
      </c>
      <c r="AV210" s="157">
        <f t="shared" si="92"/>
        <v>1.8580558239592102</v>
      </c>
    </row>
    <row r="211" spans="1:48">
      <c r="A211" s="185" t="s">
        <v>16</v>
      </c>
      <c r="B211" s="87" t="str">
        <f t="shared" si="89"/>
        <v>CNL</v>
      </c>
      <c r="C211" s="87" t="str">
        <f t="shared" si="89"/>
        <v>Commercial - Lighting</v>
      </c>
      <c r="E211" s="106"/>
      <c r="F211" s="106"/>
      <c r="I211" s="155"/>
      <c r="J211" s="157">
        <f t="shared" si="90"/>
        <v>0</v>
      </c>
      <c r="K211" s="157">
        <f t="shared" si="90"/>
        <v>0</v>
      </c>
      <c r="L211" s="157">
        <f t="shared" si="90"/>
        <v>0</v>
      </c>
      <c r="M211" s="157">
        <f t="shared" si="90"/>
        <v>0</v>
      </c>
      <c r="N211" s="157">
        <f t="shared" si="90"/>
        <v>0</v>
      </c>
      <c r="O211" s="157">
        <f t="shared" si="90"/>
        <v>0</v>
      </c>
      <c r="P211" s="157">
        <f t="shared" si="90"/>
        <v>0</v>
      </c>
      <c r="Q211" s="157">
        <f t="shared" si="90"/>
        <v>0</v>
      </c>
      <c r="R211" s="157">
        <f t="shared" si="90"/>
        <v>0</v>
      </c>
      <c r="S211" s="157">
        <f t="shared" si="90"/>
        <v>0</v>
      </c>
      <c r="T211" s="157">
        <f t="shared" si="90"/>
        <v>0</v>
      </c>
      <c r="U211" s="157">
        <f t="shared" si="90"/>
        <v>0</v>
      </c>
      <c r="V211" s="157">
        <f t="shared" si="90"/>
        <v>0</v>
      </c>
      <c r="W211" s="157">
        <f t="shared" si="90"/>
        <v>0</v>
      </c>
      <c r="X211" s="157">
        <f t="shared" si="90"/>
        <v>0</v>
      </c>
      <c r="Y211" s="157">
        <f t="shared" si="90"/>
        <v>0</v>
      </c>
      <c r="Z211" s="157">
        <f t="shared" si="91"/>
        <v>0</v>
      </c>
      <c r="AA211" s="157">
        <f t="shared" si="91"/>
        <v>0</v>
      </c>
      <c r="AB211" s="157">
        <f t="shared" si="91"/>
        <v>0</v>
      </c>
      <c r="AC211" s="157">
        <f t="shared" si="91"/>
        <v>0</v>
      </c>
      <c r="AD211" s="157">
        <f t="shared" si="91"/>
        <v>0</v>
      </c>
      <c r="AE211" s="157">
        <f t="shared" si="91"/>
        <v>0</v>
      </c>
      <c r="AF211" s="157">
        <f t="shared" si="91"/>
        <v>0</v>
      </c>
      <c r="AG211" s="157">
        <f t="shared" si="91"/>
        <v>0</v>
      </c>
      <c r="AH211" s="157">
        <f t="shared" si="91"/>
        <v>0</v>
      </c>
      <c r="AI211" s="157">
        <f t="shared" si="91"/>
        <v>0</v>
      </c>
      <c r="AJ211" s="157">
        <f t="shared" si="91"/>
        <v>0</v>
      </c>
      <c r="AK211" s="157">
        <f t="shared" si="91"/>
        <v>0</v>
      </c>
      <c r="AL211" s="157">
        <f t="shared" si="91"/>
        <v>0</v>
      </c>
      <c r="AM211" s="157">
        <f t="shared" si="91"/>
        <v>2.2726071271286332</v>
      </c>
      <c r="AN211" s="157">
        <f t="shared" si="92"/>
        <v>4.5203646171977709</v>
      </c>
      <c r="AO211" s="157">
        <f t="shared" si="92"/>
        <v>6.7444197965609325</v>
      </c>
      <c r="AP211" s="157">
        <f t="shared" si="92"/>
        <v>8.9458354980987593</v>
      </c>
      <c r="AQ211" s="157">
        <f t="shared" si="92"/>
        <v>11.125598474956416</v>
      </c>
      <c r="AR211" s="157">
        <f t="shared" si="92"/>
        <v>13.466329740238182</v>
      </c>
      <c r="AS211" s="157">
        <f t="shared" si="92"/>
        <v>15.781546721531454</v>
      </c>
      <c r="AT211" s="157">
        <f t="shared" si="92"/>
        <v>18.072405677854793</v>
      </c>
      <c r="AU211" s="157">
        <f t="shared" si="92"/>
        <v>20.339979244942505</v>
      </c>
      <c r="AV211" s="157">
        <f t="shared" si="92"/>
        <v>22.668683250501608</v>
      </c>
    </row>
    <row r="212" spans="1:48">
      <c r="A212" s="185" t="s">
        <v>16</v>
      </c>
      <c r="B212" s="87" t="str">
        <f t="shared" si="89"/>
        <v>CNR</v>
      </c>
      <c r="C212" s="87" t="str">
        <f t="shared" si="89"/>
        <v>Commercial - Refrigeration</v>
      </c>
      <c r="E212" s="106"/>
      <c r="F212" s="106"/>
      <c r="I212" s="155"/>
      <c r="J212" s="157">
        <f t="shared" si="90"/>
        <v>0</v>
      </c>
      <c r="K212" s="157">
        <f t="shared" si="90"/>
        <v>0</v>
      </c>
      <c r="L212" s="157">
        <f t="shared" si="90"/>
        <v>0</v>
      </c>
      <c r="M212" s="157">
        <f t="shared" si="90"/>
        <v>0</v>
      </c>
      <c r="N212" s="157">
        <f t="shared" si="90"/>
        <v>0</v>
      </c>
      <c r="O212" s="157">
        <f t="shared" si="90"/>
        <v>0</v>
      </c>
      <c r="P212" s="157">
        <f t="shared" si="90"/>
        <v>0</v>
      </c>
      <c r="Q212" s="157">
        <f t="shared" si="90"/>
        <v>0</v>
      </c>
      <c r="R212" s="157">
        <f t="shared" si="90"/>
        <v>0</v>
      </c>
      <c r="S212" s="157">
        <f t="shared" si="90"/>
        <v>0</v>
      </c>
      <c r="T212" s="157">
        <f t="shared" si="90"/>
        <v>0</v>
      </c>
      <c r="U212" s="157">
        <f t="shared" si="90"/>
        <v>0</v>
      </c>
      <c r="V212" s="157">
        <f t="shared" si="90"/>
        <v>0</v>
      </c>
      <c r="W212" s="157">
        <f t="shared" si="90"/>
        <v>0</v>
      </c>
      <c r="X212" s="157">
        <f t="shared" si="90"/>
        <v>0</v>
      </c>
      <c r="Y212" s="157">
        <f t="shared" si="90"/>
        <v>0</v>
      </c>
      <c r="Z212" s="157">
        <f t="shared" si="91"/>
        <v>0</v>
      </c>
      <c r="AA212" s="157">
        <f t="shared" si="91"/>
        <v>0</v>
      </c>
      <c r="AB212" s="157">
        <f t="shared" si="91"/>
        <v>0</v>
      </c>
      <c r="AC212" s="157">
        <f t="shared" si="91"/>
        <v>0</v>
      </c>
      <c r="AD212" s="157">
        <f t="shared" si="91"/>
        <v>0</v>
      </c>
      <c r="AE212" s="157">
        <f t="shared" si="91"/>
        <v>0</v>
      </c>
      <c r="AF212" s="157">
        <f t="shared" si="91"/>
        <v>0</v>
      </c>
      <c r="AG212" s="157">
        <f t="shared" si="91"/>
        <v>0</v>
      </c>
      <c r="AH212" s="157">
        <f t="shared" si="91"/>
        <v>0</v>
      </c>
      <c r="AI212" s="157">
        <f t="shared" si="91"/>
        <v>0</v>
      </c>
      <c r="AJ212" s="157">
        <f t="shared" si="91"/>
        <v>0</v>
      </c>
      <c r="AK212" s="157">
        <f t="shared" si="91"/>
        <v>0</v>
      </c>
      <c r="AL212" s="157">
        <f t="shared" si="91"/>
        <v>0</v>
      </c>
      <c r="AM212" s="157">
        <f t="shared" si="91"/>
        <v>0.55284383055341757</v>
      </c>
      <c r="AN212" s="157">
        <f t="shared" si="92"/>
        <v>1.0996426353846851</v>
      </c>
      <c r="AO212" s="157">
        <f t="shared" si="92"/>
        <v>1.6406755178586576</v>
      </c>
      <c r="AP212" s="157">
        <f t="shared" si="92"/>
        <v>2.1762010271077203</v>
      </c>
      <c r="AQ212" s="157">
        <f t="shared" si="92"/>
        <v>2.7064592047924276</v>
      </c>
      <c r="AR212" s="157">
        <f t="shared" si="92"/>
        <v>3.2758751955930561</v>
      </c>
      <c r="AS212" s="157">
        <f t="shared" si="92"/>
        <v>3.8390844759043747</v>
      </c>
      <c r="AT212" s="157">
        <f t="shared" si="92"/>
        <v>4.3963683220883674</v>
      </c>
      <c r="AU212" s="157">
        <f t="shared" si="92"/>
        <v>4.9479876679602386</v>
      </c>
      <c r="AV212" s="157">
        <f t="shared" si="92"/>
        <v>5.514477857703235</v>
      </c>
    </row>
    <row r="213" spans="1:48">
      <c r="A213" s="185" t="s">
        <v>16</v>
      </c>
      <c r="B213" s="87" t="str">
        <f t="shared" si="89"/>
        <v>CNW</v>
      </c>
      <c r="C213" s="87" t="str">
        <f t="shared" si="89"/>
        <v>Commercial - Water Heating</v>
      </c>
      <c r="E213" s="106"/>
      <c r="F213" s="106"/>
      <c r="I213" s="151"/>
      <c r="J213" s="157">
        <f t="shared" si="90"/>
        <v>0</v>
      </c>
      <c r="K213" s="157">
        <f t="shared" si="90"/>
        <v>0</v>
      </c>
      <c r="L213" s="157">
        <f t="shared" si="90"/>
        <v>0</v>
      </c>
      <c r="M213" s="157">
        <f t="shared" si="90"/>
        <v>0</v>
      </c>
      <c r="N213" s="157">
        <f t="shared" si="90"/>
        <v>0</v>
      </c>
      <c r="O213" s="157">
        <f t="shared" si="90"/>
        <v>0</v>
      </c>
      <c r="P213" s="157">
        <f t="shared" si="90"/>
        <v>0</v>
      </c>
      <c r="Q213" s="157">
        <f t="shared" si="90"/>
        <v>0</v>
      </c>
      <c r="R213" s="157">
        <f t="shared" si="90"/>
        <v>0</v>
      </c>
      <c r="S213" s="157">
        <f t="shared" si="90"/>
        <v>0</v>
      </c>
      <c r="T213" s="157">
        <f t="shared" si="90"/>
        <v>0</v>
      </c>
      <c r="U213" s="157">
        <f t="shared" si="90"/>
        <v>0</v>
      </c>
      <c r="V213" s="157">
        <f t="shared" si="90"/>
        <v>0</v>
      </c>
      <c r="W213" s="157">
        <f t="shared" si="90"/>
        <v>0</v>
      </c>
      <c r="X213" s="157">
        <f t="shared" si="90"/>
        <v>0</v>
      </c>
      <c r="Y213" s="157">
        <f t="shared" si="90"/>
        <v>0</v>
      </c>
      <c r="Z213" s="157">
        <f t="shared" si="91"/>
        <v>0</v>
      </c>
      <c r="AA213" s="157">
        <f t="shared" si="91"/>
        <v>0</v>
      </c>
      <c r="AB213" s="157">
        <f t="shared" si="91"/>
        <v>0</v>
      </c>
      <c r="AC213" s="157">
        <f t="shared" si="91"/>
        <v>0</v>
      </c>
      <c r="AD213" s="157">
        <f t="shared" si="91"/>
        <v>0</v>
      </c>
      <c r="AE213" s="157">
        <f t="shared" si="91"/>
        <v>0</v>
      </c>
      <c r="AF213" s="157">
        <f t="shared" si="91"/>
        <v>0</v>
      </c>
      <c r="AG213" s="157">
        <f t="shared" si="91"/>
        <v>0</v>
      </c>
      <c r="AH213" s="157">
        <f t="shared" si="91"/>
        <v>0</v>
      </c>
      <c r="AI213" s="157">
        <f t="shared" si="91"/>
        <v>0</v>
      </c>
      <c r="AJ213" s="157">
        <f t="shared" si="91"/>
        <v>0</v>
      </c>
      <c r="AK213" s="157">
        <f t="shared" si="91"/>
        <v>0</v>
      </c>
      <c r="AL213" s="157">
        <f t="shared" si="91"/>
        <v>0</v>
      </c>
      <c r="AM213" s="157">
        <f t="shared" si="91"/>
        <v>0.28819183485379285</v>
      </c>
      <c r="AN213" s="157">
        <f t="shared" si="92"/>
        <v>0.57323245962198011</v>
      </c>
      <c r="AO213" s="157">
        <f t="shared" si="92"/>
        <v>0.85526736803423009</v>
      </c>
      <c r="AP213" s="157">
        <f t="shared" si="92"/>
        <v>1.1344313391090359</v>
      </c>
      <c r="AQ213" s="157">
        <f t="shared" si="92"/>
        <v>1.410849504109104</v>
      </c>
      <c r="AR213" s="157">
        <f t="shared" si="92"/>
        <v>1.7076802366138915</v>
      </c>
      <c r="AS213" s="157">
        <f t="shared" si="92"/>
        <v>2.0012754744175267</v>
      </c>
      <c r="AT213" s="157">
        <f t="shared" si="92"/>
        <v>2.2917818440108575</v>
      </c>
      <c r="AU213" s="157">
        <f t="shared" si="92"/>
        <v>2.5793353675231416</v>
      </c>
      <c r="AV213" s="157">
        <f t="shared" si="92"/>
        <v>2.874640909859175</v>
      </c>
    </row>
    <row r="214" spans="1:48">
      <c r="A214" s="185" t="s">
        <v>16</v>
      </c>
      <c r="B214" s="87" t="str">
        <f t="shared" si="89"/>
        <v>CNG</v>
      </c>
      <c r="C214" s="87" t="str">
        <f t="shared" si="89"/>
        <v>Commercial - Public lights</v>
      </c>
      <c r="E214" s="106"/>
      <c r="F214" s="106"/>
      <c r="I214" s="151"/>
      <c r="J214" s="157">
        <f t="shared" si="90"/>
        <v>0</v>
      </c>
      <c r="K214" s="157">
        <f t="shared" si="90"/>
        <v>0</v>
      </c>
      <c r="L214" s="157">
        <f t="shared" si="90"/>
        <v>0</v>
      </c>
      <c r="M214" s="157">
        <f t="shared" si="90"/>
        <v>0</v>
      </c>
      <c r="N214" s="157">
        <f t="shared" si="90"/>
        <v>0</v>
      </c>
      <c r="O214" s="157">
        <f t="shared" si="90"/>
        <v>0</v>
      </c>
      <c r="P214" s="157">
        <f t="shared" si="90"/>
        <v>0</v>
      </c>
      <c r="Q214" s="157">
        <f t="shared" si="90"/>
        <v>0</v>
      </c>
      <c r="R214" s="157">
        <f t="shared" si="90"/>
        <v>0</v>
      </c>
      <c r="S214" s="157">
        <f t="shared" si="90"/>
        <v>0</v>
      </c>
      <c r="T214" s="157">
        <f t="shared" si="90"/>
        <v>0</v>
      </c>
      <c r="U214" s="157">
        <f t="shared" si="90"/>
        <v>0</v>
      </c>
      <c r="V214" s="157">
        <f t="shared" si="90"/>
        <v>0</v>
      </c>
      <c r="W214" s="157">
        <f t="shared" si="90"/>
        <v>0</v>
      </c>
      <c r="X214" s="157">
        <f t="shared" si="90"/>
        <v>0</v>
      </c>
      <c r="Y214" s="157">
        <f t="shared" si="90"/>
        <v>0</v>
      </c>
      <c r="Z214" s="157">
        <f t="shared" si="91"/>
        <v>0</v>
      </c>
      <c r="AA214" s="157">
        <f t="shared" si="91"/>
        <v>0</v>
      </c>
      <c r="AB214" s="157">
        <f t="shared" si="91"/>
        <v>0</v>
      </c>
      <c r="AC214" s="157">
        <f t="shared" si="91"/>
        <v>0</v>
      </c>
      <c r="AD214" s="157">
        <f t="shared" si="91"/>
        <v>0</v>
      </c>
      <c r="AE214" s="157">
        <f t="shared" si="91"/>
        <v>0</v>
      </c>
      <c r="AF214" s="157">
        <f t="shared" si="91"/>
        <v>0</v>
      </c>
      <c r="AG214" s="157">
        <f t="shared" si="91"/>
        <v>0</v>
      </c>
      <c r="AH214" s="157">
        <f t="shared" si="91"/>
        <v>0</v>
      </c>
      <c r="AI214" s="157">
        <f t="shared" si="91"/>
        <v>0</v>
      </c>
      <c r="AJ214" s="157">
        <f t="shared" si="91"/>
        <v>0</v>
      </c>
      <c r="AK214" s="157">
        <f t="shared" si="91"/>
        <v>0</v>
      </c>
      <c r="AL214" s="157">
        <f t="shared" si="91"/>
        <v>0</v>
      </c>
      <c r="AM214" s="157">
        <f t="shared" si="91"/>
        <v>0</v>
      </c>
      <c r="AN214" s="157">
        <f t="shared" si="92"/>
        <v>0</v>
      </c>
      <c r="AO214" s="157">
        <f t="shared" si="92"/>
        <v>0</v>
      </c>
      <c r="AP214" s="157">
        <f t="shared" si="92"/>
        <v>0</v>
      </c>
      <c r="AQ214" s="157">
        <f t="shared" si="92"/>
        <v>0</v>
      </c>
      <c r="AR214" s="157">
        <f t="shared" si="92"/>
        <v>0</v>
      </c>
      <c r="AS214" s="157">
        <f t="shared" si="92"/>
        <v>0</v>
      </c>
      <c r="AT214" s="157">
        <f t="shared" si="92"/>
        <v>0</v>
      </c>
      <c r="AU214" s="157">
        <f t="shared" si="92"/>
        <v>0</v>
      </c>
      <c r="AV214" s="157">
        <f t="shared" si="92"/>
        <v>0</v>
      </c>
    </row>
    <row r="215" spans="1:48">
      <c r="A215" s="185" t="s">
        <v>16</v>
      </c>
      <c r="B215" s="87" t="str">
        <f t="shared" si="89"/>
        <v>CNT</v>
      </c>
      <c r="C215" s="87" t="str">
        <f t="shared" si="89"/>
        <v>Commercial - Public Water</v>
      </c>
      <c r="E215" s="106"/>
      <c r="F215" s="106"/>
      <c r="I215" s="151"/>
      <c r="J215" s="157">
        <f t="shared" si="90"/>
        <v>0</v>
      </c>
      <c r="K215" s="157">
        <f t="shared" si="90"/>
        <v>0</v>
      </c>
      <c r="L215" s="157">
        <f t="shared" si="90"/>
        <v>0</v>
      </c>
      <c r="M215" s="157">
        <f t="shared" si="90"/>
        <v>0</v>
      </c>
      <c r="N215" s="157">
        <f t="shared" si="90"/>
        <v>0</v>
      </c>
      <c r="O215" s="157">
        <f t="shared" si="90"/>
        <v>0</v>
      </c>
      <c r="P215" s="157">
        <f t="shared" si="90"/>
        <v>0</v>
      </c>
      <c r="Q215" s="157">
        <f t="shared" si="90"/>
        <v>0</v>
      </c>
      <c r="R215" s="157">
        <f t="shared" si="90"/>
        <v>0</v>
      </c>
      <c r="S215" s="157">
        <f t="shared" si="90"/>
        <v>0</v>
      </c>
      <c r="T215" s="157">
        <f t="shared" si="90"/>
        <v>0</v>
      </c>
      <c r="U215" s="157">
        <f t="shared" si="90"/>
        <v>0</v>
      </c>
      <c r="V215" s="157">
        <f t="shared" si="90"/>
        <v>0</v>
      </c>
      <c r="W215" s="157">
        <f t="shared" si="90"/>
        <v>0</v>
      </c>
      <c r="X215" s="157">
        <f t="shared" si="90"/>
        <v>0</v>
      </c>
      <c r="Y215" s="157">
        <f t="shared" si="90"/>
        <v>0</v>
      </c>
      <c r="Z215" s="157">
        <f t="shared" si="91"/>
        <v>0</v>
      </c>
      <c r="AA215" s="157">
        <f t="shared" si="91"/>
        <v>0</v>
      </c>
      <c r="AB215" s="157">
        <f t="shared" si="91"/>
        <v>0</v>
      </c>
      <c r="AC215" s="157">
        <f t="shared" si="91"/>
        <v>0</v>
      </c>
      <c r="AD215" s="157">
        <f t="shared" si="91"/>
        <v>0</v>
      </c>
      <c r="AE215" s="157">
        <f t="shared" si="91"/>
        <v>0</v>
      </c>
      <c r="AF215" s="157">
        <f t="shared" si="91"/>
        <v>0</v>
      </c>
      <c r="AG215" s="157">
        <f t="shared" si="91"/>
        <v>0</v>
      </c>
      <c r="AH215" s="157">
        <f t="shared" si="91"/>
        <v>0</v>
      </c>
      <c r="AI215" s="157">
        <f t="shared" si="91"/>
        <v>0</v>
      </c>
      <c r="AJ215" s="157">
        <f t="shared" si="91"/>
        <v>0</v>
      </c>
      <c r="AK215" s="157">
        <f t="shared" si="91"/>
        <v>0</v>
      </c>
      <c r="AL215" s="157">
        <f t="shared" si="91"/>
        <v>0</v>
      </c>
      <c r="AM215" s="157">
        <f t="shared" si="91"/>
        <v>0</v>
      </c>
      <c r="AN215" s="157">
        <f t="shared" si="92"/>
        <v>0</v>
      </c>
      <c r="AO215" s="157">
        <f t="shared" si="92"/>
        <v>0</v>
      </c>
      <c r="AP215" s="157">
        <f t="shared" si="92"/>
        <v>0</v>
      </c>
      <c r="AQ215" s="157">
        <f t="shared" si="92"/>
        <v>0</v>
      </c>
      <c r="AR215" s="157">
        <f t="shared" si="92"/>
        <v>0</v>
      </c>
      <c r="AS215" s="157">
        <f t="shared" si="92"/>
        <v>0</v>
      </c>
      <c r="AT215" s="157">
        <f t="shared" si="92"/>
        <v>0</v>
      </c>
      <c r="AU215" s="157">
        <f t="shared" si="92"/>
        <v>0</v>
      </c>
      <c r="AV215" s="157">
        <f t="shared" si="92"/>
        <v>0</v>
      </c>
    </row>
    <row r="216" spans="1:48">
      <c r="A216" s="185" t="s">
        <v>16</v>
      </c>
      <c r="B216" s="87" t="str">
        <f t="shared" si="89"/>
        <v>CNO</v>
      </c>
      <c r="C216" s="87" t="str">
        <f t="shared" si="89"/>
        <v>Commercial - Other</v>
      </c>
      <c r="E216" s="106"/>
      <c r="F216" s="106"/>
      <c r="I216" s="151"/>
      <c r="J216" s="157">
        <f t="shared" si="90"/>
        <v>0</v>
      </c>
      <c r="K216" s="157">
        <f t="shared" si="90"/>
        <v>0</v>
      </c>
      <c r="L216" s="157">
        <f t="shared" si="90"/>
        <v>0</v>
      </c>
      <c r="M216" s="157">
        <f t="shared" si="90"/>
        <v>0</v>
      </c>
      <c r="N216" s="157">
        <f t="shared" si="90"/>
        <v>0</v>
      </c>
      <c r="O216" s="157">
        <f t="shared" si="90"/>
        <v>0</v>
      </c>
      <c r="P216" s="157">
        <f t="shared" si="90"/>
        <v>0</v>
      </c>
      <c r="Q216" s="157">
        <f t="shared" si="90"/>
        <v>0</v>
      </c>
      <c r="R216" s="157">
        <f t="shared" si="90"/>
        <v>0</v>
      </c>
      <c r="S216" s="157">
        <f t="shared" si="90"/>
        <v>0</v>
      </c>
      <c r="T216" s="157">
        <f t="shared" si="90"/>
        <v>0</v>
      </c>
      <c r="U216" s="157">
        <f t="shared" si="90"/>
        <v>0</v>
      </c>
      <c r="V216" s="157">
        <f t="shared" si="90"/>
        <v>0</v>
      </c>
      <c r="W216" s="157">
        <f t="shared" si="90"/>
        <v>0</v>
      </c>
      <c r="X216" s="157">
        <f t="shared" si="90"/>
        <v>0</v>
      </c>
      <c r="Y216" s="157">
        <f t="shared" si="90"/>
        <v>0</v>
      </c>
      <c r="Z216" s="157">
        <f t="shared" si="91"/>
        <v>0</v>
      </c>
      <c r="AA216" s="157">
        <f t="shared" si="91"/>
        <v>0</v>
      </c>
      <c r="AB216" s="157">
        <f t="shared" si="91"/>
        <v>0</v>
      </c>
      <c r="AC216" s="157">
        <f t="shared" si="91"/>
        <v>0</v>
      </c>
      <c r="AD216" s="157">
        <f t="shared" si="91"/>
        <v>0</v>
      </c>
      <c r="AE216" s="157">
        <f t="shared" si="91"/>
        <v>0</v>
      </c>
      <c r="AF216" s="157">
        <f t="shared" si="91"/>
        <v>0</v>
      </c>
      <c r="AG216" s="157">
        <f t="shared" si="91"/>
        <v>0</v>
      </c>
      <c r="AH216" s="157">
        <f t="shared" si="91"/>
        <v>0</v>
      </c>
      <c r="AI216" s="157">
        <f t="shared" si="91"/>
        <v>0</v>
      </c>
      <c r="AJ216" s="157">
        <f t="shared" si="91"/>
        <v>0</v>
      </c>
      <c r="AK216" s="157">
        <f t="shared" si="91"/>
        <v>0</v>
      </c>
      <c r="AL216" s="157">
        <f t="shared" si="91"/>
        <v>0</v>
      </c>
      <c r="AM216" s="157">
        <f t="shared" si="91"/>
        <v>0.3690744090299965</v>
      </c>
      <c r="AN216" s="157">
        <f t="shared" si="92"/>
        <v>0.73411320407160829</v>
      </c>
      <c r="AO216" s="157">
        <f t="shared" si="92"/>
        <v>1.0953027124450458</v>
      </c>
      <c r="AP216" s="157">
        <f t="shared" si="92"/>
        <v>1.4528155396185569</v>
      </c>
      <c r="AQ216" s="157">
        <f t="shared" si="92"/>
        <v>1.8068119356105288</v>
      </c>
      <c r="AR216" s="157">
        <f t="shared" si="92"/>
        <v>2.1869497949524641</v>
      </c>
      <c r="AS216" s="157">
        <f t="shared" si="92"/>
        <v>2.5629441007639766</v>
      </c>
      <c r="AT216" s="157">
        <f t="shared" si="92"/>
        <v>2.934982631041918</v>
      </c>
      <c r="AU216" s="157">
        <f t="shared" si="92"/>
        <v>3.3032395832509605</v>
      </c>
      <c r="AV216" s="157">
        <f t="shared" si="92"/>
        <v>3.6814241996758064</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93">B208</f>
        <v>CNC</v>
      </c>
      <c r="C220" s="87" t="str">
        <f t="shared" si="93"/>
        <v>Commercial - Cooling</v>
      </c>
      <c r="E220" s="106"/>
      <c r="F220" s="106"/>
      <c r="I220" s="151"/>
      <c r="J220" s="157">
        <f t="shared" ref="J220:AV226" si="94">J186+J197+J208</f>
        <v>0</v>
      </c>
      <c r="K220" s="157">
        <f t="shared" si="94"/>
        <v>0</v>
      </c>
      <c r="L220" s="157">
        <f t="shared" si="94"/>
        <v>0</v>
      </c>
      <c r="M220" s="157">
        <f t="shared" si="94"/>
        <v>0</v>
      </c>
      <c r="N220" s="157">
        <f t="shared" si="94"/>
        <v>0</v>
      </c>
      <c r="O220" s="157">
        <f t="shared" si="94"/>
        <v>0</v>
      </c>
      <c r="P220" s="157">
        <f t="shared" si="94"/>
        <v>1.6190057019944555</v>
      </c>
      <c r="Q220" s="157">
        <f t="shared" si="94"/>
        <v>3.3659963935743353</v>
      </c>
      <c r="R220" s="157">
        <f t="shared" si="94"/>
        <v>4.3282631161663438</v>
      </c>
      <c r="S220" s="157">
        <f t="shared" si="94"/>
        <v>6.2562604235831314</v>
      </c>
      <c r="T220" s="157">
        <f t="shared" si="94"/>
        <v>8.2241244727454212</v>
      </c>
      <c r="U220" s="157">
        <f t="shared" si="94"/>
        <v>10.266806630792194</v>
      </c>
      <c r="V220" s="157">
        <f t="shared" si="94"/>
        <v>12.376896134198899</v>
      </c>
      <c r="W220" s="157">
        <f t="shared" si="94"/>
        <v>14.480146717386418</v>
      </c>
      <c r="X220" s="157">
        <f t="shared" si="94"/>
        <v>16.691811616409893</v>
      </c>
      <c r="Y220" s="157">
        <f t="shared" si="94"/>
        <v>18.922666590340768</v>
      </c>
      <c r="Z220" s="157">
        <f t="shared" si="94"/>
        <v>21.220350715324802</v>
      </c>
      <c r="AA220" s="157">
        <f t="shared" si="94"/>
        <v>23.535145102025986</v>
      </c>
      <c r="AB220" s="157">
        <f t="shared" si="94"/>
        <v>25.681802364001335</v>
      </c>
      <c r="AC220" s="157">
        <f t="shared" si="94"/>
        <v>28.006360603328488</v>
      </c>
      <c r="AD220" s="157">
        <f t="shared" si="94"/>
        <v>30.348360301542098</v>
      </c>
      <c r="AE220" s="157">
        <f t="shared" si="94"/>
        <v>32.709785874299818</v>
      </c>
      <c r="AF220" s="157">
        <f t="shared" si="94"/>
        <v>35.011874511348019</v>
      </c>
      <c r="AG220" s="157">
        <f t="shared" si="94"/>
        <v>37.369760346289894</v>
      </c>
      <c r="AH220" s="157">
        <f t="shared" si="94"/>
        <v>39.751698694960545</v>
      </c>
      <c r="AI220" s="157">
        <f t="shared" si="94"/>
        <v>42.166999648581736</v>
      </c>
      <c r="AJ220" s="157">
        <f t="shared" si="94"/>
        <v>44.553011955462864</v>
      </c>
      <c r="AK220" s="157">
        <f t="shared" si="94"/>
        <v>46.9665405400753</v>
      </c>
      <c r="AL220" s="157">
        <f t="shared" si="94"/>
        <v>49.442767881593298</v>
      </c>
      <c r="AM220" s="157">
        <f t="shared" si="94"/>
        <v>52.054266877259813</v>
      </c>
      <c r="AN220" s="157">
        <f t="shared" si="94"/>
        <v>54.637210650402871</v>
      </c>
      <c r="AO220" s="157">
        <f t="shared" si="94"/>
        <v>57.192917617032066</v>
      </c>
      <c r="AP220" s="157">
        <f t="shared" si="94"/>
        <v>59.722609099991637</v>
      </c>
      <c r="AQ220" s="157">
        <f t="shared" si="94"/>
        <v>62.227418997356978</v>
      </c>
      <c r="AR220" s="157">
        <f t="shared" si="94"/>
        <v>64.917200823453726</v>
      </c>
      <c r="AS220" s="157">
        <f t="shared" si="94"/>
        <v>67.577663667745071</v>
      </c>
      <c r="AT220" s="157">
        <f t="shared" si="94"/>
        <v>70.210136210947411</v>
      </c>
      <c r="AU220" s="157">
        <f t="shared" si="94"/>
        <v>72.815851040563132</v>
      </c>
      <c r="AV220" s="157">
        <f t="shared" si="94"/>
        <v>75.491812098295924</v>
      </c>
    </row>
    <row r="221" spans="1:48">
      <c r="A221" s="185" t="s">
        <v>16</v>
      </c>
      <c r="B221" s="87" t="str">
        <f t="shared" si="93"/>
        <v>CNH</v>
      </c>
      <c r="C221" s="87" t="str">
        <f t="shared" si="93"/>
        <v>Commercial - Space Heating</v>
      </c>
      <c r="E221" s="106"/>
      <c r="F221" s="106"/>
      <c r="I221" s="151"/>
      <c r="J221" s="157">
        <f t="shared" si="94"/>
        <v>0</v>
      </c>
      <c r="K221" s="157">
        <f t="shared" si="94"/>
        <v>0</v>
      </c>
      <c r="L221" s="157">
        <f t="shared" si="94"/>
        <v>0</v>
      </c>
      <c r="M221" s="157">
        <f t="shared" si="94"/>
        <v>0</v>
      </c>
      <c r="N221" s="157">
        <f t="shared" si="94"/>
        <v>0</v>
      </c>
      <c r="O221" s="157">
        <f t="shared" si="94"/>
        <v>0</v>
      </c>
      <c r="P221" s="157">
        <f t="shared" si="94"/>
        <v>0.15439864529996183</v>
      </c>
      <c r="Q221" s="157">
        <f t="shared" si="94"/>
        <v>0.32100275039934006</v>
      </c>
      <c r="R221" s="157">
        <f t="shared" si="94"/>
        <v>0.41277060409028965</v>
      </c>
      <c r="S221" s="157">
        <f t="shared" si="94"/>
        <v>0.59663664732930566</v>
      </c>
      <c r="T221" s="157">
        <f t="shared" si="94"/>
        <v>0.78430463574396014</v>
      </c>
      <c r="U221" s="157">
        <f t="shared" si="94"/>
        <v>0.9791077532328597</v>
      </c>
      <c r="V221" s="157">
        <f t="shared" si="94"/>
        <v>1.1803392624155127</v>
      </c>
      <c r="W221" s="157">
        <f t="shared" si="94"/>
        <v>1.3809185688197216</v>
      </c>
      <c r="X221" s="157">
        <f t="shared" si="94"/>
        <v>1.5918369515320461</v>
      </c>
      <c r="Y221" s="157">
        <f t="shared" si="94"/>
        <v>1.8045854214177854</v>
      </c>
      <c r="Z221" s="157">
        <f t="shared" si="94"/>
        <v>2.0237071427234827</v>
      </c>
      <c r="AA221" s="157">
        <f t="shared" si="94"/>
        <v>2.2444606070345321</v>
      </c>
      <c r="AB221" s="157">
        <f t="shared" si="94"/>
        <v>2.4491794494475121</v>
      </c>
      <c r="AC221" s="157">
        <f t="shared" si="94"/>
        <v>2.6708640566300792</v>
      </c>
      <c r="AD221" s="157">
        <f t="shared" si="94"/>
        <v>2.8942119918792528</v>
      </c>
      <c r="AE221" s="157">
        <f t="shared" si="94"/>
        <v>3.1194125016497414</v>
      </c>
      <c r="AF221" s="157">
        <f t="shared" si="94"/>
        <v>3.3389542651424895</v>
      </c>
      <c r="AG221" s="157">
        <f t="shared" si="94"/>
        <v>3.5638172030793451</v>
      </c>
      <c r="AH221" s="157">
        <f t="shared" si="94"/>
        <v>3.7909739411746606</v>
      </c>
      <c r="AI221" s="157">
        <f t="shared" si="94"/>
        <v>4.0213123487364246</v>
      </c>
      <c r="AJ221" s="157">
        <f t="shared" si="94"/>
        <v>4.2488576053081912</v>
      </c>
      <c r="AK221" s="157">
        <f t="shared" si="94"/>
        <v>4.4790269885276786</v>
      </c>
      <c r="AL221" s="157">
        <f t="shared" si="94"/>
        <v>4.7151757226020017</v>
      </c>
      <c r="AM221" s="157">
        <f t="shared" si="94"/>
        <v>4.9642248189927081</v>
      </c>
      <c r="AN221" s="157">
        <f t="shared" si="94"/>
        <v>5.2105507083752931</v>
      </c>
      <c r="AO221" s="157">
        <f t="shared" si="94"/>
        <v>5.4542791232567946</v>
      </c>
      <c r="AP221" s="157">
        <f t="shared" si="94"/>
        <v>5.6955265367246124</v>
      </c>
      <c r="AQ221" s="157">
        <f t="shared" si="94"/>
        <v>5.9344010844860691</v>
      </c>
      <c r="AR221" s="157">
        <f t="shared" si="94"/>
        <v>6.1909157277576696</v>
      </c>
      <c r="AS221" s="157">
        <f t="shared" si="94"/>
        <v>6.4446343270951756</v>
      </c>
      <c r="AT221" s="157">
        <f t="shared" si="94"/>
        <v>6.6956835939131221</v>
      </c>
      <c r="AU221" s="157">
        <f t="shared" si="94"/>
        <v>6.9441810755681121</v>
      </c>
      <c r="AV221" s="157">
        <f t="shared" si="94"/>
        <v>7.1993776827699376</v>
      </c>
    </row>
    <row r="222" spans="1:48">
      <c r="A222" s="185" t="s">
        <v>16</v>
      </c>
      <c r="B222" s="87" t="str">
        <f t="shared" si="93"/>
        <v>CNK</v>
      </c>
      <c r="C222" s="87" t="str">
        <f t="shared" si="93"/>
        <v>Commercial - Cooking</v>
      </c>
      <c r="E222" s="106"/>
      <c r="F222" s="106"/>
      <c r="I222" s="151"/>
      <c r="J222" s="157">
        <f t="shared" si="94"/>
        <v>0</v>
      </c>
      <c r="K222" s="157">
        <f t="shared" si="94"/>
        <v>0</v>
      </c>
      <c r="L222" s="157">
        <f t="shared" si="94"/>
        <v>0</v>
      </c>
      <c r="M222" s="157">
        <f t="shared" si="94"/>
        <v>0</v>
      </c>
      <c r="N222" s="157">
        <f t="shared" si="94"/>
        <v>0</v>
      </c>
      <c r="O222" s="157">
        <f t="shared" si="94"/>
        <v>0</v>
      </c>
      <c r="P222" s="157">
        <f t="shared" si="94"/>
        <v>0.11548227829737837</v>
      </c>
      <c r="Q222" s="157">
        <f t="shared" si="94"/>
        <v>0.24009361535408269</v>
      </c>
      <c r="R222" s="157">
        <f t="shared" si="94"/>
        <v>0.30873126951291713</v>
      </c>
      <c r="S222" s="157">
        <f t="shared" si="94"/>
        <v>0.44625365213171797</v>
      </c>
      <c r="T222" s="157">
        <f t="shared" si="94"/>
        <v>0.58661969500408806</v>
      </c>
      <c r="U222" s="157">
        <f t="shared" si="94"/>
        <v>0.7323224489585981</v>
      </c>
      <c r="V222" s="157">
        <f t="shared" si="94"/>
        <v>0.88283331063413317</v>
      </c>
      <c r="W222" s="157">
        <f t="shared" si="94"/>
        <v>1.0328563580375922</v>
      </c>
      <c r="X222" s="157">
        <f t="shared" si="94"/>
        <v>1.1906125049461143</v>
      </c>
      <c r="Y222" s="157">
        <f t="shared" si="94"/>
        <v>1.3497374633222385</v>
      </c>
      <c r="Z222" s="157">
        <f t="shared" si="94"/>
        <v>1.513629287318905</v>
      </c>
      <c r="AA222" s="157">
        <f t="shared" si="94"/>
        <v>1.6787415715047644</v>
      </c>
      <c r="AB222" s="157">
        <f t="shared" si="94"/>
        <v>1.8318607798133801</v>
      </c>
      <c r="AC222" s="157">
        <f t="shared" si="94"/>
        <v>1.9976695111734637</v>
      </c>
      <c r="AD222" s="157">
        <f t="shared" si="94"/>
        <v>2.1647223267307534</v>
      </c>
      <c r="AE222" s="157">
        <f t="shared" si="94"/>
        <v>2.3331607731400594</v>
      </c>
      <c r="AF222" s="157">
        <f t="shared" si="94"/>
        <v>2.497366767177839</v>
      </c>
      <c r="AG222" s="157">
        <f t="shared" si="94"/>
        <v>2.6655527271462098</v>
      </c>
      <c r="AH222" s="157">
        <f t="shared" si="94"/>
        <v>2.8354543321433514</v>
      </c>
      <c r="AI222" s="157">
        <f t="shared" si="94"/>
        <v>3.0077356629344654</v>
      </c>
      <c r="AJ222" s="157">
        <f t="shared" si="94"/>
        <v>3.1779278598518541</v>
      </c>
      <c r="AK222" s="157">
        <f t="shared" si="94"/>
        <v>3.3500827690924675</v>
      </c>
      <c r="AL222" s="157">
        <f t="shared" si="94"/>
        <v>3.5267099265067272</v>
      </c>
      <c r="AM222" s="157">
        <f t="shared" si="94"/>
        <v>3.712985894169698</v>
      </c>
      <c r="AN222" s="157">
        <f t="shared" si="94"/>
        <v>3.8972250424748154</v>
      </c>
      <c r="AO222" s="157">
        <f t="shared" si="94"/>
        <v>4.0795214128972539</v>
      </c>
      <c r="AP222" s="157">
        <f t="shared" si="94"/>
        <v>4.2599621213405685</v>
      </c>
      <c r="AQ222" s="157">
        <f t="shared" si="94"/>
        <v>4.4386280477750653</v>
      </c>
      <c r="AR222" s="157">
        <f t="shared" si="94"/>
        <v>4.6304878621153609</v>
      </c>
      <c r="AS222" s="157">
        <f t="shared" si="94"/>
        <v>4.8202563788079233</v>
      </c>
      <c r="AT222" s="157">
        <f t="shared" si="94"/>
        <v>5.0080283715005951</v>
      </c>
      <c r="AU222" s="157">
        <f t="shared" si="94"/>
        <v>5.1938917595952727</v>
      </c>
      <c r="AV222" s="157">
        <f t="shared" si="94"/>
        <v>5.3847657504659372</v>
      </c>
    </row>
    <row r="223" spans="1:48">
      <c r="A223" s="185" t="s">
        <v>16</v>
      </c>
      <c r="B223" s="87" t="str">
        <f t="shared" si="93"/>
        <v>CNL</v>
      </c>
      <c r="C223" s="87" t="str">
        <f t="shared" si="93"/>
        <v>Commercial - Lighting</v>
      </c>
      <c r="E223" s="106"/>
      <c r="F223" s="106"/>
      <c r="I223" s="151"/>
      <c r="J223" s="157">
        <f t="shared" si="94"/>
        <v>0</v>
      </c>
      <c r="K223" s="157">
        <f t="shared" si="94"/>
        <v>0</v>
      </c>
      <c r="L223" s="157">
        <f t="shared" si="94"/>
        <v>0</v>
      </c>
      <c r="M223" s="157">
        <f t="shared" si="94"/>
        <v>0</v>
      </c>
      <c r="N223" s="157">
        <f t="shared" si="94"/>
        <v>0</v>
      </c>
      <c r="O223" s="157">
        <f t="shared" si="94"/>
        <v>0</v>
      </c>
      <c r="P223" s="157">
        <f t="shared" si="94"/>
        <v>1.408908792735506</v>
      </c>
      <c r="Q223" s="157">
        <f t="shared" si="94"/>
        <v>2.9291940784277277</v>
      </c>
      <c r="R223" s="157">
        <f t="shared" si="94"/>
        <v>3.7665883165990404</v>
      </c>
      <c r="S223" s="157">
        <f t="shared" si="94"/>
        <v>5.4443911528976345</v>
      </c>
      <c r="T223" s="157">
        <f t="shared" si="94"/>
        <v>7.1568872598337299</v>
      </c>
      <c r="U223" s="157">
        <f t="shared" si="94"/>
        <v>8.9344923971662809</v>
      </c>
      <c r="V223" s="157">
        <f t="shared" si="94"/>
        <v>10.770757489467227</v>
      </c>
      <c r="W223" s="157">
        <f t="shared" si="94"/>
        <v>12.601071142055664</v>
      </c>
      <c r="X223" s="157">
        <f t="shared" si="94"/>
        <v>14.525730282526888</v>
      </c>
      <c r="Y223" s="157">
        <f t="shared" si="94"/>
        <v>16.467089219198321</v>
      </c>
      <c r="Z223" s="157">
        <f t="shared" si="94"/>
        <v>18.466604948284917</v>
      </c>
      <c r="AA223" s="157">
        <f t="shared" si="94"/>
        <v>20.481010555862728</v>
      </c>
      <c r="AB223" s="157">
        <f t="shared" si="94"/>
        <v>22.349098041694795</v>
      </c>
      <c r="AC223" s="157">
        <f t="shared" si="94"/>
        <v>24.372000455552389</v>
      </c>
      <c r="AD223" s="157">
        <f t="shared" si="94"/>
        <v>26.410080965912666</v>
      </c>
      <c r="AE223" s="157">
        <f t="shared" si="94"/>
        <v>28.465066472603752</v>
      </c>
      <c r="AF223" s="157">
        <f t="shared" si="94"/>
        <v>30.468415144197756</v>
      </c>
      <c r="AG223" s="157">
        <f t="shared" si="94"/>
        <v>32.520320261655755</v>
      </c>
      <c r="AH223" s="157">
        <f t="shared" si="94"/>
        <v>34.593156619836456</v>
      </c>
      <c r="AI223" s="157">
        <f t="shared" si="94"/>
        <v>36.695026147823455</v>
      </c>
      <c r="AJ223" s="157">
        <f t="shared" si="94"/>
        <v>38.771407790333228</v>
      </c>
      <c r="AK223" s="157">
        <f t="shared" si="94"/>
        <v>40.871734948038693</v>
      </c>
      <c r="AL223" s="157">
        <f t="shared" si="94"/>
        <v>43.026624501533746</v>
      </c>
      <c r="AM223" s="157">
        <f t="shared" si="94"/>
        <v>45.299231628662376</v>
      </c>
      <c r="AN223" s="157">
        <f t="shared" si="94"/>
        <v>47.546989118731517</v>
      </c>
      <c r="AO223" s="157">
        <f t="shared" si="94"/>
        <v>49.771044298094679</v>
      </c>
      <c r="AP223" s="157">
        <f t="shared" si="94"/>
        <v>51.972459999632505</v>
      </c>
      <c r="AQ223" s="157">
        <f t="shared" si="94"/>
        <v>54.152222976490165</v>
      </c>
      <c r="AR223" s="157">
        <f t="shared" si="94"/>
        <v>56.492954241771926</v>
      </c>
      <c r="AS223" s="157">
        <f t="shared" si="94"/>
        <v>58.808171223065202</v>
      </c>
      <c r="AT223" s="157">
        <f t="shared" si="94"/>
        <v>61.099030179388535</v>
      </c>
      <c r="AU223" s="157">
        <f t="shared" si="94"/>
        <v>63.366603746476251</v>
      </c>
      <c r="AV223" s="157">
        <f t="shared" si="94"/>
        <v>65.695307752035347</v>
      </c>
    </row>
    <row r="224" spans="1:48">
      <c r="A224" s="185" t="s">
        <v>16</v>
      </c>
      <c r="B224" s="87" t="str">
        <f t="shared" si="93"/>
        <v>CNR</v>
      </c>
      <c r="C224" s="87" t="str">
        <f t="shared" si="93"/>
        <v>Commercial - Refrigeration</v>
      </c>
      <c r="E224" s="106"/>
      <c r="F224" s="106"/>
      <c r="I224" s="151"/>
      <c r="J224" s="157">
        <f t="shared" si="94"/>
        <v>0</v>
      </c>
      <c r="K224" s="157">
        <f t="shared" si="94"/>
        <v>0</v>
      </c>
      <c r="L224" s="157">
        <f t="shared" si="94"/>
        <v>0</v>
      </c>
      <c r="M224" s="157">
        <f t="shared" si="94"/>
        <v>0</v>
      </c>
      <c r="N224" s="157">
        <f t="shared" si="94"/>
        <v>0</v>
      </c>
      <c r="O224" s="157">
        <f t="shared" si="94"/>
        <v>0</v>
      </c>
      <c r="P224" s="157">
        <f t="shared" si="94"/>
        <v>0.34273699337571462</v>
      </c>
      <c r="Q224" s="157">
        <f t="shared" si="94"/>
        <v>0.71256789412537669</v>
      </c>
      <c r="R224" s="157">
        <f t="shared" si="94"/>
        <v>0.91627588781582592</v>
      </c>
      <c r="S224" s="157">
        <f t="shared" si="94"/>
        <v>1.3244251608952646</v>
      </c>
      <c r="T224" s="157">
        <f t="shared" si="94"/>
        <v>1.7410140628065887</v>
      </c>
      <c r="U224" s="157">
        <f t="shared" si="94"/>
        <v>2.1734416573534823</v>
      </c>
      <c r="V224" s="157">
        <f t="shared" si="94"/>
        <v>2.6201391157134815</v>
      </c>
      <c r="W224" s="157">
        <f t="shared" si="94"/>
        <v>3.0653888021780675</v>
      </c>
      <c r="X224" s="157">
        <f t="shared" si="94"/>
        <v>3.5335893631224202</v>
      </c>
      <c r="Y224" s="157">
        <f t="shared" si="94"/>
        <v>4.0058523857173478</v>
      </c>
      <c r="Z224" s="157">
        <f t="shared" si="94"/>
        <v>4.4922628707168855</v>
      </c>
      <c r="AA224" s="157">
        <f t="shared" si="94"/>
        <v>4.9822955292823217</v>
      </c>
      <c r="AB224" s="157">
        <f t="shared" si="94"/>
        <v>5.436734235008446</v>
      </c>
      <c r="AC224" s="157">
        <f t="shared" si="94"/>
        <v>5.9288338618919481</v>
      </c>
      <c r="AD224" s="157">
        <f t="shared" si="94"/>
        <v>6.4246257754495897</v>
      </c>
      <c r="AE224" s="157">
        <f t="shared" si="94"/>
        <v>6.9245300684922082</v>
      </c>
      <c r="AF224" s="157">
        <f t="shared" si="94"/>
        <v>7.4118729709750797</v>
      </c>
      <c r="AG224" s="157">
        <f t="shared" si="94"/>
        <v>7.9110279157634897</v>
      </c>
      <c r="AH224" s="157">
        <f t="shared" si="94"/>
        <v>8.4152746809379408</v>
      </c>
      <c r="AI224" s="157">
        <f t="shared" si="94"/>
        <v>8.9265841753528399</v>
      </c>
      <c r="AJ224" s="157">
        <f t="shared" si="94"/>
        <v>9.4316933810897119</v>
      </c>
      <c r="AK224" s="157">
        <f t="shared" si="94"/>
        <v>9.9426276721162239</v>
      </c>
      <c r="AL224" s="157">
        <f t="shared" si="94"/>
        <v>10.466835037724081</v>
      </c>
      <c r="AM224" s="157">
        <f t="shared" si="94"/>
        <v>11.019678868277499</v>
      </c>
      <c r="AN224" s="157">
        <f t="shared" si="94"/>
        <v>11.566477673108766</v>
      </c>
      <c r="AO224" s="157">
        <f t="shared" si="94"/>
        <v>12.107510555582738</v>
      </c>
      <c r="AP224" s="157">
        <f t="shared" si="94"/>
        <v>12.643036064831801</v>
      </c>
      <c r="AQ224" s="157">
        <f t="shared" si="94"/>
        <v>13.173294242516508</v>
      </c>
      <c r="AR224" s="157">
        <f t="shared" si="94"/>
        <v>13.742710233317137</v>
      </c>
      <c r="AS224" s="157">
        <f t="shared" si="94"/>
        <v>14.305919513628456</v>
      </c>
      <c r="AT224" s="157">
        <f t="shared" si="94"/>
        <v>14.863203359812449</v>
      </c>
      <c r="AU224" s="157">
        <f t="shared" si="94"/>
        <v>15.414822705684319</v>
      </c>
      <c r="AV224" s="157">
        <f t="shared" si="94"/>
        <v>15.981312895427315</v>
      </c>
    </row>
    <row r="225" spans="1:48">
      <c r="A225" s="185" t="s">
        <v>16</v>
      </c>
      <c r="B225" s="87" t="str">
        <f t="shared" si="93"/>
        <v>CNW</v>
      </c>
      <c r="C225" s="87" t="str">
        <f t="shared" si="93"/>
        <v>Commercial - Water Heating</v>
      </c>
      <c r="E225" s="106"/>
      <c r="F225" s="106"/>
      <c r="I225" s="151"/>
      <c r="J225" s="157">
        <f t="shared" si="94"/>
        <v>0</v>
      </c>
      <c r="K225" s="157">
        <f t="shared" si="94"/>
        <v>0</v>
      </c>
      <c r="L225" s="157">
        <f t="shared" si="94"/>
        <v>0</v>
      </c>
      <c r="M225" s="157">
        <f t="shared" si="94"/>
        <v>0</v>
      </c>
      <c r="N225" s="157">
        <f t="shared" si="94"/>
        <v>0</v>
      </c>
      <c r="O225" s="157">
        <f t="shared" si="94"/>
        <v>0</v>
      </c>
      <c r="P225" s="157">
        <f t="shared" si="94"/>
        <v>0.17866528942602639</v>
      </c>
      <c r="Q225" s="157">
        <f t="shared" si="94"/>
        <v>0.37145435567278762</v>
      </c>
      <c r="R225" s="157">
        <f t="shared" si="94"/>
        <v>0.47764524943254527</v>
      </c>
      <c r="S225" s="157">
        <f t="shared" si="94"/>
        <v>0.69040929128729078</v>
      </c>
      <c r="T225" s="157">
        <f t="shared" si="94"/>
        <v>0.90757282533879513</v>
      </c>
      <c r="U225" s="157">
        <f t="shared" si="94"/>
        <v>1.1329929078766248</v>
      </c>
      <c r="V225" s="157">
        <f t="shared" si="94"/>
        <v>1.3658517244802679</v>
      </c>
      <c r="W225" s="157">
        <f t="shared" si="94"/>
        <v>1.5979558324014047</v>
      </c>
      <c r="X225" s="157">
        <f t="shared" si="94"/>
        <v>1.8420239964669356</v>
      </c>
      <c r="Y225" s="157">
        <f t="shared" si="94"/>
        <v>2.0882098802435292</v>
      </c>
      <c r="Z225" s="157">
        <f t="shared" si="94"/>
        <v>2.3417706914835041</v>
      </c>
      <c r="AA225" s="157">
        <f t="shared" si="94"/>
        <v>2.5972197047588907</v>
      </c>
      <c r="AB225" s="157">
        <f t="shared" si="94"/>
        <v>2.83411395444364</v>
      </c>
      <c r="AC225" s="157">
        <f t="shared" si="94"/>
        <v>3.0906404571640502</v>
      </c>
      <c r="AD225" s="157">
        <f t="shared" si="94"/>
        <v>3.3490917111661402</v>
      </c>
      <c r="AE225" s="157">
        <f t="shared" si="94"/>
        <v>3.6096867065358502</v>
      </c>
      <c r="AF225" s="157">
        <f t="shared" si="94"/>
        <v>3.8637335774739192</v>
      </c>
      <c r="AG225" s="157">
        <f t="shared" si="94"/>
        <v>4.1239379452624032</v>
      </c>
      <c r="AH225" s="157">
        <f t="shared" si="94"/>
        <v>4.3867966269433465</v>
      </c>
      <c r="AI225" s="157">
        <f t="shared" si="94"/>
        <v>4.6533370371457838</v>
      </c>
      <c r="AJ225" s="157">
        <f t="shared" si="94"/>
        <v>4.9166453002716146</v>
      </c>
      <c r="AK225" s="157">
        <f t="shared" si="94"/>
        <v>5.1829901207849449</v>
      </c>
      <c r="AL225" s="157">
        <f t="shared" si="94"/>
        <v>5.4562540593318811</v>
      </c>
      <c r="AM225" s="157">
        <f t="shared" si="94"/>
        <v>5.7444458941856738</v>
      </c>
      <c r="AN225" s="157">
        <f t="shared" si="94"/>
        <v>6.0294865189538616</v>
      </c>
      <c r="AO225" s="157">
        <f t="shared" si="94"/>
        <v>6.3115214273661113</v>
      </c>
      <c r="AP225" s="157">
        <f t="shared" si="94"/>
        <v>6.5906853984409173</v>
      </c>
      <c r="AQ225" s="157">
        <f t="shared" si="94"/>
        <v>6.8671035634409847</v>
      </c>
      <c r="AR225" s="157">
        <f t="shared" si="94"/>
        <v>7.1639342959457721</v>
      </c>
      <c r="AS225" s="157">
        <f t="shared" si="94"/>
        <v>7.4575295337494083</v>
      </c>
      <c r="AT225" s="157">
        <f t="shared" si="94"/>
        <v>7.7480359033427391</v>
      </c>
      <c r="AU225" s="157">
        <f t="shared" si="94"/>
        <v>8.0355894268550223</v>
      </c>
      <c r="AV225" s="157">
        <f t="shared" si="94"/>
        <v>8.330894969191057</v>
      </c>
    </row>
    <row r="226" spans="1:48">
      <c r="A226" s="185" t="s">
        <v>16</v>
      </c>
      <c r="B226" s="87" t="str">
        <f t="shared" si="93"/>
        <v>CNG</v>
      </c>
      <c r="C226" s="87" t="str">
        <f t="shared" si="93"/>
        <v>Commercial - Public lights</v>
      </c>
      <c r="E226" s="106"/>
      <c r="F226" s="106"/>
      <c r="I226" s="151"/>
      <c r="J226" s="157">
        <f t="shared" si="94"/>
        <v>0</v>
      </c>
      <c r="K226" s="157">
        <f t="shared" si="94"/>
        <v>0</v>
      </c>
      <c r="L226" s="157">
        <f t="shared" si="94"/>
        <v>0</v>
      </c>
      <c r="M226" s="157">
        <f t="shared" si="94"/>
        <v>0</v>
      </c>
      <c r="N226" s="157">
        <f t="shared" si="94"/>
        <v>0</v>
      </c>
      <c r="O226" s="157">
        <f t="shared" si="94"/>
        <v>0</v>
      </c>
      <c r="P226" s="157">
        <f t="shared" si="94"/>
        <v>0</v>
      </c>
      <c r="Q226" s="157">
        <f t="shared" si="94"/>
        <v>0</v>
      </c>
      <c r="R226" s="157">
        <f t="shared" si="94"/>
        <v>0</v>
      </c>
      <c r="S226" s="157">
        <f t="shared" si="94"/>
        <v>0</v>
      </c>
      <c r="T226" s="157">
        <f t="shared" si="94"/>
        <v>0</v>
      </c>
      <c r="U226" s="157">
        <f t="shared" si="94"/>
        <v>0</v>
      </c>
      <c r="V226" s="157">
        <f t="shared" si="94"/>
        <v>0</v>
      </c>
      <c r="W226" s="157">
        <f t="shared" si="94"/>
        <v>0</v>
      </c>
      <c r="X226" s="157">
        <f t="shared" si="94"/>
        <v>0</v>
      </c>
      <c r="Y226" s="157">
        <f t="shared" si="94"/>
        <v>0</v>
      </c>
      <c r="Z226" s="157">
        <f t="shared" si="94"/>
        <v>0</v>
      </c>
      <c r="AA226" s="157">
        <f t="shared" si="94"/>
        <v>0</v>
      </c>
      <c r="AB226" s="157">
        <f t="shared" si="94"/>
        <v>0</v>
      </c>
      <c r="AC226" s="157">
        <f t="shared" si="94"/>
        <v>0</v>
      </c>
      <c r="AD226" s="157">
        <f t="shared" si="94"/>
        <v>0</v>
      </c>
      <c r="AE226" s="157">
        <f t="shared" ref="AE226:AV228" si="95">AE192+AE203+AE214</f>
        <v>0</v>
      </c>
      <c r="AF226" s="157">
        <f t="shared" si="95"/>
        <v>0</v>
      </c>
      <c r="AG226" s="157">
        <f t="shared" si="95"/>
        <v>0</v>
      </c>
      <c r="AH226" s="157">
        <f t="shared" si="95"/>
        <v>0</v>
      </c>
      <c r="AI226" s="157">
        <f t="shared" si="95"/>
        <v>0</v>
      </c>
      <c r="AJ226" s="157">
        <f t="shared" si="95"/>
        <v>0</v>
      </c>
      <c r="AK226" s="157">
        <f t="shared" si="95"/>
        <v>0</v>
      </c>
      <c r="AL226" s="157">
        <f t="shared" si="95"/>
        <v>0</v>
      </c>
      <c r="AM226" s="157">
        <f t="shared" si="95"/>
        <v>0</v>
      </c>
      <c r="AN226" s="157">
        <f t="shared" si="95"/>
        <v>0</v>
      </c>
      <c r="AO226" s="157">
        <f t="shared" si="95"/>
        <v>0</v>
      </c>
      <c r="AP226" s="157">
        <f t="shared" si="95"/>
        <v>0</v>
      </c>
      <c r="AQ226" s="157">
        <f t="shared" si="95"/>
        <v>0</v>
      </c>
      <c r="AR226" s="157">
        <f t="shared" si="95"/>
        <v>0</v>
      </c>
      <c r="AS226" s="157">
        <f t="shared" si="95"/>
        <v>0</v>
      </c>
      <c r="AT226" s="157">
        <f t="shared" si="95"/>
        <v>0</v>
      </c>
      <c r="AU226" s="157">
        <f t="shared" si="95"/>
        <v>0</v>
      </c>
      <c r="AV226" s="157">
        <f t="shared" si="95"/>
        <v>0</v>
      </c>
    </row>
    <row r="227" spans="1:48">
      <c r="A227" s="185" t="s">
        <v>16</v>
      </c>
      <c r="B227" s="87" t="str">
        <f t="shared" si="93"/>
        <v>CNT</v>
      </c>
      <c r="C227" s="87" t="str">
        <f t="shared" si="93"/>
        <v>Commercial - Public Water</v>
      </c>
      <c r="E227" s="106"/>
      <c r="F227" s="106"/>
      <c r="I227" s="151"/>
      <c r="J227" s="157">
        <f t="shared" ref="J227:AV228" si="96">J193+J204+J215</f>
        <v>0</v>
      </c>
      <c r="K227" s="157">
        <f t="shared" si="96"/>
        <v>0</v>
      </c>
      <c r="L227" s="157">
        <f t="shared" si="96"/>
        <v>0</v>
      </c>
      <c r="M227" s="157">
        <f t="shared" si="96"/>
        <v>0</v>
      </c>
      <c r="N227" s="157">
        <f t="shared" si="96"/>
        <v>0</v>
      </c>
      <c r="O227" s="157">
        <f t="shared" si="96"/>
        <v>0</v>
      </c>
      <c r="P227" s="157">
        <f t="shared" si="96"/>
        <v>0</v>
      </c>
      <c r="Q227" s="157">
        <f t="shared" si="96"/>
        <v>0</v>
      </c>
      <c r="R227" s="157">
        <f t="shared" si="96"/>
        <v>0</v>
      </c>
      <c r="S227" s="157">
        <f t="shared" si="96"/>
        <v>0</v>
      </c>
      <c r="T227" s="157">
        <f t="shared" si="96"/>
        <v>0</v>
      </c>
      <c r="U227" s="157">
        <f t="shared" si="96"/>
        <v>0</v>
      </c>
      <c r="V227" s="157">
        <f t="shared" si="96"/>
        <v>0</v>
      </c>
      <c r="W227" s="157">
        <f t="shared" si="96"/>
        <v>0</v>
      </c>
      <c r="X227" s="157">
        <f t="shared" si="96"/>
        <v>0</v>
      </c>
      <c r="Y227" s="157">
        <f t="shared" si="96"/>
        <v>0</v>
      </c>
      <c r="Z227" s="157">
        <f t="shared" si="96"/>
        <v>0</v>
      </c>
      <c r="AA227" s="157">
        <f t="shared" si="96"/>
        <v>0</v>
      </c>
      <c r="AB227" s="157">
        <f t="shared" si="96"/>
        <v>0</v>
      </c>
      <c r="AC227" s="157">
        <f t="shared" si="96"/>
        <v>0</v>
      </c>
      <c r="AD227" s="157">
        <f t="shared" si="96"/>
        <v>0</v>
      </c>
      <c r="AE227" s="157">
        <f t="shared" si="96"/>
        <v>0</v>
      </c>
      <c r="AF227" s="157">
        <f t="shared" si="96"/>
        <v>0</v>
      </c>
      <c r="AG227" s="157">
        <f t="shared" si="96"/>
        <v>0</v>
      </c>
      <c r="AH227" s="157">
        <f t="shared" si="96"/>
        <v>0</v>
      </c>
      <c r="AI227" s="157">
        <f t="shared" si="95"/>
        <v>0</v>
      </c>
      <c r="AJ227" s="157">
        <f t="shared" si="95"/>
        <v>0</v>
      </c>
      <c r="AK227" s="157">
        <f t="shared" si="95"/>
        <v>0</v>
      </c>
      <c r="AL227" s="157">
        <f t="shared" si="95"/>
        <v>0</v>
      </c>
      <c r="AM227" s="157">
        <f t="shared" si="95"/>
        <v>0</v>
      </c>
      <c r="AN227" s="157">
        <f t="shared" si="95"/>
        <v>0</v>
      </c>
      <c r="AO227" s="157">
        <f t="shared" si="95"/>
        <v>0</v>
      </c>
      <c r="AP227" s="157">
        <f t="shared" si="95"/>
        <v>0</v>
      </c>
      <c r="AQ227" s="157">
        <f t="shared" si="95"/>
        <v>0</v>
      </c>
      <c r="AR227" s="157">
        <f t="shared" si="95"/>
        <v>0</v>
      </c>
      <c r="AS227" s="157">
        <f t="shared" si="96"/>
        <v>0</v>
      </c>
      <c r="AT227" s="157">
        <f t="shared" si="96"/>
        <v>0</v>
      </c>
      <c r="AU227" s="157">
        <f t="shared" si="96"/>
        <v>0</v>
      </c>
      <c r="AV227" s="157">
        <f t="shared" si="96"/>
        <v>0</v>
      </c>
    </row>
    <row r="228" spans="1:48">
      <c r="A228" s="185" t="s">
        <v>16</v>
      </c>
      <c r="B228" s="87" t="str">
        <f t="shared" si="93"/>
        <v>CNO</v>
      </c>
      <c r="C228" s="87" t="str">
        <f t="shared" si="93"/>
        <v>Commercial - Other</v>
      </c>
      <c r="E228" s="106"/>
      <c r="F228" s="106"/>
      <c r="I228" s="151"/>
      <c r="J228" s="157">
        <f t="shared" si="96"/>
        <v>0</v>
      </c>
      <c r="K228" s="157">
        <f t="shared" si="96"/>
        <v>0</v>
      </c>
      <c r="L228" s="157">
        <f t="shared" si="96"/>
        <v>0</v>
      </c>
      <c r="M228" s="157">
        <f t="shared" si="96"/>
        <v>0</v>
      </c>
      <c r="N228" s="157">
        <f t="shared" si="96"/>
        <v>0</v>
      </c>
      <c r="O228" s="157">
        <f t="shared" si="96"/>
        <v>0</v>
      </c>
      <c r="P228" s="157">
        <f t="shared" si="96"/>
        <v>0.22880865497989364</v>
      </c>
      <c r="Q228" s="157">
        <f t="shared" si="96"/>
        <v>0.47570500000842741</v>
      </c>
      <c r="R228" s="157">
        <f t="shared" si="96"/>
        <v>0.61169893397478348</v>
      </c>
      <c r="S228" s="157">
        <f t="shared" si="96"/>
        <v>0.88417633795887551</v>
      </c>
      <c r="T228" s="157">
        <f t="shared" si="96"/>
        <v>1.1622879750688804</v>
      </c>
      <c r="U228" s="157">
        <f t="shared" si="96"/>
        <v>1.4509734049956178</v>
      </c>
      <c r="V228" s="157">
        <f t="shared" si="96"/>
        <v>1.7491852893434676</v>
      </c>
      <c r="W228" s="157">
        <f t="shared" si="96"/>
        <v>2.0464306519953537</v>
      </c>
      <c r="X228" s="157">
        <f t="shared" si="96"/>
        <v>2.3589978469029456</v>
      </c>
      <c r="Y228" s="157">
        <f t="shared" si="96"/>
        <v>2.6742771108434726</v>
      </c>
      <c r="Z228" s="157">
        <f t="shared" si="96"/>
        <v>2.9990011149396927</v>
      </c>
      <c r="AA228" s="157">
        <f t="shared" si="96"/>
        <v>3.3261432550344652</v>
      </c>
      <c r="AB228" s="157">
        <f t="shared" si="96"/>
        <v>3.6295231382617592</v>
      </c>
      <c r="AC228" s="157">
        <f t="shared" si="96"/>
        <v>3.9580451709560562</v>
      </c>
      <c r="AD228" s="157">
        <f t="shared" si="96"/>
        <v>4.2890321466359032</v>
      </c>
      <c r="AE228" s="157">
        <f t="shared" si="96"/>
        <v>4.62276451612182</v>
      </c>
      <c r="AF228" s="157">
        <f t="shared" si="96"/>
        <v>4.9481109951605324</v>
      </c>
      <c r="AG228" s="157">
        <f t="shared" si="96"/>
        <v>5.2813431053529651</v>
      </c>
      <c r="AH228" s="157">
        <f t="shared" si="96"/>
        <v>5.6179744767761575</v>
      </c>
      <c r="AI228" s="157">
        <f t="shared" si="95"/>
        <v>5.9593208734496965</v>
      </c>
      <c r="AJ228" s="157">
        <f t="shared" si="95"/>
        <v>6.2965280037460243</v>
      </c>
      <c r="AK228" s="157">
        <f t="shared" si="95"/>
        <v>6.6376239174419407</v>
      </c>
      <c r="AL228" s="157">
        <f t="shared" si="95"/>
        <v>6.9875808365183829</v>
      </c>
      <c r="AM228" s="157">
        <f t="shared" si="95"/>
        <v>7.3566552455483798</v>
      </c>
      <c r="AN228" s="157">
        <f t="shared" si="95"/>
        <v>7.7216940405899912</v>
      </c>
      <c r="AO228" s="157">
        <f t="shared" si="95"/>
        <v>8.0828835489634283</v>
      </c>
      <c r="AP228" s="157">
        <f t="shared" si="95"/>
        <v>8.44039637613694</v>
      </c>
      <c r="AQ228" s="157">
        <f t="shared" si="95"/>
        <v>8.7943927721289121</v>
      </c>
      <c r="AR228" s="157">
        <f t="shared" si="95"/>
        <v>9.1745306314708479</v>
      </c>
      <c r="AS228" s="157">
        <f t="shared" si="96"/>
        <v>9.5505249372823595</v>
      </c>
      <c r="AT228" s="157">
        <f t="shared" si="96"/>
        <v>9.9225634675603018</v>
      </c>
      <c r="AU228" s="157">
        <f t="shared" si="96"/>
        <v>10.290820419769343</v>
      </c>
      <c r="AV228" s="157">
        <f t="shared" si="96"/>
        <v>10.669005036194189</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97">B162</f>
        <v>CEC</v>
      </c>
      <c r="C233" s="87" t="str">
        <f t="shared" si="97"/>
        <v>Commercial - Cooling</v>
      </c>
      <c r="E233" s="106"/>
      <c r="F233" s="106"/>
      <c r="I233" s="151"/>
      <c r="J233" s="94">
        <f t="shared" ref="J233:AV239" si="98">J162+J174+J151</f>
        <v>139.66439435388435</v>
      </c>
      <c r="K233" s="94">
        <f t="shared" si="98"/>
        <v>135.92166627227633</v>
      </c>
      <c r="L233" s="94">
        <f t="shared" si="98"/>
        <v>132.47944149232475</v>
      </c>
      <c r="M233" s="94">
        <f t="shared" si="98"/>
        <v>128.73475734564809</v>
      </c>
      <c r="N233" s="94">
        <f t="shared" si="98"/>
        <v>124.83065921584738</v>
      </c>
      <c r="O233" s="94">
        <f t="shared" si="98"/>
        <v>120.28334032399778</v>
      </c>
      <c r="P233" s="94">
        <f t="shared" si="98"/>
        <v>119.48525834625642</v>
      </c>
      <c r="Q233" s="94">
        <f t="shared" si="98"/>
        <v>118.71917261591142</v>
      </c>
      <c r="R233" s="94">
        <f t="shared" si="98"/>
        <v>117.7569058933194</v>
      </c>
      <c r="S233" s="94">
        <f t="shared" si="98"/>
        <v>117.03607181693363</v>
      </c>
      <c r="T233" s="94">
        <f t="shared" si="98"/>
        <v>116.32520442598425</v>
      </c>
      <c r="U233" s="94">
        <f t="shared" si="98"/>
        <v>115.63304156225597</v>
      </c>
      <c r="V233" s="94">
        <f t="shared" si="98"/>
        <v>114.95773053486766</v>
      </c>
      <c r="W233" s="94">
        <f t="shared" si="98"/>
        <v>114.28070977742456</v>
      </c>
      <c r="X233" s="94">
        <f t="shared" si="98"/>
        <v>113.63079259894045</v>
      </c>
      <c r="Y233" s="94">
        <f t="shared" si="98"/>
        <v>112.98567293918317</v>
      </c>
      <c r="Z233" s="94">
        <f t="shared" si="98"/>
        <v>112.35726056718923</v>
      </c>
      <c r="AA233" s="94">
        <f t="shared" si="98"/>
        <v>111.73312576062453</v>
      </c>
      <c r="AB233" s="94">
        <f t="shared" si="98"/>
        <v>111.06695667287838</v>
      </c>
      <c r="AC233" s="94">
        <f t="shared" si="98"/>
        <v>110.45113292603415</v>
      </c>
      <c r="AD233" s="94">
        <f t="shared" si="98"/>
        <v>109.83971358799963</v>
      </c>
      <c r="AE233" s="94">
        <f t="shared" si="98"/>
        <v>109.23319977383989</v>
      </c>
      <c r="AF233" s="94">
        <f t="shared" si="98"/>
        <v>108.61170188500601</v>
      </c>
      <c r="AG233" s="94">
        <f t="shared" si="98"/>
        <v>108.00429419766044</v>
      </c>
      <c r="AH233" s="94">
        <f t="shared" si="98"/>
        <v>107.40296037741811</v>
      </c>
      <c r="AI233" s="94">
        <f t="shared" si="98"/>
        <v>106.8100514574158</v>
      </c>
      <c r="AJ233" s="94">
        <f t="shared" si="98"/>
        <v>106.20974641449935</v>
      </c>
      <c r="AK233" s="94">
        <f t="shared" si="98"/>
        <v>105.61638992656553</v>
      </c>
      <c r="AL233" s="94">
        <f t="shared" si="98"/>
        <v>105.03886645805231</v>
      </c>
      <c r="AM233" s="94">
        <f t="shared" si="98"/>
        <v>104.50896105823085</v>
      </c>
      <c r="AN233" s="94">
        <f t="shared" si="98"/>
        <v>103.97169758210461</v>
      </c>
      <c r="AO233" s="94">
        <f t="shared" si="98"/>
        <v>103.42741575756729</v>
      </c>
      <c r="AP233" s="94">
        <f t="shared" si="98"/>
        <v>102.87643029365928</v>
      </c>
      <c r="AQ233" s="94">
        <f t="shared" si="98"/>
        <v>102.31903337190903</v>
      </c>
      <c r="AR233" s="94">
        <f t="shared" si="98"/>
        <v>101.80929980017203</v>
      </c>
      <c r="AS233" s="94">
        <f t="shared" si="98"/>
        <v>101.29201134753279</v>
      </c>
      <c r="AT233" s="94">
        <f t="shared" si="98"/>
        <v>100.76751038688258</v>
      </c>
      <c r="AU233" s="94">
        <f t="shared" si="98"/>
        <v>100.23611452992577</v>
      </c>
      <c r="AV233" s="94">
        <f t="shared" si="98"/>
        <v>99.722819638779384</v>
      </c>
    </row>
    <row r="234" spans="1:48">
      <c r="A234" s="185" t="s">
        <v>16</v>
      </c>
      <c r="B234" s="87" t="str">
        <f t="shared" si="97"/>
        <v>CEH</v>
      </c>
      <c r="C234" s="87" t="str">
        <f t="shared" si="97"/>
        <v>Commercial - Space Heating</v>
      </c>
      <c r="E234" s="106"/>
      <c r="F234" s="106"/>
      <c r="I234" s="151"/>
      <c r="J234" s="94">
        <f t="shared" si="98"/>
        <v>7.8517549075018991</v>
      </c>
      <c r="K234" s="94">
        <f t="shared" si="98"/>
        <v>8.5490611306053133</v>
      </c>
      <c r="L234" s="94">
        <f t="shared" si="98"/>
        <v>9.2848145829676039</v>
      </c>
      <c r="M234" s="94">
        <f t="shared" si="98"/>
        <v>10.021142488667573</v>
      </c>
      <c r="N234" s="94">
        <f t="shared" si="98"/>
        <v>10.765749561530553</v>
      </c>
      <c r="O234" s="94">
        <f t="shared" si="98"/>
        <v>11.470981711368385</v>
      </c>
      <c r="P234" s="94">
        <f t="shared" si="98"/>
        <v>11.394871555579691</v>
      </c>
      <c r="Q234" s="94">
        <f t="shared" si="98"/>
        <v>11.321812764740852</v>
      </c>
      <c r="R234" s="94">
        <f t="shared" si="98"/>
        <v>11.230044911049902</v>
      </c>
      <c r="S234" s="94">
        <f t="shared" si="98"/>
        <v>11.161301604745972</v>
      </c>
      <c r="T234" s="94">
        <f t="shared" si="98"/>
        <v>11.093508784735953</v>
      </c>
      <c r="U234" s="94">
        <f t="shared" si="98"/>
        <v>11.027499746994495</v>
      </c>
      <c r="V234" s="94">
        <f t="shared" si="98"/>
        <v>10.963097807176474</v>
      </c>
      <c r="W234" s="94">
        <f t="shared" si="98"/>
        <v>10.898532816663842</v>
      </c>
      <c r="X234" s="94">
        <f t="shared" si="98"/>
        <v>10.836552595228239</v>
      </c>
      <c r="Y234" s="94">
        <f t="shared" si="98"/>
        <v>10.775029895585989</v>
      </c>
      <c r="Z234" s="94">
        <f t="shared" si="98"/>
        <v>10.715100508798733</v>
      </c>
      <c r="AA234" s="94">
        <f t="shared" si="98"/>
        <v>10.655579057762809</v>
      </c>
      <c r="AB234" s="94">
        <f t="shared" si="98"/>
        <v>10.592048951252369</v>
      </c>
      <c r="AC234" s="94">
        <f t="shared" si="98"/>
        <v>10.533320095548426</v>
      </c>
      <c r="AD234" s="94">
        <f t="shared" si="98"/>
        <v>10.475011272184533</v>
      </c>
      <c r="AE234" s="94">
        <f t="shared" si="98"/>
        <v>10.417170270669457</v>
      </c>
      <c r="AF234" s="94">
        <f t="shared" si="98"/>
        <v>10.357900292821618</v>
      </c>
      <c r="AG234" s="94">
        <f t="shared" si="98"/>
        <v>10.299974045894007</v>
      </c>
      <c r="AH234" s="94">
        <f t="shared" si="98"/>
        <v>10.242627041430657</v>
      </c>
      <c r="AI234" s="94">
        <f t="shared" si="98"/>
        <v>10.186083488852773</v>
      </c>
      <c r="AJ234" s="94">
        <f t="shared" si="98"/>
        <v>10.128834595115798</v>
      </c>
      <c r="AK234" s="94">
        <f t="shared" si="98"/>
        <v>10.072248359623195</v>
      </c>
      <c r="AL234" s="94">
        <f t="shared" si="98"/>
        <v>10.017172061215149</v>
      </c>
      <c r="AM234" s="94">
        <f t="shared" si="98"/>
        <v>9.9666369236496806</v>
      </c>
      <c r="AN234" s="94">
        <f t="shared" si="98"/>
        <v>9.9154000732909378</v>
      </c>
      <c r="AO234" s="94">
        <f t="shared" si="98"/>
        <v>9.8634939087441236</v>
      </c>
      <c r="AP234" s="94">
        <f t="shared" si="98"/>
        <v>9.8109484426580131</v>
      </c>
      <c r="AQ234" s="94">
        <f t="shared" si="98"/>
        <v>9.7577915393150629</v>
      </c>
      <c r="AR234" s="94">
        <f t="shared" si="98"/>
        <v>9.7091801151285075</v>
      </c>
      <c r="AS234" s="94">
        <f t="shared" si="98"/>
        <v>9.6598482096148803</v>
      </c>
      <c r="AT234" s="94">
        <f t="shared" si="98"/>
        <v>9.6098284736231179</v>
      </c>
      <c r="AU234" s="94">
        <f t="shared" si="98"/>
        <v>9.5591511966184299</v>
      </c>
      <c r="AV234" s="94">
        <f t="shared" si="98"/>
        <v>9.5102001424406932</v>
      </c>
    </row>
    <row r="235" spans="1:48">
      <c r="A235" s="185" t="s">
        <v>16</v>
      </c>
      <c r="B235" s="87" t="str">
        <f t="shared" si="97"/>
        <v>CEK</v>
      </c>
      <c r="C235" s="87" t="str">
        <f t="shared" si="97"/>
        <v>Commercial - Cooking</v>
      </c>
      <c r="E235" s="106"/>
      <c r="F235" s="106"/>
      <c r="I235" s="151"/>
      <c r="J235" s="94">
        <f t="shared" si="98"/>
        <v>9.8944997565297612</v>
      </c>
      <c r="K235" s="94">
        <f t="shared" si="98"/>
        <v>9.6405765561665397</v>
      </c>
      <c r="L235" s="94">
        <f t="shared" si="98"/>
        <v>9.4082091042730447</v>
      </c>
      <c r="M235" s="94">
        <f t="shared" si="98"/>
        <v>9.1546314393555406</v>
      </c>
      <c r="N235" s="94">
        <f t="shared" si="98"/>
        <v>8.8899734161760549</v>
      </c>
      <c r="O235" s="94">
        <f t="shared" si="98"/>
        <v>8.5797067698540808</v>
      </c>
      <c r="P235" s="94">
        <f t="shared" si="98"/>
        <v>8.5227802717298839</v>
      </c>
      <c r="Q235" s="94">
        <f t="shared" si="98"/>
        <v>8.4681360382955191</v>
      </c>
      <c r="R235" s="94">
        <f t="shared" si="98"/>
        <v>8.3994983841366846</v>
      </c>
      <c r="S235" s="94">
        <f t="shared" si="98"/>
        <v>8.3480819120928444</v>
      </c>
      <c r="T235" s="94">
        <f t="shared" si="98"/>
        <v>8.297376355112398</v>
      </c>
      <c r="U235" s="94">
        <f t="shared" si="98"/>
        <v>8.2480049759024858</v>
      </c>
      <c r="V235" s="94">
        <f t="shared" si="98"/>
        <v>8.1998356236228265</v>
      </c>
      <c r="W235" s="94">
        <f t="shared" si="98"/>
        <v>8.1515443177751514</v>
      </c>
      <c r="X235" s="94">
        <f t="shared" si="98"/>
        <v>8.1051862868037414</v>
      </c>
      <c r="Y235" s="94">
        <f t="shared" si="98"/>
        <v>8.0591704586992314</v>
      </c>
      <c r="Z235" s="94">
        <f t="shared" si="98"/>
        <v>8.0143463469998562</v>
      </c>
      <c r="AA235" s="94">
        <f t="shared" si="98"/>
        <v>7.9698273503477814</v>
      </c>
      <c r="AB235" s="94">
        <f t="shared" si="98"/>
        <v>7.9223100847263934</v>
      </c>
      <c r="AC235" s="94">
        <f t="shared" si="98"/>
        <v>7.8783839087854499</v>
      </c>
      <c r="AD235" s="94">
        <f t="shared" si="98"/>
        <v>7.8347718955205679</v>
      </c>
      <c r="AE235" s="94">
        <f t="shared" si="98"/>
        <v>7.7915097890364979</v>
      </c>
      <c r="AF235" s="94">
        <f t="shared" si="98"/>
        <v>7.747178881448507</v>
      </c>
      <c r="AG235" s="94">
        <f t="shared" si="98"/>
        <v>7.7038530157621814</v>
      </c>
      <c r="AH235" s="94">
        <f t="shared" si="98"/>
        <v>7.6609603937699893</v>
      </c>
      <c r="AI235" s="94">
        <f t="shared" si="98"/>
        <v>7.6186687126348609</v>
      </c>
      <c r="AJ235" s="94">
        <f t="shared" si="98"/>
        <v>7.5758494724407104</v>
      </c>
      <c r="AK235" s="94">
        <f t="shared" si="98"/>
        <v>7.5335258666716181</v>
      </c>
      <c r="AL235" s="94">
        <f t="shared" si="98"/>
        <v>7.4923316165019305</v>
      </c>
      <c r="AM235" s="94">
        <f t="shared" si="98"/>
        <v>7.4545339220416329</v>
      </c>
      <c r="AN235" s="94">
        <f t="shared" si="98"/>
        <v>7.4162113823540983</v>
      </c>
      <c r="AO235" s="94">
        <f t="shared" si="98"/>
        <v>7.3773882299365416</v>
      </c>
      <c r="AP235" s="94">
        <f t="shared" si="98"/>
        <v>7.3380869127129831</v>
      </c>
      <c r="AQ235" s="94">
        <f t="shared" si="98"/>
        <v>7.2983282717394715</v>
      </c>
      <c r="AR235" s="94">
        <f t="shared" si="98"/>
        <v>7.2619694163529029</v>
      </c>
      <c r="AS235" s="94">
        <f t="shared" si="98"/>
        <v>7.225071677837148</v>
      </c>
      <c r="AT235" s="94">
        <f t="shared" si="98"/>
        <v>7.1876594773548188</v>
      </c>
      <c r="AU235" s="94">
        <f t="shared" si="98"/>
        <v>7.1497554698744494</v>
      </c>
      <c r="AV235" s="94">
        <f t="shared" si="98"/>
        <v>7.1131425886505184</v>
      </c>
    </row>
    <row r="236" spans="1:48">
      <c r="A236" s="185" t="s">
        <v>16</v>
      </c>
      <c r="B236" s="87" t="str">
        <f t="shared" si="97"/>
        <v>CEL</v>
      </c>
      <c r="C236" s="87" t="str">
        <f t="shared" si="97"/>
        <v>Commercial - Lighting</v>
      </c>
      <c r="E236" s="106"/>
      <c r="F236" s="106"/>
      <c r="I236" s="151"/>
      <c r="J236" s="94">
        <f t="shared" si="98"/>
        <v>121.54027190568891</v>
      </c>
      <c r="K236" s="94">
        <f t="shared" si="98"/>
        <v>118.28323427049118</v>
      </c>
      <c r="L236" s="94">
        <f t="shared" si="98"/>
        <v>115.28770389461209</v>
      </c>
      <c r="M236" s="94">
        <f t="shared" si="98"/>
        <v>112.02896403114494</v>
      </c>
      <c r="N236" s="94">
        <f t="shared" si="98"/>
        <v>108.63149719331824</v>
      </c>
      <c r="O236" s="94">
        <f t="shared" si="98"/>
        <v>104.67427977141128</v>
      </c>
      <c r="P236" s="94">
        <f t="shared" si="98"/>
        <v>103.97976417188104</v>
      </c>
      <c r="Q236" s="94">
        <f t="shared" si="98"/>
        <v>103.31309269559</v>
      </c>
      <c r="R236" s="94">
        <f t="shared" si="98"/>
        <v>102.47569845741869</v>
      </c>
      <c r="S236" s="94">
        <f t="shared" si="98"/>
        <v>101.84840636877922</v>
      </c>
      <c r="T236" s="94">
        <f t="shared" si="98"/>
        <v>101.22978759779915</v>
      </c>
      <c r="U236" s="94">
        <f t="shared" si="98"/>
        <v>100.62744608441818</v>
      </c>
      <c r="V236" s="94">
        <f t="shared" si="98"/>
        <v>100.03976955977929</v>
      </c>
      <c r="W236" s="94">
        <f t="shared" si="98"/>
        <v>99.450605175212289</v>
      </c>
      <c r="X236" s="94">
        <f t="shared" si="98"/>
        <v>98.885027162615984</v>
      </c>
      <c r="Y236" s="94">
        <f t="shared" si="98"/>
        <v>98.323624099069718</v>
      </c>
      <c r="Z236" s="94">
        <f t="shared" si="98"/>
        <v>97.776760233627243</v>
      </c>
      <c r="AA236" s="94">
        <f t="shared" si="98"/>
        <v>97.233618837807612</v>
      </c>
      <c r="AB236" s="94">
        <f t="shared" si="98"/>
        <v>96.653897911551496</v>
      </c>
      <c r="AC236" s="94">
        <f t="shared" si="98"/>
        <v>96.117989056730735</v>
      </c>
      <c r="AD236" s="94">
        <f t="shared" si="98"/>
        <v>95.585913054562127</v>
      </c>
      <c r="AE236" s="94">
        <f t="shared" si="98"/>
        <v>95.058105990860909</v>
      </c>
      <c r="AF236" s="94">
        <f t="shared" si="98"/>
        <v>94.517259322337196</v>
      </c>
      <c r="AG236" s="94">
        <f t="shared" si="98"/>
        <v>93.988674382567027</v>
      </c>
      <c r="AH236" s="94">
        <f t="shared" si="98"/>
        <v>93.465375109646018</v>
      </c>
      <c r="AI236" s="94">
        <f t="shared" si="98"/>
        <v>92.949407445261954</v>
      </c>
      <c r="AJ236" s="94">
        <f t="shared" si="98"/>
        <v>92.427003446161422</v>
      </c>
      <c r="AK236" s="94">
        <f t="shared" si="98"/>
        <v>91.910646294332537</v>
      </c>
      <c r="AL236" s="94">
        <f t="shared" si="98"/>
        <v>91.408067525278767</v>
      </c>
      <c r="AM236" s="94">
        <f t="shared" si="98"/>
        <v>90.946927471104317</v>
      </c>
      <c r="AN236" s="94">
        <f t="shared" si="98"/>
        <v>90.479384191548604</v>
      </c>
      <c r="AO236" s="94">
        <f t="shared" si="98"/>
        <v>90.005733328323046</v>
      </c>
      <c r="AP236" s="94">
        <f t="shared" si="98"/>
        <v>89.526248750959837</v>
      </c>
      <c r="AQ236" s="94">
        <f t="shared" si="98"/>
        <v>89.041184724854062</v>
      </c>
      <c r="AR236" s="94">
        <f t="shared" si="98"/>
        <v>88.597598818832836</v>
      </c>
      <c r="AS236" s="94">
        <f t="shared" si="98"/>
        <v>88.147438421987943</v>
      </c>
      <c r="AT236" s="94">
        <f t="shared" si="98"/>
        <v>87.691001477789428</v>
      </c>
      <c r="AU236" s="94">
        <f t="shared" si="98"/>
        <v>87.22856438175738</v>
      </c>
      <c r="AV236" s="94">
        <f t="shared" si="98"/>
        <v>86.781879305533451</v>
      </c>
    </row>
    <row r="237" spans="1:48">
      <c r="A237" s="185" t="s">
        <v>16</v>
      </c>
      <c r="B237" s="87" t="str">
        <f t="shared" si="97"/>
        <v>CER</v>
      </c>
      <c r="C237" s="87" t="str">
        <f t="shared" si="97"/>
        <v>Commercial - Refrigeration</v>
      </c>
      <c r="E237" s="106"/>
      <c r="F237" s="106"/>
      <c r="I237" s="151"/>
      <c r="J237" s="94">
        <f t="shared" si="98"/>
        <v>29.566390373747055</v>
      </c>
      <c r="K237" s="94">
        <f t="shared" si="98"/>
        <v>28.774069896967418</v>
      </c>
      <c r="L237" s="94">
        <f t="shared" si="98"/>
        <v>28.045364760135215</v>
      </c>
      <c r="M237" s="94">
        <f t="shared" si="98"/>
        <v>27.252630192250379</v>
      </c>
      <c r="N237" s="94">
        <f t="shared" si="98"/>
        <v>26.426148325507562</v>
      </c>
      <c r="O237" s="94">
        <f t="shared" si="98"/>
        <v>25.463499211305461</v>
      </c>
      <c r="P237" s="94">
        <f t="shared" si="98"/>
        <v>25.294548467536334</v>
      </c>
      <c r="Q237" s="94">
        <f t="shared" si="98"/>
        <v>25.132371200610695</v>
      </c>
      <c r="R237" s="94">
        <f t="shared" si="98"/>
        <v>24.928663206920248</v>
      </c>
      <c r="S237" s="94">
        <f t="shared" si="98"/>
        <v>24.776065533077052</v>
      </c>
      <c r="T237" s="94">
        <f t="shared" si="98"/>
        <v>24.625577766441836</v>
      </c>
      <c r="U237" s="94">
        <f t="shared" si="98"/>
        <v>24.479049672965502</v>
      </c>
      <c r="V237" s="94">
        <f t="shared" si="98"/>
        <v>24.336089045442446</v>
      </c>
      <c r="W237" s="94">
        <f t="shared" si="98"/>
        <v>24.192766474945536</v>
      </c>
      <c r="X237" s="94">
        <f t="shared" si="98"/>
        <v>24.05518162306857</v>
      </c>
      <c r="Y237" s="94">
        <f t="shared" si="98"/>
        <v>23.918612386604249</v>
      </c>
      <c r="Z237" s="94">
        <f t="shared" si="98"/>
        <v>23.785580015741079</v>
      </c>
      <c r="AA237" s="94">
        <f t="shared" si="98"/>
        <v>23.653453188269381</v>
      </c>
      <c r="AB237" s="94">
        <f t="shared" si="98"/>
        <v>23.512427872587857</v>
      </c>
      <c r="AC237" s="94">
        <f t="shared" si="98"/>
        <v>23.382060463021141</v>
      </c>
      <c r="AD237" s="94">
        <f t="shared" si="98"/>
        <v>23.252625449079211</v>
      </c>
      <c r="AE237" s="94">
        <f t="shared" si="98"/>
        <v>23.124228914805201</v>
      </c>
      <c r="AF237" s="94">
        <f t="shared" si="98"/>
        <v>22.992660312208017</v>
      </c>
      <c r="AG237" s="94">
        <f t="shared" si="98"/>
        <v>22.864074548576884</v>
      </c>
      <c r="AH237" s="94">
        <f t="shared" si="98"/>
        <v>22.736774598174556</v>
      </c>
      <c r="AI237" s="94">
        <f t="shared" si="98"/>
        <v>22.61125816525718</v>
      </c>
      <c r="AJ237" s="94">
        <f t="shared" si="98"/>
        <v>22.484176002875657</v>
      </c>
      <c r="AK237" s="94">
        <f t="shared" si="98"/>
        <v>22.35856482162788</v>
      </c>
      <c r="AL237" s="94">
        <f t="shared" si="98"/>
        <v>22.236305426890549</v>
      </c>
      <c r="AM237" s="94">
        <f t="shared" si="98"/>
        <v>22.124126585713753</v>
      </c>
      <c r="AN237" s="94">
        <f t="shared" si="98"/>
        <v>22.010390069386936</v>
      </c>
      <c r="AO237" s="94">
        <f t="shared" si="98"/>
        <v>21.895167796938384</v>
      </c>
      <c r="AP237" s="94">
        <f t="shared" si="98"/>
        <v>21.778526391005769</v>
      </c>
      <c r="AQ237" s="94">
        <f t="shared" si="98"/>
        <v>21.660527705243133</v>
      </c>
      <c r="AR237" s="94">
        <f t="shared" si="98"/>
        <v>21.552619158914617</v>
      </c>
      <c r="AS237" s="94">
        <f t="shared" si="98"/>
        <v>21.443111274694601</v>
      </c>
      <c r="AT237" s="94">
        <f t="shared" si="98"/>
        <v>21.332076531546711</v>
      </c>
      <c r="AU237" s="94">
        <f t="shared" si="98"/>
        <v>21.219582166590911</v>
      </c>
      <c r="AV237" s="94">
        <f t="shared" si="98"/>
        <v>21.110919703271659</v>
      </c>
    </row>
    <row r="238" spans="1:48">
      <c r="A238" s="185" t="s">
        <v>16</v>
      </c>
      <c r="B238" s="87" t="str">
        <f t="shared" si="97"/>
        <v>CEW</v>
      </c>
      <c r="C238" s="87" t="str">
        <f t="shared" si="97"/>
        <v>Commercial - Water Heating</v>
      </c>
      <c r="E238" s="106"/>
      <c r="F238" s="106"/>
      <c r="I238" s="151"/>
      <c r="J238" s="94">
        <f t="shared" si="98"/>
        <v>9.6831090230750316</v>
      </c>
      <c r="K238" s="94">
        <f t="shared" si="98"/>
        <v>10.37483925723455</v>
      </c>
      <c r="L238" s="94">
        <f t="shared" si="98"/>
        <v>11.109989982483061</v>
      </c>
      <c r="M238" s="94">
        <f t="shared" si="98"/>
        <v>11.842591560973128</v>
      </c>
      <c r="N238" s="94">
        <f t="shared" si="98"/>
        <v>12.582208238331791</v>
      </c>
      <c r="O238" s="94">
        <f t="shared" si="98"/>
        <v>13.273861719969339</v>
      </c>
      <c r="P238" s="94">
        <f t="shared" si="98"/>
        <v>13.185789425126156</v>
      </c>
      <c r="Q238" s="94">
        <f t="shared" si="98"/>
        <v>13.101248074488154</v>
      </c>
      <c r="R238" s="94">
        <f t="shared" si="98"/>
        <v>12.995057180728395</v>
      </c>
      <c r="S238" s="94">
        <f t="shared" si="98"/>
        <v>12.915509573992392</v>
      </c>
      <c r="T238" s="94">
        <f t="shared" si="98"/>
        <v>12.837061840305573</v>
      </c>
      <c r="U238" s="94">
        <f t="shared" si="98"/>
        <v>12.760678243740339</v>
      </c>
      <c r="V238" s="94">
        <f t="shared" si="98"/>
        <v>12.686154330691554</v>
      </c>
      <c r="W238" s="94">
        <f t="shared" si="98"/>
        <v>12.611441740472145</v>
      </c>
      <c r="X238" s="94">
        <f t="shared" si="98"/>
        <v>12.539720164288834</v>
      </c>
      <c r="Y238" s="94">
        <f t="shared" si="98"/>
        <v>12.46852801803329</v>
      </c>
      <c r="Z238" s="94">
        <f t="shared" si="98"/>
        <v>12.39917960364359</v>
      </c>
      <c r="AA238" s="94">
        <f t="shared" si="98"/>
        <v>12.330303239762744</v>
      </c>
      <c r="AB238" s="94">
        <f t="shared" si="98"/>
        <v>12.256788184984234</v>
      </c>
      <c r="AC238" s="94">
        <f t="shared" si="98"/>
        <v>12.188828987663433</v>
      </c>
      <c r="AD238" s="94">
        <f t="shared" si="98"/>
        <v>12.121355838646087</v>
      </c>
      <c r="AE238" s="94">
        <f t="shared" si="98"/>
        <v>12.054424038458945</v>
      </c>
      <c r="AF238" s="94">
        <f t="shared" si="98"/>
        <v>11.985838671496138</v>
      </c>
      <c r="AG238" s="94">
        <f t="shared" si="98"/>
        <v>11.918808227980405</v>
      </c>
      <c r="AH238" s="94">
        <f t="shared" si="98"/>
        <v>11.852448065750645</v>
      </c>
      <c r="AI238" s="94">
        <f t="shared" si="98"/>
        <v>11.787017632945508</v>
      </c>
      <c r="AJ238" s="94">
        <f t="shared" si="98"/>
        <v>11.72077100138365</v>
      </c>
      <c r="AK238" s="94">
        <f t="shared" si="98"/>
        <v>11.65529117724288</v>
      </c>
      <c r="AL238" s="94">
        <f t="shared" si="98"/>
        <v>11.591558605130796</v>
      </c>
      <c r="AM238" s="94">
        <f t="shared" si="98"/>
        <v>11.533080922494541</v>
      </c>
      <c r="AN238" s="94">
        <f t="shared" si="98"/>
        <v>11.473791239733155</v>
      </c>
      <c r="AO238" s="94">
        <f t="shared" si="98"/>
        <v>11.413727047500544</v>
      </c>
      <c r="AP238" s="94">
        <f t="shared" si="98"/>
        <v>11.352923075496378</v>
      </c>
      <c r="AQ238" s="94">
        <f t="shared" si="98"/>
        <v>11.291411567397919</v>
      </c>
      <c r="AR238" s="94">
        <f t="shared" si="98"/>
        <v>11.235159945793152</v>
      </c>
      <c r="AS238" s="94">
        <f t="shared" si="98"/>
        <v>11.178074605702205</v>
      </c>
      <c r="AT238" s="94">
        <f t="shared" si="98"/>
        <v>11.120193329667565</v>
      </c>
      <c r="AU238" s="94">
        <f t="shared" si="98"/>
        <v>11.061551167712224</v>
      </c>
      <c r="AV238" s="94">
        <f t="shared" si="98"/>
        <v>11.004906536890605</v>
      </c>
    </row>
    <row r="239" spans="1:48">
      <c r="A239" s="185" t="s">
        <v>16</v>
      </c>
      <c r="B239" s="87" t="str">
        <f t="shared" si="97"/>
        <v>CEG</v>
      </c>
      <c r="C239" s="87" t="str">
        <f t="shared" si="97"/>
        <v>Commercial - Public lights</v>
      </c>
      <c r="E239" s="106"/>
      <c r="F239" s="106"/>
      <c r="I239" s="151"/>
      <c r="J239" s="94">
        <f t="shared" si="98"/>
        <v>10.30055287377321</v>
      </c>
      <c r="K239" s="94">
        <f t="shared" si="98"/>
        <v>10.024518536781958</v>
      </c>
      <c r="L239" s="94">
        <f t="shared" si="98"/>
        <v>9.7706469719258315</v>
      </c>
      <c r="M239" s="94">
        <f t="shared" si="98"/>
        <v>9.4944683708810445</v>
      </c>
      <c r="N239" s="94">
        <f t="shared" si="98"/>
        <v>9.2065326418324833</v>
      </c>
      <c r="O239" s="94">
        <f t="shared" si="98"/>
        <v>8.8711579824850144</v>
      </c>
      <c r="P239" s="94">
        <f t="shared" si="98"/>
        <v>8.9317028927760216</v>
      </c>
      <c r="Q239" s="94">
        <f t="shared" si="98"/>
        <v>9.0040467672766695</v>
      </c>
      <c r="R239" s="94">
        <f t="shared" si="98"/>
        <v>9.0040467672766695</v>
      </c>
      <c r="S239" s="94">
        <f t="shared" si="98"/>
        <v>9.093077681319107</v>
      </c>
      <c r="T239" s="94">
        <f t="shared" si="98"/>
        <v>9.1857839190110919</v>
      </c>
      <c r="U239" s="94">
        <f t="shared" si="98"/>
        <v>9.2853876545410667</v>
      </c>
      <c r="V239" s="94">
        <f t="shared" si="98"/>
        <v>9.3912056879972656</v>
      </c>
      <c r="W239" s="94">
        <f t="shared" si="98"/>
        <v>9.4963932399012148</v>
      </c>
      <c r="X239" s="94">
        <f t="shared" si="98"/>
        <v>9.6115755313172322</v>
      </c>
      <c r="Y239" s="94">
        <f t="shared" si="98"/>
        <v>9.7285269599402451</v>
      </c>
      <c r="Z239" s="94">
        <f t="shared" si="98"/>
        <v>9.8516393826297595</v>
      </c>
      <c r="AA239" s="94">
        <f t="shared" si="98"/>
        <v>9.9763292040929237</v>
      </c>
      <c r="AB239" s="94">
        <f t="shared" si="98"/>
        <v>10.085518427217348</v>
      </c>
      <c r="AC239" s="94">
        <f t="shared" si="98"/>
        <v>10.213273042341195</v>
      </c>
      <c r="AD239" s="94">
        <f t="shared" si="98"/>
        <v>10.342651831114736</v>
      </c>
      <c r="AE239" s="94">
        <f t="shared" ref="K239:AV241" si="99">AE168+AE180+AE157</f>
        <v>10.473839585168205</v>
      </c>
      <c r="AF239" s="94">
        <f t="shared" si="99"/>
        <v>10.59950179872299</v>
      </c>
      <c r="AG239" s="94">
        <f t="shared" si="99"/>
        <v>10.730359927317673</v>
      </c>
      <c r="AH239" s="94">
        <f t="shared" si="99"/>
        <v>10.863457860464353</v>
      </c>
      <c r="AI239" s="94">
        <f t="shared" si="99"/>
        <v>10.999662567201403</v>
      </c>
      <c r="AJ239" s="94">
        <f t="shared" si="99"/>
        <v>11.133139873175692</v>
      </c>
      <c r="AK239" s="94">
        <f t="shared" si="99"/>
        <v>11.269179534370377</v>
      </c>
      <c r="AL239" s="94">
        <f t="shared" si="99"/>
        <v>11.41105779367189</v>
      </c>
      <c r="AM239" s="94">
        <f t="shared" si="99"/>
        <v>11.570495733684277</v>
      </c>
      <c r="AN239" s="94">
        <f t="shared" si="99"/>
        <v>11.727220303034905</v>
      </c>
      <c r="AO239" s="94">
        <f t="shared" si="99"/>
        <v>11.881356780079342</v>
      </c>
      <c r="AP239" s="94">
        <f t="shared" si="99"/>
        <v>12.033021217198945</v>
      </c>
      <c r="AQ239" s="94">
        <f t="shared" si="99"/>
        <v>12.182321359509997</v>
      </c>
      <c r="AR239" s="94">
        <f t="shared" si="99"/>
        <v>12.349197880511689</v>
      </c>
      <c r="AS239" s="94">
        <f t="shared" si="99"/>
        <v>12.513288457015909</v>
      </c>
      <c r="AT239" s="94">
        <f t="shared" si="99"/>
        <v>12.674719342749862</v>
      </c>
      <c r="AU239" s="94">
        <f t="shared" si="99"/>
        <v>12.8336076604838</v>
      </c>
      <c r="AV239" s="94">
        <f t="shared" si="99"/>
        <v>12.999170906221364</v>
      </c>
    </row>
    <row r="240" spans="1:48">
      <c r="A240" s="185" t="s">
        <v>16</v>
      </c>
      <c r="B240" s="87" t="str">
        <f t="shared" si="97"/>
        <v>CET</v>
      </c>
      <c r="C240" s="87" t="str">
        <f t="shared" si="97"/>
        <v>Commercial - Public Water</v>
      </c>
      <c r="E240" s="106"/>
      <c r="F240" s="106"/>
      <c r="I240" s="151"/>
      <c r="J240" s="94">
        <f t="shared" ref="J240:J241" si="100">J169+J181+J158</f>
        <v>3.5593512487513528</v>
      </c>
      <c r="K240" s="94">
        <f t="shared" si="99"/>
        <v>3.4639677121482189</v>
      </c>
      <c r="L240" s="94">
        <f t="shared" si="99"/>
        <v>3.3762425111355761</v>
      </c>
      <c r="M240" s="94">
        <f t="shared" si="99"/>
        <v>3.2808091241559243</v>
      </c>
      <c r="N240" s="94">
        <f t="shared" si="99"/>
        <v>3.1813130670696492</v>
      </c>
      <c r="O240" s="94">
        <f t="shared" si="99"/>
        <v>3.0654245097100388</v>
      </c>
      <c r="P240" s="94">
        <f t="shared" si="99"/>
        <v>3.0863457752664281</v>
      </c>
      <c r="Q240" s="94">
        <f t="shared" si="99"/>
        <v>3.1113441674108944</v>
      </c>
      <c r="R240" s="94">
        <f t="shared" si="99"/>
        <v>3.1113441674108944</v>
      </c>
      <c r="S240" s="94">
        <f t="shared" si="99"/>
        <v>3.1421087582981739</v>
      </c>
      <c r="T240" s="94">
        <f t="shared" si="99"/>
        <v>3.1741433555610223</v>
      </c>
      <c r="U240" s="94">
        <f t="shared" si="99"/>
        <v>3.208561379989749</v>
      </c>
      <c r="V240" s="94">
        <f t="shared" si="99"/>
        <v>3.2451267521729967</v>
      </c>
      <c r="W240" s="94">
        <f t="shared" si="99"/>
        <v>3.2814742617494677</v>
      </c>
      <c r="X240" s="94">
        <f t="shared" si="99"/>
        <v>3.3212754489099647</v>
      </c>
      <c r="Y240" s="94">
        <f t="shared" si="99"/>
        <v>3.3616879606084842</v>
      </c>
      <c r="Z240" s="94">
        <f t="shared" si="99"/>
        <v>3.4042294009376191</v>
      </c>
      <c r="AA240" s="94">
        <f t="shared" si="99"/>
        <v>3.4473159106784239</v>
      </c>
      <c r="AB240" s="94">
        <f t="shared" si="99"/>
        <v>3.4850461958816243</v>
      </c>
      <c r="AC240" s="94">
        <f t="shared" si="99"/>
        <v>3.5291917436446574</v>
      </c>
      <c r="AD240" s="94">
        <f t="shared" si="99"/>
        <v>3.5738985238559953</v>
      </c>
      <c r="AE240" s="94">
        <f t="shared" si="99"/>
        <v>3.61923039117741</v>
      </c>
      <c r="AF240" s="94">
        <f t="shared" si="99"/>
        <v>3.662652910552648</v>
      </c>
      <c r="AG240" s="94">
        <f t="shared" si="99"/>
        <v>3.7078708759502796</v>
      </c>
      <c r="AH240" s="94">
        <f t="shared" si="99"/>
        <v>3.7538628047678171</v>
      </c>
      <c r="AI240" s="94">
        <f t="shared" si="99"/>
        <v>3.8009282777527389</v>
      </c>
      <c r="AJ240" s="94">
        <f t="shared" si="99"/>
        <v>3.8470512986741894</v>
      </c>
      <c r="AK240" s="94">
        <f t="shared" si="99"/>
        <v>3.8940597402488057</v>
      </c>
      <c r="AL240" s="94">
        <f t="shared" si="99"/>
        <v>3.9430857066803076</v>
      </c>
      <c r="AM240" s="94">
        <f t="shared" si="99"/>
        <v>3.9981794126042249</v>
      </c>
      <c r="AN240" s="94">
        <f t="shared" si="99"/>
        <v>4.052335514559541</v>
      </c>
      <c r="AO240" s="94">
        <f t="shared" si="99"/>
        <v>4.1055973024236803</v>
      </c>
      <c r="AP240" s="94">
        <f t="shared" si="99"/>
        <v>4.1580048780429752</v>
      </c>
      <c r="AQ240" s="94">
        <f t="shared" si="99"/>
        <v>4.209595472692186</v>
      </c>
      <c r="AR240" s="94">
        <f t="shared" si="99"/>
        <v>4.2672595768129469</v>
      </c>
      <c r="AS240" s="94">
        <f t="shared" si="99"/>
        <v>4.3239609991099694</v>
      </c>
      <c r="AT240" s="94">
        <f t="shared" si="99"/>
        <v>4.3797433664998966</v>
      </c>
      <c r="AU240" s="94">
        <f t="shared" si="99"/>
        <v>4.434647150701446</v>
      </c>
      <c r="AV240" s="94">
        <f t="shared" si="99"/>
        <v>4.4918574531662552</v>
      </c>
    </row>
    <row r="241" spans="1:48">
      <c r="A241" s="185" t="s">
        <v>16</v>
      </c>
      <c r="B241" s="87" t="str">
        <f t="shared" si="97"/>
        <v>CEO</v>
      </c>
      <c r="C241" s="87" t="str">
        <f t="shared" si="97"/>
        <v>Commercial - Other</v>
      </c>
      <c r="E241" s="106"/>
      <c r="F241" s="106"/>
      <c r="I241" s="151"/>
      <c r="J241" s="94">
        <f t="shared" si="100"/>
        <v>18.760184357078931</v>
      </c>
      <c r="K241" s="94">
        <f t="shared" si="99"/>
        <v>18.419835466068136</v>
      </c>
      <c r="L241" s="94">
        <f t="shared" si="99"/>
        <v>18.123706969153552</v>
      </c>
      <c r="M241" s="94">
        <f t="shared" si="99"/>
        <v>17.790095815498699</v>
      </c>
      <c r="N241" s="94">
        <f t="shared" si="99"/>
        <v>17.438156026551138</v>
      </c>
      <c r="O241" s="94">
        <f t="shared" si="99"/>
        <v>16.999241745794045</v>
      </c>
      <c r="P241" s="94">
        <f t="shared" si="99"/>
        <v>16.886451492081079</v>
      </c>
      <c r="Q241" s="94">
        <f t="shared" si="99"/>
        <v>16.778183160880271</v>
      </c>
      <c r="R241" s="94">
        <f t="shared" si="99"/>
        <v>16.642189226913914</v>
      </c>
      <c r="S241" s="94">
        <f t="shared" si="99"/>
        <v>16.540316160452001</v>
      </c>
      <c r="T241" s="94">
        <f t="shared" si="99"/>
        <v>16.43985165227156</v>
      </c>
      <c r="U241" s="94">
        <f t="shared" si="99"/>
        <v>16.342030592295306</v>
      </c>
      <c r="V241" s="94">
        <f t="shared" si="99"/>
        <v>16.246591145924327</v>
      </c>
      <c r="W241" s="94">
        <f t="shared" si="99"/>
        <v>16.15091006912936</v>
      </c>
      <c r="X241" s="94">
        <f t="shared" si="99"/>
        <v>16.059059450398316</v>
      </c>
      <c r="Y241" s="94">
        <f t="shared" si="99"/>
        <v>15.967886848925506</v>
      </c>
      <c r="Z241" s="94">
        <f t="shared" si="99"/>
        <v>15.87907543249162</v>
      </c>
      <c r="AA241" s="94">
        <f t="shared" si="99"/>
        <v>15.790868550057372</v>
      </c>
      <c r="AB241" s="94">
        <f t="shared" si="99"/>
        <v>15.696721103406254</v>
      </c>
      <c r="AC241" s="94">
        <f t="shared" si="99"/>
        <v>15.609688795214552</v>
      </c>
      <c r="AD241" s="94">
        <f t="shared" si="99"/>
        <v>15.523278947372734</v>
      </c>
      <c r="AE241" s="94">
        <f t="shared" si="99"/>
        <v>15.437562380795075</v>
      </c>
      <c r="AF241" s="94">
        <f t="shared" si="99"/>
        <v>15.349728165114586</v>
      </c>
      <c r="AG241" s="94">
        <f t="shared" si="99"/>
        <v>15.263885270432512</v>
      </c>
      <c r="AH241" s="94">
        <f t="shared" si="99"/>
        <v>15.178900775051137</v>
      </c>
      <c r="AI241" s="94">
        <f t="shared" si="99"/>
        <v>15.095106942611766</v>
      </c>
      <c r="AJ241" s="94">
        <f t="shared" si="99"/>
        <v>15.010267840885222</v>
      </c>
      <c r="AK241" s="94">
        <f t="shared" si="99"/>
        <v>14.926410755168673</v>
      </c>
      <c r="AL241" s="94">
        <f t="shared" si="99"/>
        <v>14.844791297073471</v>
      </c>
      <c r="AM241" s="94">
        <f t="shared" si="99"/>
        <v>14.769901541187886</v>
      </c>
      <c r="AN241" s="94">
        <f t="shared" si="99"/>
        <v>14.693971893015043</v>
      </c>
      <c r="AO241" s="94">
        <f t="shared" si="99"/>
        <v>14.617050365160651</v>
      </c>
      <c r="AP241" s="94">
        <f t="shared" si="99"/>
        <v>14.539181434399653</v>
      </c>
      <c r="AQ241" s="94">
        <f t="shared" si="99"/>
        <v>14.460406393769166</v>
      </c>
      <c r="AR241" s="94">
        <f t="shared" si="99"/>
        <v>14.388367454805849</v>
      </c>
      <c r="AS241" s="94">
        <f t="shared" si="99"/>
        <v>14.315260809820467</v>
      </c>
      <c r="AT241" s="94">
        <f t="shared" si="99"/>
        <v>14.241134845227386</v>
      </c>
      <c r="AU241" s="94">
        <f t="shared" si="99"/>
        <v>14.166034448025332</v>
      </c>
      <c r="AV241" s="94">
        <f t="shared" si="99"/>
        <v>14.093492199714177</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71" t="s">
        <v>481</v>
      </c>
      <c r="C245" s="272"/>
      <c r="D245" s="272"/>
      <c r="E245" s="273"/>
      <c r="F245" s="273"/>
      <c r="G245" s="272"/>
      <c r="H245" s="272"/>
      <c r="I245" s="272"/>
      <c r="J245" s="162">
        <f t="shared" ref="J245:AV245" si="101">SUM(J220:J241)</f>
        <v>350.82050880003044</v>
      </c>
      <c r="K245" s="162">
        <f t="shared" si="101"/>
        <v>343.4517690987397</v>
      </c>
      <c r="L245" s="162">
        <f t="shared" si="101"/>
        <v>336.88612026901075</v>
      </c>
      <c r="M245" s="162">
        <f t="shared" si="101"/>
        <v>329.60009036857537</v>
      </c>
      <c r="N245" s="162">
        <f t="shared" si="101"/>
        <v>321.95223768616489</v>
      </c>
      <c r="O245" s="162">
        <f t="shared" si="101"/>
        <v>312.68149374589541</v>
      </c>
      <c r="P245" s="162">
        <f t="shared" si="101"/>
        <v>314.81551875434195</v>
      </c>
      <c r="Q245" s="162">
        <f t="shared" si="101"/>
        <v>317.36542157276654</v>
      </c>
      <c r="R245" s="162">
        <f t="shared" si="101"/>
        <v>317.36542157276654</v>
      </c>
      <c r="S245" s="162">
        <f t="shared" si="101"/>
        <v>320.50349207577358</v>
      </c>
      <c r="T245" s="162">
        <f t="shared" si="101"/>
        <v>323.7711066237643</v>
      </c>
      <c r="U245" s="162">
        <f t="shared" si="101"/>
        <v>327.28183711347884</v>
      </c>
      <c r="V245" s="162">
        <f t="shared" si="101"/>
        <v>331.01160281392788</v>
      </c>
      <c r="W245" s="162">
        <f t="shared" si="101"/>
        <v>334.71914594614776</v>
      </c>
      <c r="X245" s="162">
        <f t="shared" si="101"/>
        <v>338.77897342347848</v>
      </c>
      <c r="Y245" s="162">
        <f t="shared" si="101"/>
        <v>342.90115763773338</v>
      </c>
      <c r="Z245" s="162">
        <f t="shared" si="101"/>
        <v>347.24049826285085</v>
      </c>
      <c r="AA245" s="162">
        <f t="shared" si="101"/>
        <v>351.63543742490731</v>
      </c>
      <c r="AB245" s="162">
        <f t="shared" si="101"/>
        <v>355.48402736715684</v>
      </c>
      <c r="AC245" s="162">
        <f t="shared" si="101"/>
        <v>359.92828313568026</v>
      </c>
      <c r="AD245" s="162">
        <f t="shared" si="101"/>
        <v>364.429345619652</v>
      </c>
      <c r="AE245" s="162">
        <f t="shared" si="101"/>
        <v>368.99367804765478</v>
      </c>
      <c r="AF245" s="162">
        <f t="shared" si="101"/>
        <v>373.36475047118341</v>
      </c>
      <c r="AG245" s="162">
        <f t="shared" si="101"/>
        <v>377.91755399669142</v>
      </c>
      <c r="AH245" s="162">
        <f t="shared" si="101"/>
        <v>382.54869639924578</v>
      </c>
      <c r="AI245" s="162">
        <f t="shared" ref="AI245:AR245" si="102">SUM(AI220:AI241)</f>
        <v>387.28850058395847</v>
      </c>
      <c r="AJ245" s="162">
        <f t="shared" si="102"/>
        <v>391.9329118412752</v>
      </c>
      <c r="AK245" s="162">
        <f t="shared" si="102"/>
        <v>396.66694343192864</v>
      </c>
      <c r="AL245" s="162">
        <f t="shared" si="102"/>
        <v>401.60518445630527</v>
      </c>
      <c r="AM245" s="162">
        <f t="shared" si="102"/>
        <v>407.02433279780729</v>
      </c>
      <c r="AN245" s="162">
        <f t="shared" si="102"/>
        <v>412.35003600166493</v>
      </c>
      <c r="AO245" s="162">
        <f t="shared" si="102"/>
        <v>417.58660849986666</v>
      </c>
      <c r="AP245" s="162">
        <f t="shared" si="102"/>
        <v>422.73804699323279</v>
      </c>
      <c r="AQ245" s="162">
        <f t="shared" si="102"/>
        <v>427.80806209062473</v>
      </c>
      <c r="AR245" s="162">
        <f t="shared" si="102"/>
        <v>433.48338598315695</v>
      </c>
      <c r="AS245" s="162">
        <f t="shared" si="101"/>
        <v>439.0627653846895</v>
      </c>
      <c r="AT245" s="162">
        <f t="shared" si="101"/>
        <v>444.55054831780654</v>
      </c>
      <c r="AU245" s="162">
        <f t="shared" si="101"/>
        <v>449.95076834620113</v>
      </c>
      <c r="AV245" s="162">
        <f t="shared" si="101"/>
        <v>455.58086465904773</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135.92166627227633</v>
      </c>
      <c r="L248" s="10">
        <f t="shared" si="107"/>
        <v>132.47944149232475</v>
      </c>
      <c r="M248" s="10">
        <f t="shared" si="107"/>
        <v>128.73475734564809</v>
      </c>
      <c r="N248" s="10">
        <f t="shared" si="107"/>
        <v>124.83065921584738</v>
      </c>
      <c r="O248" s="10">
        <f t="shared" si="107"/>
        <v>120.28334032399778</v>
      </c>
      <c r="P248" s="10">
        <f t="shared" si="107"/>
        <v>119.48525834625642</v>
      </c>
      <c r="Q248" s="10">
        <f t="shared" si="107"/>
        <v>118.71917261591142</v>
      </c>
      <c r="R248" s="10">
        <f t="shared" si="107"/>
        <v>117.7569058933194</v>
      </c>
      <c r="S248" s="10">
        <f t="shared" si="107"/>
        <v>117.03607181693363</v>
      </c>
      <c r="T248" s="10">
        <f t="shared" si="107"/>
        <v>116.32520442598425</v>
      </c>
      <c r="U248" s="10">
        <f t="shared" si="107"/>
        <v>115.63304156225597</v>
      </c>
      <c r="V248" s="10">
        <f t="shared" si="107"/>
        <v>114.95773053486766</v>
      </c>
      <c r="W248" s="10">
        <f t="shared" si="107"/>
        <v>114.28070977742456</v>
      </c>
      <c r="X248" s="10">
        <f t="shared" si="107"/>
        <v>113.63079259894045</v>
      </c>
      <c r="Y248" s="10">
        <f t="shared" si="107"/>
        <v>112.98567293918317</v>
      </c>
      <c r="Z248" s="10">
        <f t="shared" ref="Z248:AN256" si="108">INDEX($J$233:$AV$241,MATCH($D248,$B$233:$B$241,0),MATCH(Z$247,$J$104:$AV$104,0))</f>
        <v>112.35726056718923</v>
      </c>
      <c r="AA248" s="10">
        <f t="shared" si="108"/>
        <v>111.73312576062453</v>
      </c>
      <c r="AB248" s="10">
        <f t="shared" si="108"/>
        <v>111.06695667287838</v>
      </c>
      <c r="AC248" s="10">
        <f t="shared" si="108"/>
        <v>110.45113292603415</v>
      </c>
      <c r="AD248" s="10">
        <f t="shared" si="108"/>
        <v>109.83971358799963</v>
      </c>
      <c r="AE248" s="10">
        <f t="shared" si="108"/>
        <v>109.23319977383989</v>
      </c>
      <c r="AF248" s="10">
        <f t="shared" si="108"/>
        <v>108.61170188500601</v>
      </c>
      <c r="AG248" s="10">
        <f t="shared" si="108"/>
        <v>108.00429419766044</v>
      </c>
      <c r="AH248" s="10">
        <f t="shared" si="108"/>
        <v>107.40296037741811</v>
      </c>
      <c r="AI248" s="10">
        <f t="shared" si="108"/>
        <v>106.8100514574158</v>
      </c>
      <c r="AJ248" s="10">
        <f t="shared" si="108"/>
        <v>106.20974641449935</v>
      </c>
      <c r="AK248" s="10">
        <f t="shared" si="108"/>
        <v>105.61638992656553</v>
      </c>
      <c r="AL248" s="10">
        <f t="shared" si="108"/>
        <v>105.03886645805231</v>
      </c>
      <c r="AM248" s="10">
        <f>INDEX($J$233:$AV$241,MATCH($D248,$B$233:$B$241,0),MATCH(AM$247,$J$104:$AV$104,0))</f>
        <v>102.31903337190903</v>
      </c>
      <c r="AN248" s="10">
        <f>INDEX($J$233:$AV$241,MATCH($D248,$B$233:$B$241,0),MATCH(AN$247,$J$104:$AV$104,0))</f>
        <v>99.722819638779384</v>
      </c>
      <c r="AO248" s="186">
        <f>AN248</f>
        <v>99.722819638779384</v>
      </c>
      <c r="AP248" s="186">
        <f>AO248</f>
        <v>99.722819638779384</v>
      </c>
      <c r="AQ248" s="186"/>
      <c r="AR248" s="186"/>
      <c r="AS248" s="186"/>
      <c r="AT248" s="186"/>
      <c r="AU248" s="186"/>
      <c r="AV248" s="186"/>
    </row>
    <row r="249" spans="1:48" s="185" customFormat="1">
      <c r="A249" s="185"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8.5490611306053133</v>
      </c>
      <c r="L249" s="10">
        <f t="shared" si="107"/>
        <v>9.2848145829676039</v>
      </c>
      <c r="M249" s="10">
        <f t="shared" si="107"/>
        <v>10.021142488667573</v>
      </c>
      <c r="N249" s="10">
        <f t="shared" si="107"/>
        <v>10.765749561530553</v>
      </c>
      <c r="O249" s="10">
        <f t="shared" si="107"/>
        <v>11.470981711368385</v>
      </c>
      <c r="P249" s="10">
        <f t="shared" si="107"/>
        <v>11.394871555579691</v>
      </c>
      <c r="Q249" s="10">
        <f t="shared" si="107"/>
        <v>11.321812764740852</v>
      </c>
      <c r="R249" s="10">
        <f t="shared" si="107"/>
        <v>11.230044911049902</v>
      </c>
      <c r="S249" s="10">
        <f t="shared" si="107"/>
        <v>11.161301604745972</v>
      </c>
      <c r="T249" s="10">
        <f t="shared" si="107"/>
        <v>11.093508784735953</v>
      </c>
      <c r="U249" s="10">
        <f t="shared" si="107"/>
        <v>11.027499746994495</v>
      </c>
      <c r="V249" s="10">
        <f t="shared" si="107"/>
        <v>10.963097807176474</v>
      </c>
      <c r="W249" s="10">
        <f t="shared" si="107"/>
        <v>10.898532816663842</v>
      </c>
      <c r="X249" s="10">
        <f t="shared" si="107"/>
        <v>10.836552595228239</v>
      </c>
      <c r="Y249" s="10">
        <f t="shared" si="107"/>
        <v>10.775029895585989</v>
      </c>
      <c r="Z249" s="10">
        <f t="shared" si="108"/>
        <v>10.715100508798733</v>
      </c>
      <c r="AA249" s="10">
        <f t="shared" si="108"/>
        <v>10.655579057762809</v>
      </c>
      <c r="AB249" s="10">
        <f t="shared" si="108"/>
        <v>10.592048951252369</v>
      </c>
      <c r="AC249" s="10">
        <f t="shared" si="108"/>
        <v>10.533320095548426</v>
      </c>
      <c r="AD249" s="10">
        <f t="shared" si="108"/>
        <v>10.475011272184533</v>
      </c>
      <c r="AE249" s="10">
        <f t="shared" si="108"/>
        <v>10.417170270669457</v>
      </c>
      <c r="AF249" s="10">
        <f t="shared" si="108"/>
        <v>10.357900292821618</v>
      </c>
      <c r="AG249" s="10">
        <f t="shared" si="108"/>
        <v>10.299974045894007</v>
      </c>
      <c r="AH249" s="10">
        <f t="shared" si="108"/>
        <v>10.242627041430657</v>
      </c>
      <c r="AI249" s="10">
        <f t="shared" si="108"/>
        <v>10.186083488852773</v>
      </c>
      <c r="AJ249" s="10">
        <f t="shared" si="108"/>
        <v>10.128834595115798</v>
      </c>
      <c r="AK249" s="10">
        <f t="shared" si="108"/>
        <v>10.072248359623195</v>
      </c>
      <c r="AL249" s="10">
        <f t="shared" si="108"/>
        <v>10.017172061215149</v>
      </c>
      <c r="AM249" s="10">
        <f t="shared" si="108"/>
        <v>9.7577915393150629</v>
      </c>
      <c r="AN249" s="10">
        <f t="shared" si="108"/>
        <v>9.5102001424406932</v>
      </c>
      <c r="AO249" s="186">
        <f t="shared" ref="AO249:AP264" si="109">AN249</f>
        <v>9.5102001424406932</v>
      </c>
      <c r="AP249" s="186">
        <f t="shared" si="109"/>
        <v>9.5102001424406932</v>
      </c>
      <c r="AQ249" s="186"/>
      <c r="AR249" s="186"/>
      <c r="AS249" s="186"/>
      <c r="AT249" s="186"/>
      <c r="AU249" s="186"/>
      <c r="AV249" s="186"/>
    </row>
    <row r="250" spans="1:48" s="185" customFormat="1">
      <c r="A250" s="185"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9.6405765561665397</v>
      </c>
      <c r="L250" s="10">
        <f t="shared" si="107"/>
        <v>9.4082091042730447</v>
      </c>
      <c r="M250" s="10">
        <f t="shared" si="107"/>
        <v>9.1546314393555406</v>
      </c>
      <c r="N250" s="10">
        <f t="shared" si="107"/>
        <v>8.8899734161760549</v>
      </c>
      <c r="O250" s="10">
        <f t="shared" si="107"/>
        <v>8.5797067698540808</v>
      </c>
      <c r="P250" s="10">
        <f t="shared" si="107"/>
        <v>8.5227802717298839</v>
      </c>
      <c r="Q250" s="10">
        <f t="shared" si="107"/>
        <v>8.4681360382955191</v>
      </c>
      <c r="R250" s="10">
        <f t="shared" si="107"/>
        <v>8.3994983841366846</v>
      </c>
      <c r="S250" s="10">
        <f t="shared" si="107"/>
        <v>8.3480819120928444</v>
      </c>
      <c r="T250" s="10">
        <f t="shared" si="107"/>
        <v>8.297376355112398</v>
      </c>
      <c r="U250" s="10">
        <f t="shared" si="107"/>
        <v>8.2480049759024858</v>
      </c>
      <c r="V250" s="10">
        <f t="shared" si="107"/>
        <v>8.1998356236228265</v>
      </c>
      <c r="W250" s="10">
        <f t="shared" si="107"/>
        <v>8.1515443177751514</v>
      </c>
      <c r="X250" s="10">
        <f t="shared" si="107"/>
        <v>8.1051862868037414</v>
      </c>
      <c r="Y250" s="10">
        <f t="shared" si="107"/>
        <v>8.0591704586992314</v>
      </c>
      <c r="Z250" s="10">
        <f t="shared" si="108"/>
        <v>8.0143463469998562</v>
      </c>
      <c r="AA250" s="10">
        <f t="shared" si="108"/>
        <v>7.9698273503477814</v>
      </c>
      <c r="AB250" s="10">
        <f t="shared" si="108"/>
        <v>7.9223100847263934</v>
      </c>
      <c r="AC250" s="10">
        <f t="shared" si="108"/>
        <v>7.8783839087854499</v>
      </c>
      <c r="AD250" s="10">
        <f t="shared" si="108"/>
        <v>7.8347718955205679</v>
      </c>
      <c r="AE250" s="10">
        <f t="shared" si="108"/>
        <v>7.7915097890364979</v>
      </c>
      <c r="AF250" s="10">
        <f t="shared" si="108"/>
        <v>7.747178881448507</v>
      </c>
      <c r="AG250" s="10">
        <f t="shared" si="108"/>
        <v>7.7038530157621814</v>
      </c>
      <c r="AH250" s="10">
        <f t="shared" si="108"/>
        <v>7.6609603937699893</v>
      </c>
      <c r="AI250" s="10">
        <f t="shared" si="108"/>
        <v>7.6186687126348609</v>
      </c>
      <c r="AJ250" s="10">
        <f t="shared" si="108"/>
        <v>7.5758494724407104</v>
      </c>
      <c r="AK250" s="10">
        <f t="shared" si="108"/>
        <v>7.5335258666716181</v>
      </c>
      <c r="AL250" s="10">
        <f t="shared" si="108"/>
        <v>7.4923316165019305</v>
      </c>
      <c r="AM250" s="10">
        <f t="shared" si="108"/>
        <v>7.2983282717394715</v>
      </c>
      <c r="AN250" s="10">
        <f t="shared" si="108"/>
        <v>7.1131425886505184</v>
      </c>
      <c r="AO250" s="186">
        <f t="shared" si="109"/>
        <v>7.1131425886505184</v>
      </c>
      <c r="AP250" s="186">
        <f t="shared" si="109"/>
        <v>7.1131425886505184</v>
      </c>
      <c r="AQ250" s="186"/>
      <c r="AR250" s="186"/>
      <c r="AS250" s="186"/>
      <c r="AT250" s="186"/>
      <c r="AU250" s="186"/>
      <c r="AV250" s="186"/>
    </row>
    <row r="251" spans="1:48" s="185" customFormat="1">
      <c r="A251" s="185"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118.28323427049118</v>
      </c>
      <c r="L251" s="10">
        <f t="shared" si="107"/>
        <v>115.28770389461209</v>
      </c>
      <c r="M251" s="10">
        <f t="shared" si="107"/>
        <v>112.02896403114494</v>
      </c>
      <c r="N251" s="10">
        <f t="shared" si="107"/>
        <v>108.63149719331824</v>
      </c>
      <c r="O251" s="10">
        <f t="shared" si="107"/>
        <v>104.67427977141128</v>
      </c>
      <c r="P251" s="10">
        <f t="shared" si="107"/>
        <v>103.97976417188104</v>
      </c>
      <c r="Q251" s="10">
        <f t="shared" si="107"/>
        <v>103.31309269559</v>
      </c>
      <c r="R251" s="10">
        <f t="shared" si="107"/>
        <v>102.47569845741869</v>
      </c>
      <c r="S251" s="10">
        <f t="shared" si="107"/>
        <v>101.84840636877922</v>
      </c>
      <c r="T251" s="10">
        <f t="shared" si="107"/>
        <v>101.22978759779915</v>
      </c>
      <c r="U251" s="10">
        <f t="shared" si="107"/>
        <v>100.62744608441818</v>
      </c>
      <c r="V251" s="10">
        <f t="shared" si="107"/>
        <v>100.03976955977929</v>
      </c>
      <c r="W251" s="10">
        <f t="shared" si="107"/>
        <v>99.450605175212289</v>
      </c>
      <c r="X251" s="10">
        <f t="shared" si="107"/>
        <v>98.885027162615984</v>
      </c>
      <c r="Y251" s="10">
        <f t="shared" si="107"/>
        <v>98.323624099069718</v>
      </c>
      <c r="Z251" s="10">
        <f t="shared" si="108"/>
        <v>97.776760233627243</v>
      </c>
      <c r="AA251" s="10">
        <f t="shared" si="108"/>
        <v>97.233618837807612</v>
      </c>
      <c r="AB251" s="10">
        <f t="shared" si="108"/>
        <v>96.653897911551496</v>
      </c>
      <c r="AC251" s="10">
        <f t="shared" si="108"/>
        <v>96.117989056730735</v>
      </c>
      <c r="AD251" s="10">
        <f t="shared" si="108"/>
        <v>95.585913054562127</v>
      </c>
      <c r="AE251" s="10">
        <f t="shared" si="108"/>
        <v>95.058105990860909</v>
      </c>
      <c r="AF251" s="10">
        <f t="shared" si="108"/>
        <v>94.517259322337196</v>
      </c>
      <c r="AG251" s="10">
        <f t="shared" si="108"/>
        <v>93.988674382567027</v>
      </c>
      <c r="AH251" s="10">
        <f t="shared" si="108"/>
        <v>93.465375109646018</v>
      </c>
      <c r="AI251" s="10">
        <f t="shared" si="108"/>
        <v>92.949407445261954</v>
      </c>
      <c r="AJ251" s="10">
        <f t="shared" si="108"/>
        <v>92.427003446161422</v>
      </c>
      <c r="AK251" s="10">
        <f t="shared" si="108"/>
        <v>91.910646294332537</v>
      </c>
      <c r="AL251" s="10">
        <f t="shared" si="108"/>
        <v>91.408067525278767</v>
      </c>
      <c r="AM251" s="10">
        <f t="shared" si="108"/>
        <v>89.041184724854062</v>
      </c>
      <c r="AN251" s="10">
        <f t="shared" si="108"/>
        <v>86.781879305533451</v>
      </c>
      <c r="AO251" s="186">
        <f t="shared" si="109"/>
        <v>86.781879305533451</v>
      </c>
      <c r="AP251" s="186">
        <f t="shared" si="109"/>
        <v>86.781879305533451</v>
      </c>
      <c r="AQ251" s="186"/>
      <c r="AR251" s="186"/>
      <c r="AS251" s="186"/>
      <c r="AT251" s="186"/>
      <c r="AU251" s="186"/>
      <c r="AV251" s="186"/>
    </row>
    <row r="252" spans="1:48" s="185" customFormat="1">
      <c r="A252" s="185"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28.774069896967418</v>
      </c>
      <c r="L252" s="10">
        <f t="shared" si="107"/>
        <v>28.045364760135215</v>
      </c>
      <c r="M252" s="10">
        <f t="shared" si="107"/>
        <v>27.252630192250379</v>
      </c>
      <c r="N252" s="10">
        <f t="shared" si="107"/>
        <v>26.426148325507562</v>
      </c>
      <c r="O252" s="10">
        <f t="shared" si="107"/>
        <v>25.463499211305461</v>
      </c>
      <c r="P252" s="10">
        <f t="shared" si="107"/>
        <v>25.294548467536334</v>
      </c>
      <c r="Q252" s="10">
        <f t="shared" si="107"/>
        <v>25.132371200610695</v>
      </c>
      <c r="R252" s="10">
        <f t="shared" si="107"/>
        <v>24.928663206920248</v>
      </c>
      <c r="S252" s="10">
        <f t="shared" si="107"/>
        <v>24.776065533077052</v>
      </c>
      <c r="T252" s="10">
        <f t="shared" si="107"/>
        <v>24.625577766441836</v>
      </c>
      <c r="U252" s="10">
        <f t="shared" si="107"/>
        <v>24.479049672965502</v>
      </c>
      <c r="V252" s="10">
        <f t="shared" si="107"/>
        <v>24.336089045442446</v>
      </c>
      <c r="W252" s="10">
        <f t="shared" si="107"/>
        <v>24.192766474945536</v>
      </c>
      <c r="X252" s="10">
        <f t="shared" si="107"/>
        <v>24.05518162306857</v>
      </c>
      <c r="Y252" s="10">
        <f t="shared" si="107"/>
        <v>23.918612386604249</v>
      </c>
      <c r="Z252" s="10">
        <f t="shared" si="108"/>
        <v>23.785580015741079</v>
      </c>
      <c r="AA252" s="10">
        <f t="shared" si="108"/>
        <v>23.653453188269381</v>
      </c>
      <c r="AB252" s="10">
        <f t="shared" si="108"/>
        <v>23.512427872587857</v>
      </c>
      <c r="AC252" s="10">
        <f t="shared" si="108"/>
        <v>23.382060463021141</v>
      </c>
      <c r="AD252" s="10">
        <f t="shared" si="108"/>
        <v>23.252625449079211</v>
      </c>
      <c r="AE252" s="10">
        <f t="shared" si="108"/>
        <v>23.124228914805201</v>
      </c>
      <c r="AF252" s="10">
        <f t="shared" si="108"/>
        <v>22.992660312208017</v>
      </c>
      <c r="AG252" s="10">
        <f t="shared" si="108"/>
        <v>22.864074548576884</v>
      </c>
      <c r="AH252" s="10">
        <f t="shared" si="108"/>
        <v>22.736774598174556</v>
      </c>
      <c r="AI252" s="10">
        <f t="shared" si="108"/>
        <v>22.61125816525718</v>
      </c>
      <c r="AJ252" s="10">
        <f t="shared" si="108"/>
        <v>22.484176002875657</v>
      </c>
      <c r="AK252" s="10">
        <f t="shared" si="108"/>
        <v>22.35856482162788</v>
      </c>
      <c r="AL252" s="10">
        <f t="shared" si="108"/>
        <v>22.236305426890549</v>
      </c>
      <c r="AM252" s="10">
        <f t="shared" si="108"/>
        <v>21.660527705243133</v>
      </c>
      <c r="AN252" s="10">
        <f t="shared" si="108"/>
        <v>21.110919703271659</v>
      </c>
      <c r="AO252" s="186">
        <f t="shared" si="109"/>
        <v>21.110919703271659</v>
      </c>
      <c r="AP252" s="186">
        <f t="shared" si="109"/>
        <v>21.110919703271659</v>
      </c>
      <c r="AQ252" s="186"/>
      <c r="AR252" s="186"/>
      <c r="AS252" s="186"/>
      <c r="AT252" s="186"/>
      <c r="AU252" s="186"/>
      <c r="AV252" s="186"/>
    </row>
    <row r="253" spans="1:48" s="185" customFormat="1">
      <c r="A253" s="185"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10.37483925723455</v>
      </c>
      <c r="L253" s="10">
        <f t="shared" si="107"/>
        <v>11.109989982483061</v>
      </c>
      <c r="M253" s="10">
        <f t="shared" si="107"/>
        <v>11.842591560973128</v>
      </c>
      <c r="N253" s="10">
        <f t="shared" si="107"/>
        <v>12.582208238331791</v>
      </c>
      <c r="O253" s="10">
        <f t="shared" si="107"/>
        <v>13.273861719969339</v>
      </c>
      <c r="P253" s="10">
        <f t="shared" si="107"/>
        <v>13.185789425126156</v>
      </c>
      <c r="Q253" s="10">
        <f t="shared" si="107"/>
        <v>13.101248074488154</v>
      </c>
      <c r="R253" s="10">
        <f t="shared" si="107"/>
        <v>12.995057180728395</v>
      </c>
      <c r="S253" s="10">
        <f t="shared" si="107"/>
        <v>12.915509573992392</v>
      </c>
      <c r="T253" s="10">
        <f t="shared" si="107"/>
        <v>12.837061840305573</v>
      </c>
      <c r="U253" s="10">
        <f t="shared" si="107"/>
        <v>12.760678243740339</v>
      </c>
      <c r="V253" s="10">
        <f t="shared" si="107"/>
        <v>12.686154330691554</v>
      </c>
      <c r="W253" s="10">
        <f t="shared" si="107"/>
        <v>12.611441740472145</v>
      </c>
      <c r="X253" s="10">
        <f t="shared" si="107"/>
        <v>12.539720164288834</v>
      </c>
      <c r="Y253" s="10">
        <f t="shared" si="107"/>
        <v>12.46852801803329</v>
      </c>
      <c r="Z253" s="10">
        <f t="shared" si="108"/>
        <v>12.39917960364359</v>
      </c>
      <c r="AA253" s="10">
        <f t="shared" si="108"/>
        <v>12.330303239762744</v>
      </c>
      <c r="AB253" s="10">
        <f t="shared" si="108"/>
        <v>12.256788184984234</v>
      </c>
      <c r="AC253" s="10">
        <f t="shared" si="108"/>
        <v>12.188828987663433</v>
      </c>
      <c r="AD253" s="10">
        <f t="shared" si="108"/>
        <v>12.121355838646087</v>
      </c>
      <c r="AE253" s="10">
        <f t="shared" si="108"/>
        <v>12.054424038458945</v>
      </c>
      <c r="AF253" s="10">
        <f t="shared" si="108"/>
        <v>11.985838671496138</v>
      </c>
      <c r="AG253" s="10">
        <f t="shared" si="108"/>
        <v>11.918808227980405</v>
      </c>
      <c r="AH253" s="10">
        <f t="shared" si="108"/>
        <v>11.852448065750645</v>
      </c>
      <c r="AI253" s="10">
        <f t="shared" si="108"/>
        <v>11.787017632945508</v>
      </c>
      <c r="AJ253" s="10">
        <f t="shared" si="108"/>
        <v>11.72077100138365</v>
      </c>
      <c r="AK253" s="10">
        <f t="shared" si="108"/>
        <v>11.65529117724288</v>
      </c>
      <c r="AL253" s="10">
        <f t="shared" si="108"/>
        <v>11.591558605130796</v>
      </c>
      <c r="AM253" s="10">
        <f t="shared" si="108"/>
        <v>11.291411567397919</v>
      </c>
      <c r="AN253" s="10">
        <f t="shared" si="108"/>
        <v>11.004906536890605</v>
      </c>
      <c r="AO253" s="186">
        <f t="shared" si="109"/>
        <v>11.004906536890605</v>
      </c>
      <c r="AP253" s="186">
        <f t="shared" si="109"/>
        <v>11.004906536890605</v>
      </c>
      <c r="AQ253" s="186"/>
      <c r="AR253" s="186"/>
      <c r="AS253" s="186"/>
      <c r="AT253" s="186"/>
      <c r="AU253" s="186"/>
      <c r="AV253" s="186"/>
    </row>
    <row r="254" spans="1:48" s="185" customFormat="1">
      <c r="A254" s="185"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10.024518536781958</v>
      </c>
      <c r="L254" s="10">
        <f t="shared" si="107"/>
        <v>9.7706469719258315</v>
      </c>
      <c r="M254" s="10">
        <f t="shared" si="107"/>
        <v>9.4944683708810445</v>
      </c>
      <c r="N254" s="10">
        <f t="shared" si="107"/>
        <v>9.2065326418324833</v>
      </c>
      <c r="O254" s="10">
        <f t="shared" si="107"/>
        <v>8.8711579824850144</v>
      </c>
      <c r="P254" s="10">
        <f t="shared" si="107"/>
        <v>8.9317028927760216</v>
      </c>
      <c r="Q254" s="10">
        <f t="shared" si="107"/>
        <v>9.0040467672766695</v>
      </c>
      <c r="R254" s="10">
        <f t="shared" si="107"/>
        <v>9.0040467672766695</v>
      </c>
      <c r="S254" s="10">
        <f t="shared" si="107"/>
        <v>9.093077681319107</v>
      </c>
      <c r="T254" s="10">
        <f t="shared" si="107"/>
        <v>9.1857839190110919</v>
      </c>
      <c r="U254" s="10">
        <f t="shared" si="107"/>
        <v>9.2853876545410667</v>
      </c>
      <c r="V254" s="10">
        <f t="shared" si="107"/>
        <v>9.3912056879972656</v>
      </c>
      <c r="W254" s="10">
        <f t="shared" si="107"/>
        <v>9.4963932399012148</v>
      </c>
      <c r="X254" s="10">
        <f t="shared" si="107"/>
        <v>9.6115755313172322</v>
      </c>
      <c r="Y254" s="10">
        <f t="shared" si="107"/>
        <v>9.7285269599402451</v>
      </c>
      <c r="Z254" s="10">
        <f t="shared" si="108"/>
        <v>9.8516393826297595</v>
      </c>
      <c r="AA254" s="10">
        <f t="shared" si="108"/>
        <v>9.9763292040929237</v>
      </c>
      <c r="AB254" s="10">
        <f t="shared" si="108"/>
        <v>10.085518427217348</v>
      </c>
      <c r="AC254" s="10">
        <f t="shared" si="108"/>
        <v>10.213273042341195</v>
      </c>
      <c r="AD254" s="10">
        <f t="shared" si="108"/>
        <v>10.342651831114736</v>
      </c>
      <c r="AE254" s="10">
        <f t="shared" si="108"/>
        <v>10.473839585168205</v>
      </c>
      <c r="AF254" s="10">
        <f t="shared" si="108"/>
        <v>10.59950179872299</v>
      </c>
      <c r="AG254" s="10">
        <f t="shared" si="108"/>
        <v>10.730359927317673</v>
      </c>
      <c r="AH254" s="10">
        <f t="shared" si="108"/>
        <v>10.863457860464353</v>
      </c>
      <c r="AI254" s="10">
        <f t="shared" si="108"/>
        <v>10.999662567201403</v>
      </c>
      <c r="AJ254" s="10">
        <f t="shared" si="108"/>
        <v>11.133139873175692</v>
      </c>
      <c r="AK254" s="10">
        <f t="shared" si="108"/>
        <v>11.269179534370377</v>
      </c>
      <c r="AL254" s="10">
        <f t="shared" si="108"/>
        <v>11.41105779367189</v>
      </c>
      <c r="AM254" s="10">
        <f t="shared" si="108"/>
        <v>12.182321359509997</v>
      </c>
      <c r="AN254" s="10">
        <f t="shared" si="108"/>
        <v>12.999170906221364</v>
      </c>
      <c r="AO254" s="186">
        <f t="shared" si="109"/>
        <v>12.999170906221364</v>
      </c>
      <c r="AP254" s="186">
        <f t="shared" si="109"/>
        <v>12.999170906221364</v>
      </c>
      <c r="AQ254" s="186"/>
      <c r="AR254" s="186"/>
      <c r="AS254" s="186"/>
      <c r="AT254" s="186"/>
      <c r="AU254" s="186"/>
      <c r="AV254" s="186"/>
    </row>
    <row r="255" spans="1:48" s="185"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3.4639677121482189</v>
      </c>
      <c r="L255" s="10">
        <f t="shared" si="107"/>
        <v>3.3762425111355761</v>
      </c>
      <c r="M255" s="10">
        <f t="shared" si="107"/>
        <v>3.2808091241559243</v>
      </c>
      <c r="N255" s="10">
        <f t="shared" si="107"/>
        <v>3.1813130670696492</v>
      </c>
      <c r="O255" s="10">
        <f t="shared" si="107"/>
        <v>3.0654245097100388</v>
      </c>
      <c r="P255" s="10">
        <f t="shared" si="107"/>
        <v>3.0863457752664281</v>
      </c>
      <c r="Q255" s="10">
        <f t="shared" si="107"/>
        <v>3.1113441674108944</v>
      </c>
      <c r="R255" s="10">
        <f t="shared" si="107"/>
        <v>3.1113441674108944</v>
      </c>
      <c r="S255" s="10">
        <f t="shared" si="107"/>
        <v>3.1421087582981739</v>
      </c>
      <c r="T255" s="10">
        <f t="shared" si="107"/>
        <v>3.1741433555610223</v>
      </c>
      <c r="U255" s="10">
        <f t="shared" si="107"/>
        <v>3.208561379989749</v>
      </c>
      <c r="V255" s="10">
        <f t="shared" si="107"/>
        <v>3.2451267521729967</v>
      </c>
      <c r="W255" s="10">
        <f t="shared" si="107"/>
        <v>3.2814742617494677</v>
      </c>
      <c r="X255" s="10">
        <f t="shared" si="107"/>
        <v>3.3212754489099647</v>
      </c>
      <c r="Y255" s="10">
        <f t="shared" si="107"/>
        <v>3.3616879606084842</v>
      </c>
      <c r="Z255" s="10">
        <f t="shared" si="108"/>
        <v>3.4042294009376191</v>
      </c>
      <c r="AA255" s="10">
        <f t="shared" si="108"/>
        <v>3.4473159106784239</v>
      </c>
      <c r="AB255" s="10">
        <f t="shared" si="108"/>
        <v>3.4850461958816243</v>
      </c>
      <c r="AC255" s="10">
        <f t="shared" si="108"/>
        <v>3.5291917436446574</v>
      </c>
      <c r="AD255" s="10">
        <f t="shared" si="108"/>
        <v>3.5738985238559953</v>
      </c>
      <c r="AE255" s="10">
        <f t="shared" si="108"/>
        <v>3.61923039117741</v>
      </c>
      <c r="AF255" s="10">
        <f t="shared" si="108"/>
        <v>3.662652910552648</v>
      </c>
      <c r="AG255" s="10">
        <f t="shared" si="108"/>
        <v>3.7078708759502796</v>
      </c>
      <c r="AH255" s="10">
        <f t="shared" si="108"/>
        <v>3.7538628047678171</v>
      </c>
      <c r="AI255" s="10">
        <f t="shared" si="108"/>
        <v>3.8009282777527389</v>
      </c>
      <c r="AJ255" s="10">
        <f t="shared" si="108"/>
        <v>3.8470512986741894</v>
      </c>
      <c r="AK255" s="10">
        <f t="shared" si="108"/>
        <v>3.8940597402488057</v>
      </c>
      <c r="AL255" s="10">
        <f t="shared" si="108"/>
        <v>3.9430857066803076</v>
      </c>
      <c r="AM255" s="10">
        <f t="shared" si="108"/>
        <v>4.209595472692186</v>
      </c>
      <c r="AN255" s="10">
        <f t="shared" si="108"/>
        <v>4.4918574531662552</v>
      </c>
      <c r="AO255" s="186">
        <f t="shared" si="109"/>
        <v>4.4918574531662552</v>
      </c>
      <c r="AP255" s="186">
        <f t="shared" si="109"/>
        <v>4.4918574531662552</v>
      </c>
      <c r="AQ255" s="186"/>
      <c r="AR255" s="186"/>
      <c r="AS255" s="186"/>
      <c r="AT255" s="186"/>
      <c r="AU255" s="186"/>
      <c r="AV255" s="186"/>
    </row>
    <row r="256" spans="1:48" s="185"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18.419835466068136</v>
      </c>
      <c r="L256" s="10">
        <f t="shared" si="107"/>
        <v>18.123706969153552</v>
      </c>
      <c r="M256" s="10">
        <f t="shared" si="107"/>
        <v>17.790095815498699</v>
      </c>
      <c r="N256" s="10">
        <f t="shared" si="107"/>
        <v>17.438156026551138</v>
      </c>
      <c r="O256" s="10">
        <f t="shared" si="107"/>
        <v>16.999241745794045</v>
      </c>
      <c r="P256" s="10">
        <f t="shared" si="107"/>
        <v>16.886451492081079</v>
      </c>
      <c r="Q256" s="10">
        <f t="shared" si="107"/>
        <v>16.778183160880271</v>
      </c>
      <c r="R256" s="10">
        <f t="shared" si="107"/>
        <v>16.642189226913914</v>
      </c>
      <c r="S256" s="10">
        <f t="shared" si="107"/>
        <v>16.540316160452001</v>
      </c>
      <c r="T256" s="10">
        <f t="shared" si="107"/>
        <v>16.43985165227156</v>
      </c>
      <c r="U256" s="10">
        <f t="shared" si="107"/>
        <v>16.342030592295306</v>
      </c>
      <c r="V256" s="10">
        <f t="shared" si="107"/>
        <v>16.246591145924327</v>
      </c>
      <c r="W256" s="10">
        <f t="shared" si="107"/>
        <v>16.15091006912936</v>
      </c>
      <c r="X256" s="10">
        <f t="shared" si="107"/>
        <v>16.059059450398316</v>
      </c>
      <c r="Y256" s="10">
        <f t="shared" si="107"/>
        <v>15.967886848925506</v>
      </c>
      <c r="Z256" s="10">
        <f t="shared" si="108"/>
        <v>15.87907543249162</v>
      </c>
      <c r="AA256" s="10">
        <f t="shared" si="108"/>
        <v>15.790868550057372</v>
      </c>
      <c r="AB256" s="10">
        <f t="shared" si="108"/>
        <v>15.696721103406254</v>
      </c>
      <c r="AC256" s="10">
        <f t="shared" si="108"/>
        <v>15.609688795214552</v>
      </c>
      <c r="AD256" s="10">
        <f t="shared" si="108"/>
        <v>15.523278947372734</v>
      </c>
      <c r="AE256" s="10">
        <f t="shared" si="108"/>
        <v>15.437562380795075</v>
      </c>
      <c r="AF256" s="10">
        <f t="shared" si="108"/>
        <v>15.349728165114586</v>
      </c>
      <c r="AG256" s="10">
        <f t="shared" si="108"/>
        <v>15.263885270432512</v>
      </c>
      <c r="AH256" s="10">
        <f t="shared" si="108"/>
        <v>15.178900775051137</v>
      </c>
      <c r="AI256" s="10">
        <f t="shared" si="108"/>
        <v>15.095106942611766</v>
      </c>
      <c r="AJ256" s="10">
        <f t="shared" si="108"/>
        <v>15.010267840885222</v>
      </c>
      <c r="AK256" s="10">
        <f t="shared" si="108"/>
        <v>14.926410755168673</v>
      </c>
      <c r="AL256" s="10">
        <f t="shared" si="108"/>
        <v>14.844791297073471</v>
      </c>
      <c r="AM256" s="10">
        <f t="shared" si="108"/>
        <v>14.460406393769166</v>
      </c>
      <c r="AN256" s="10">
        <f t="shared" si="108"/>
        <v>14.093492199714177</v>
      </c>
      <c r="AO256" s="186">
        <f t="shared" si="109"/>
        <v>14.093492199714177</v>
      </c>
      <c r="AP256" s="186">
        <f t="shared" si="109"/>
        <v>14.093492199714177</v>
      </c>
      <c r="AQ256" s="186"/>
      <c r="AR256" s="186"/>
      <c r="AS256" s="186"/>
      <c r="AT256" s="186"/>
      <c r="AU256" s="186"/>
      <c r="AV256" s="186"/>
    </row>
    <row r="257" spans="1:48" s="185" customFormat="1">
      <c r="A257" s="185"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109"/>
        <v>0</v>
      </c>
      <c r="AP257" s="186">
        <f t="shared" si="109"/>
        <v>0</v>
      </c>
      <c r="AQ257" s="186"/>
      <c r="AR257" s="186"/>
      <c r="AS257" s="186"/>
      <c r="AT257" s="186"/>
      <c r="AU257" s="186"/>
      <c r="AV257" s="186"/>
    </row>
    <row r="258" spans="1:48" s="223" customFormat="1">
      <c r="B258" s="224" t="str">
        <f t="shared" ref="B258:B266" si="110">IF(A258="*","","COM_PROJ")</f>
        <v>COM_PROJ</v>
      </c>
      <c r="C258" s="224" t="str">
        <f t="shared" si="104"/>
        <v>-</v>
      </c>
      <c r="D258" s="224" t="str">
        <f>COM!B174</f>
        <v>CNC</v>
      </c>
      <c r="E258" s="224" t="str">
        <f t="shared" si="105"/>
        <v>-</v>
      </c>
      <c r="F258" s="224" t="str">
        <f t="shared" si="105"/>
        <v>-</v>
      </c>
      <c r="G258" s="224" t="str">
        <f t="shared" si="105"/>
        <v>-</v>
      </c>
      <c r="H258" s="224" t="str">
        <f t="shared" si="105"/>
        <v>-</v>
      </c>
      <c r="I258" s="224">
        <f t="shared" si="106"/>
        <v>0</v>
      </c>
      <c r="J258" s="225">
        <f t="shared" ref="J258:Y266" si="111">INDEX($J$220:$AV$228,MATCH($D258,$B$220:$B$228,0),MATCH(J$247,$J$104:$AV$104,0))</f>
        <v>0</v>
      </c>
      <c r="K258" s="225">
        <f t="shared" si="111"/>
        <v>0</v>
      </c>
      <c r="L258" s="225">
        <f t="shared" si="111"/>
        <v>0</v>
      </c>
      <c r="M258" s="225">
        <f t="shared" si="111"/>
        <v>0</v>
      </c>
      <c r="N258" s="225">
        <f t="shared" si="111"/>
        <v>0</v>
      </c>
      <c r="O258" s="225">
        <f t="shared" si="111"/>
        <v>0</v>
      </c>
      <c r="P258" s="225">
        <f t="shared" si="111"/>
        <v>1.6190057019944555</v>
      </c>
      <c r="Q258" s="225">
        <f t="shared" si="111"/>
        <v>3.3659963935743353</v>
      </c>
      <c r="R258" s="225">
        <f t="shared" si="111"/>
        <v>4.3282631161663438</v>
      </c>
      <c r="S258" s="225">
        <f t="shared" si="111"/>
        <v>6.2562604235831314</v>
      </c>
      <c r="T258" s="225">
        <f t="shared" si="111"/>
        <v>8.2241244727454212</v>
      </c>
      <c r="U258" s="225">
        <f t="shared" si="111"/>
        <v>10.266806630792194</v>
      </c>
      <c r="V258" s="225">
        <f t="shared" si="111"/>
        <v>12.376896134198899</v>
      </c>
      <c r="W258" s="225">
        <f t="shared" si="111"/>
        <v>14.480146717386418</v>
      </c>
      <c r="X258" s="225">
        <f t="shared" si="111"/>
        <v>16.691811616409893</v>
      </c>
      <c r="Y258" s="225">
        <f t="shared" si="111"/>
        <v>18.922666590340768</v>
      </c>
      <c r="Z258" s="225">
        <f t="shared" ref="Z258:AN266" si="112">INDEX($J$220:$AV$228,MATCH($D258,$B$220:$B$228,0),MATCH(Z$247,$J$104:$AV$104,0))</f>
        <v>21.220350715324802</v>
      </c>
      <c r="AA258" s="225">
        <f t="shared" si="112"/>
        <v>23.535145102025986</v>
      </c>
      <c r="AB258" s="225">
        <f t="shared" si="112"/>
        <v>25.681802364001335</v>
      </c>
      <c r="AC258" s="225">
        <f t="shared" si="112"/>
        <v>28.006360603328488</v>
      </c>
      <c r="AD258" s="225">
        <f t="shared" si="112"/>
        <v>30.348360301542098</v>
      </c>
      <c r="AE258" s="225">
        <f t="shared" si="112"/>
        <v>32.709785874299818</v>
      </c>
      <c r="AF258" s="225">
        <f t="shared" si="112"/>
        <v>35.011874511348019</v>
      </c>
      <c r="AG258" s="225">
        <f t="shared" si="112"/>
        <v>37.369760346289894</v>
      </c>
      <c r="AH258" s="225">
        <f t="shared" si="112"/>
        <v>39.751698694960545</v>
      </c>
      <c r="AI258" s="225">
        <f t="shared" si="112"/>
        <v>42.166999648581736</v>
      </c>
      <c r="AJ258" s="225">
        <f t="shared" si="112"/>
        <v>44.553011955462864</v>
      </c>
      <c r="AK258" s="225">
        <f t="shared" si="112"/>
        <v>46.9665405400753</v>
      </c>
      <c r="AL258" s="225">
        <f t="shared" si="112"/>
        <v>49.442767881593298</v>
      </c>
      <c r="AM258" s="225">
        <f>INDEX($J$220:$AV$228,MATCH($D258,$B$220:$B$228,0),MATCH(AM$247,$J$104:$AV$104,0))</f>
        <v>62.227418997356978</v>
      </c>
      <c r="AN258" s="225">
        <f t="shared" si="112"/>
        <v>75.491812098295924</v>
      </c>
      <c r="AO258" s="226">
        <f t="shared" si="109"/>
        <v>75.491812098295924</v>
      </c>
      <c r="AP258" s="226">
        <f t="shared" si="109"/>
        <v>75.491812098295924</v>
      </c>
      <c r="AQ258" s="226"/>
      <c r="AR258" s="226"/>
      <c r="AS258" s="226"/>
      <c r="AT258" s="226"/>
      <c r="AU258" s="226"/>
      <c r="AV258" s="226"/>
    </row>
    <row r="259" spans="1:48" s="185"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0.15439864529996183</v>
      </c>
      <c r="Q259" s="10">
        <f t="shared" si="111"/>
        <v>0.32100275039934006</v>
      </c>
      <c r="R259" s="10">
        <f t="shared" si="111"/>
        <v>0.41277060409028965</v>
      </c>
      <c r="S259" s="10">
        <f t="shared" si="111"/>
        <v>0.59663664732930566</v>
      </c>
      <c r="T259" s="10">
        <f t="shared" si="111"/>
        <v>0.78430463574396014</v>
      </c>
      <c r="U259" s="10">
        <f t="shared" si="111"/>
        <v>0.9791077532328597</v>
      </c>
      <c r="V259" s="10">
        <f t="shared" si="111"/>
        <v>1.1803392624155127</v>
      </c>
      <c r="W259" s="10">
        <f t="shared" si="111"/>
        <v>1.3809185688197216</v>
      </c>
      <c r="X259" s="10">
        <f t="shared" si="111"/>
        <v>1.5918369515320461</v>
      </c>
      <c r="Y259" s="10">
        <f t="shared" si="111"/>
        <v>1.8045854214177854</v>
      </c>
      <c r="Z259" s="10">
        <f t="shared" si="112"/>
        <v>2.0237071427234827</v>
      </c>
      <c r="AA259" s="10">
        <f t="shared" si="112"/>
        <v>2.2444606070345321</v>
      </c>
      <c r="AB259" s="10">
        <f t="shared" si="112"/>
        <v>2.4491794494475121</v>
      </c>
      <c r="AC259" s="10">
        <f t="shared" si="112"/>
        <v>2.6708640566300792</v>
      </c>
      <c r="AD259" s="10">
        <f t="shared" si="112"/>
        <v>2.8942119918792528</v>
      </c>
      <c r="AE259" s="10">
        <f t="shared" si="112"/>
        <v>3.1194125016497414</v>
      </c>
      <c r="AF259" s="10">
        <f t="shared" si="112"/>
        <v>3.3389542651424895</v>
      </c>
      <c r="AG259" s="10">
        <f t="shared" si="112"/>
        <v>3.5638172030793451</v>
      </c>
      <c r="AH259" s="10">
        <f t="shared" si="112"/>
        <v>3.7909739411746606</v>
      </c>
      <c r="AI259" s="10">
        <f t="shared" si="112"/>
        <v>4.0213123487364246</v>
      </c>
      <c r="AJ259" s="10">
        <f t="shared" si="112"/>
        <v>4.2488576053081912</v>
      </c>
      <c r="AK259" s="10">
        <f t="shared" si="112"/>
        <v>4.4790269885276786</v>
      </c>
      <c r="AL259" s="10">
        <f t="shared" si="112"/>
        <v>4.7151757226020017</v>
      </c>
      <c r="AM259" s="10">
        <f t="shared" si="112"/>
        <v>5.9344010844860691</v>
      </c>
      <c r="AN259" s="10">
        <f t="shared" si="112"/>
        <v>7.1993776827699376</v>
      </c>
      <c r="AO259" s="186">
        <f t="shared" si="109"/>
        <v>7.1993776827699376</v>
      </c>
      <c r="AP259" s="186">
        <f t="shared" si="109"/>
        <v>7.1993776827699376</v>
      </c>
      <c r="AQ259" s="186"/>
      <c r="AR259" s="186"/>
      <c r="AS259" s="186"/>
      <c r="AT259" s="186"/>
      <c r="AU259" s="186"/>
      <c r="AV259" s="186"/>
    </row>
    <row r="260" spans="1:48" s="185"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0.11548227829737837</v>
      </c>
      <c r="Q260" s="10">
        <f t="shared" si="111"/>
        <v>0.24009361535408269</v>
      </c>
      <c r="R260" s="10">
        <f t="shared" si="111"/>
        <v>0.30873126951291713</v>
      </c>
      <c r="S260" s="10">
        <f t="shared" si="111"/>
        <v>0.44625365213171797</v>
      </c>
      <c r="T260" s="10">
        <f t="shared" si="111"/>
        <v>0.58661969500408806</v>
      </c>
      <c r="U260" s="10">
        <f t="shared" si="111"/>
        <v>0.7323224489585981</v>
      </c>
      <c r="V260" s="10">
        <f t="shared" si="111"/>
        <v>0.88283331063413317</v>
      </c>
      <c r="W260" s="10">
        <f t="shared" si="111"/>
        <v>1.0328563580375922</v>
      </c>
      <c r="X260" s="10">
        <f t="shared" si="111"/>
        <v>1.1906125049461143</v>
      </c>
      <c r="Y260" s="10">
        <f t="shared" si="111"/>
        <v>1.3497374633222385</v>
      </c>
      <c r="Z260" s="10">
        <f t="shared" si="112"/>
        <v>1.513629287318905</v>
      </c>
      <c r="AA260" s="10">
        <f t="shared" si="112"/>
        <v>1.6787415715047644</v>
      </c>
      <c r="AB260" s="10">
        <f t="shared" si="112"/>
        <v>1.8318607798133801</v>
      </c>
      <c r="AC260" s="10">
        <f t="shared" si="112"/>
        <v>1.9976695111734637</v>
      </c>
      <c r="AD260" s="10">
        <f t="shared" si="112"/>
        <v>2.1647223267307534</v>
      </c>
      <c r="AE260" s="10">
        <f t="shared" si="112"/>
        <v>2.3331607731400594</v>
      </c>
      <c r="AF260" s="10">
        <f t="shared" si="112"/>
        <v>2.497366767177839</v>
      </c>
      <c r="AG260" s="10">
        <f t="shared" si="112"/>
        <v>2.6655527271462098</v>
      </c>
      <c r="AH260" s="10">
        <f t="shared" si="112"/>
        <v>2.8354543321433514</v>
      </c>
      <c r="AI260" s="10">
        <f t="shared" si="112"/>
        <v>3.0077356629344654</v>
      </c>
      <c r="AJ260" s="10">
        <f t="shared" si="112"/>
        <v>3.1779278598518541</v>
      </c>
      <c r="AK260" s="10">
        <f t="shared" si="112"/>
        <v>3.3500827690924675</v>
      </c>
      <c r="AL260" s="10">
        <f t="shared" si="112"/>
        <v>3.5267099265067272</v>
      </c>
      <c r="AM260" s="10">
        <f t="shared" si="112"/>
        <v>4.4386280477750653</v>
      </c>
      <c r="AN260" s="10">
        <f t="shared" si="112"/>
        <v>5.3847657504659372</v>
      </c>
      <c r="AO260" s="186">
        <f t="shared" si="109"/>
        <v>5.3847657504659372</v>
      </c>
      <c r="AP260" s="186">
        <f t="shared" si="109"/>
        <v>5.3847657504659372</v>
      </c>
      <c r="AQ260" s="186"/>
      <c r="AR260" s="186"/>
      <c r="AS260" s="186"/>
      <c r="AT260" s="186"/>
      <c r="AU260" s="186"/>
      <c r="AV260" s="186"/>
    </row>
    <row r="261" spans="1:48" s="223" customFormat="1">
      <c r="B261" s="224" t="str">
        <f t="shared" si="110"/>
        <v>COM_PROJ</v>
      </c>
      <c r="C261" s="224" t="str">
        <f t="shared" si="104"/>
        <v>-</v>
      </c>
      <c r="D261" s="224" t="str">
        <f>COM!B177</f>
        <v>CNL</v>
      </c>
      <c r="E261" s="224" t="str">
        <f t="shared" si="105"/>
        <v>-</v>
      </c>
      <c r="F261" s="224" t="str">
        <f t="shared" si="105"/>
        <v>-</v>
      </c>
      <c r="G261" s="224" t="str">
        <f t="shared" si="105"/>
        <v>-</v>
      </c>
      <c r="H261" s="224" t="str">
        <f t="shared" si="105"/>
        <v>-</v>
      </c>
      <c r="I261" s="224">
        <f t="shared" si="106"/>
        <v>0</v>
      </c>
      <c r="J261" s="225">
        <f t="shared" si="111"/>
        <v>0</v>
      </c>
      <c r="K261" s="225">
        <f t="shared" si="111"/>
        <v>0</v>
      </c>
      <c r="L261" s="225">
        <f t="shared" si="111"/>
        <v>0</v>
      </c>
      <c r="M261" s="225">
        <f t="shared" si="111"/>
        <v>0</v>
      </c>
      <c r="N261" s="225">
        <f t="shared" si="111"/>
        <v>0</v>
      </c>
      <c r="O261" s="225">
        <f t="shared" si="111"/>
        <v>0</v>
      </c>
      <c r="P261" s="225">
        <f t="shared" si="111"/>
        <v>1.408908792735506</v>
      </c>
      <c r="Q261" s="225">
        <f t="shared" si="111"/>
        <v>2.9291940784277277</v>
      </c>
      <c r="R261" s="225">
        <f t="shared" si="111"/>
        <v>3.7665883165990404</v>
      </c>
      <c r="S261" s="225">
        <f t="shared" si="111"/>
        <v>5.4443911528976345</v>
      </c>
      <c r="T261" s="225">
        <f t="shared" si="111"/>
        <v>7.1568872598337299</v>
      </c>
      <c r="U261" s="225">
        <f t="shared" si="111"/>
        <v>8.9344923971662809</v>
      </c>
      <c r="V261" s="225">
        <f t="shared" si="111"/>
        <v>10.770757489467227</v>
      </c>
      <c r="W261" s="225">
        <f t="shared" si="111"/>
        <v>12.601071142055664</v>
      </c>
      <c r="X261" s="225">
        <f t="shared" si="111"/>
        <v>14.525730282526888</v>
      </c>
      <c r="Y261" s="225">
        <f t="shared" si="111"/>
        <v>16.467089219198321</v>
      </c>
      <c r="Z261" s="225">
        <f t="shared" si="112"/>
        <v>18.466604948284917</v>
      </c>
      <c r="AA261" s="225">
        <f t="shared" si="112"/>
        <v>20.481010555862728</v>
      </c>
      <c r="AB261" s="225">
        <f t="shared" si="112"/>
        <v>22.349098041694795</v>
      </c>
      <c r="AC261" s="225">
        <f t="shared" si="112"/>
        <v>24.372000455552389</v>
      </c>
      <c r="AD261" s="225">
        <f t="shared" si="112"/>
        <v>26.410080965912666</v>
      </c>
      <c r="AE261" s="225">
        <f t="shared" si="112"/>
        <v>28.465066472603752</v>
      </c>
      <c r="AF261" s="225">
        <f t="shared" si="112"/>
        <v>30.468415144197756</v>
      </c>
      <c r="AG261" s="225">
        <f t="shared" si="112"/>
        <v>32.520320261655755</v>
      </c>
      <c r="AH261" s="225">
        <f t="shared" si="112"/>
        <v>34.593156619836456</v>
      </c>
      <c r="AI261" s="225">
        <f t="shared" si="112"/>
        <v>36.695026147823455</v>
      </c>
      <c r="AJ261" s="225">
        <f t="shared" si="112"/>
        <v>38.771407790333228</v>
      </c>
      <c r="AK261" s="225">
        <f t="shared" si="112"/>
        <v>40.871734948038693</v>
      </c>
      <c r="AL261" s="225">
        <f t="shared" si="112"/>
        <v>43.026624501533746</v>
      </c>
      <c r="AM261" s="225">
        <f t="shared" si="112"/>
        <v>54.152222976490165</v>
      </c>
      <c r="AN261" s="225">
        <f t="shared" si="112"/>
        <v>65.695307752035347</v>
      </c>
      <c r="AO261" s="226">
        <f t="shared" si="109"/>
        <v>65.695307752035347</v>
      </c>
      <c r="AP261" s="226">
        <f t="shared" si="109"/>
        <v>65.695307752035347</v>
      </c>
      <c r="AQ261" s="226"/>
      <c r="AR261" s="226"/>
      <c r="AS261" s="226"/>
      <c r="AT261" s="226"/>
      <c r="AU261" s="226"/>
      <c r="AV261" s="226"/>
    </row>
    <row r="262" spans="1:48" s="185"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0.34273699337571462</v>
      </c>
      <c r="Q262" s="10">
        <f t="shared" si="111"/>
        <v>0.71256789412537669</v>
      </c>
      <c r="R262" s="10">
        <f t="shared" si="111"/>
        <v>0.91627588781582592</v>
      </c>
      <c r="S262" s="10">
        <f t="shared" si="111"/>
        <v>1.3244251608952646</v>
      </c>
      <c r="T262" s="10">
        <f t="shared" si="111"/>
        <v>1.7410140628065887</v>
      </c>
      <c r="U262" s="10">
        <f t="shared" si="111"/>
        <v>2.1734416573534823</v>
      </c>
      <c r="V262" s="10">
        <f t="shared" si="111"/>
        <v>2.6201391157134815</v>
      </c>
      <c r="W262" s="10">
        <f t="shared" si="111"/>
        <v>3.0653888021780675</v>
      </c>
      <c r="X262" s="10">
        <f t="shared" si="111"/>
        <v>3.5335893631224202</v>
      </c>
      <c r="Y262" s="10">
        <f t="shared" si="111"/>
        <v>4.0058523857173478</v>
      </c>
      <c r="Z262" s="10">
        <f t="shared" si="112"/>
        <v>4.4922628707168855</v>
      </c>
      <c r="AA262" s="10">
        <f t="shared" si="112"/>
        <v>4.9822955292823217</v>
      </c>
      <c r="AB262" s="10">
        <f t="shared" si="112"/>
        <v>5.436734235008446</v>
      </c>
      <c r="AC262" s="10">
        <f t="shared" si="112"/>
        <v>5.9288338618919481</v>
      </c>
      <c r="AD262" s="10">
        <f t="shared" si="112"/>
        <v>6.4246257754495897</v>
      </c>
      <c r="AE262" s="10">
        <f t="shared" si="112"/>
        <v>6.9245300684922082</v>
      </c>
      <c r="AF262" s="10">
        <f t="shared" si="112"/>
        <v>7.4118729709750797</v>
      </c>
      <c r="AG262" s="10">
        <f t="shared" si="112"/>
        <v>7.9110279157634897</v>
      </c>
      <c r="AH262" s="10">
        <f t="shared" si="112"/>
        <v>8.4152746809379408</v>
      </c>
      <c r="AI262" s="10">
        <f t="shared" si="112"/>
        <v>8.9265841753528399</v>
      </c>
      <c r="AJ262" s="10">
        <f t="shared" si="112"/>
        <v>9.4316933810897119</v>
      </c>
      <c r="AK262" s="10">
        <f t="shared" si="112"/>
        <v>9.9426276721162239</v>
      </c>
      <c r="AL262" s="10">
        <f t="shared" si="112"/>
        <v>10.466835037724081</v>
      </c>
      <c r="AM262" s="10">
        <f t="shared" si="112"/>
        <v>13.173294242516508</v>
      </c>
      <c r="AN262" s="10">
        <f t="shared" si="112"/>
        <v>15.981312895427315</v>
      </c>
      <c r="AO262" s="186">
        <f t="shared" si="109"/>
        <v>15.981312895427315</v>
      </c>
      <c r="AP262" s="186">
        <f t="shared" si="109"/>
        <v>15.981312895427315</v>
      </c>
      <c r="AQ262" s="186"/>
      <c r="AR262" s="186"/>
      <c r="AS262" s="186"/>
      <c r="AT262" s="186"/>
      <c r="AU262" s="186"/>
      <c r="AV262" s="186"/>
    </row>
    <row r="263" spans="1:48" s="185"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0.17866528942602639</v>
      </c>
      <c r="Q263" s="10">
        <f t="shared" si="111"/>
        <v>0.37145435567278762</v>
      </c>
      <c r="R263" s="10">
        <f t="shared" si="111"/>
        <v>0.47764524943254527</v>
      </c>
      <c r="S263" s="10">
        <f t="shared" si="111"/>
        <v>0.69040929128729078</v>
      </c>
      <c r="T263" s="10">
        <f t="shared" si="111"/>
        <v>0.90757282533879513</v>
      </c>
      <c r="U263" s="10">
        <f t="shared" si="111"/>
        <v>1.1329929078766248</v>
      </c>
      <c r="V263" s="10">
        <f t="shared" si="111"/>
        <v>1.3658517244802679</v>
      </c>
      <c r="W263" s="10">
        <f t="shared" si="111"/>
        <v>1.5979558324014047</v>
      </c>
      <c r="X263" s="10">
        <f t="shared" si="111"/>
        <v>1.8420239964669356</v>
      </c>
      <c r="Y263" s="10">
        <f t="shared" si="111"/>
        <v>2.0882098802435292</v>
      </c>
      <c r="Z263" s="10">
        <f t="shared" si="112"/>
        <v>2.3417706914835041</v>
      </c>
      <c r="AA263" s="10">
        <f t="shared" si="112"/>
        <v>2.5972197047588907</v>
      </c>
      <c r="AB263" s="10">
        <f t="shared" si="112"/>
        <v>2.83411395444364</v>
      </c>
      <c r="AC263" s="10">
        <f t="shared" si="112"/>
        <v>3.0906404571640502</v>
      </c>
      <c r="AD263" s="10">
        <f t="shared" si="112"/>
        <v>3.3490917111661402</v>
      </c>
      <c r="AE263" s="10">
        <f t="shared" si="112"/>
        <v>3.6096867065358502</v>
      </c>
      <c r="AF263" s="10">
        <f t="shared" si="112"/>
        <v>3.8637335774739192</v>
      </c>
      <c r="AG263" s="10">
        <f t="shared" si="112"/>
        <v>4.1239379452624032</v>
      </c>
      <c r="AH263" s="10">
        <f t="shared" si="112"/>
        <v>4.3867966269433465</v>
      </c>
      <c r="AI263" s="10">
        <f t="shared" si="112"/>
        <v>4.6533370371457838</v>
      </c>
      <c r="AJ263" s="10">
        <f t="shared" si="112"/>
        <v>4.9166453002716146</v>
      </c>
      <c r="AK263" s="10">
        <f t="shared" si="112"/>
        <v>5.1829901207849449</v>
      </c>
      <c r="AL263" s="10">
        <f t="shared" si="112"/>
        <v>5.4562540593318811</v>
      </c>
      <c r="AM263" s="10">
        <f t="shared" si="112"/>
        <v>6.8671035634409847</v>
      </c>
      <c r="AN263" s="10">
        <f t="shared" si="112"/>
        <v>8.330894969191057</v>
      </c>
      <c r="AO263" s="186">
        <f t="shared" si="109"/>
        <v>8.330894969191057</v>
      </c>
      <c r="AP263" s="186">
        <f t="shared" si="109"/>
        <v>8.330894969191057</v>
      </c>
      <c r="AQ263" s="186"/>
      <c r="AR263" s="186"/>
      <c r="AS263" s="186"/>
      <c r="AT263" s="186"/>
      <c r="AU263" s="186"/>
      <c r="AV263" s="186"/>
    </row>
    <row r="264" spans="1:48" s="185"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186">
        <f t="shared" si="109"/>
        <v>0</v>
      </c>
      <c r="AP264" s="186">
        <f t="shared" si="109"/>
        <v>0</v>
      </c>
      <c r="AQ264" s="186"/>
      <c r="AR264" s="186"/>
      <c r="AS264" s="186"/>
      <c r="AT264" s="186"/>
      <c r="AU264" s="186"/>
      <c r="AV264" s="186"/>
    </row>
    <row r="265" spans="1:48" s="185"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186">
        <f>AN265</f>
        <v>0</v>
      </c>
      <c r="AP265" s="186">
        <f>AO265</f>
        <v>0</v>
      </c>
      <c r="AQ265" s="186"/>
      <c r="AR265" s="186"/>
      <c r="AS265" s="186"/>
      <c r="AT265" s="186"/>
      <c r="AU265" s="186"/>
      <c r="AV265" s="186"/>
    </row>
    <row r="266" spans="1:48" s="185"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0.22880865497989364</v>
      </c>
      <c r="Q266" s="10">
        <f t="shared" si="111"/>
        <v>0.47570500000842741</v>
      </c>
      <c r="R266" s="10">
        <f t="shared" si="111"/>
        <v>0.61169893397478348</v>
      </c>
      <c r="S266" s="10">
        <f t="shared" si="111"/>
        <v>0.88417633795887551</v>
      </c>
      <c r="T266" s="10">
        <f t="shared" si="111"/>
        <v>1.1622879750688804</v>
      </c>
      <c r="U266" s="10">
        <f t="shared" si="111"/>
        <v>1.4509734049956178</v>
      </c>
      <c r="V266" s="10">
        <f t="shared" si="111"/>
        <v>1.7491852893434676</v>
      </c>
      <c r="W266" s="10">
        <f t="shared" si="111"/>
        <v>2.0464306519953537</v>
      </c>
      <c r="X266" s="10">
        <f t="shared" si="111"/>
        <v>2.3589978469029456</v>
      </c>
      <c r="Y266" s="10">
        <f t="shared" si="111"/>
        <v>2.6742771108434726</v>
      </c>
      <c r="Z266" s="10">
        <f t="shared" si="112"/>
        <v>2.9990011149396927</v>
      </c>
      <c r="AA266" s="10">
        <f t="shared" si="112"/>
        <v>3.3261432550344652</v>
      </c>
      <c r="AB266" s="10">
        <f t="shared" si="112"/>
        <v>3.6295231382617592</v>
      </c>
      <c r="AC266" s="10">
        <f t="shared" si="112"/>
        <v>3.9580451709560562</v>
      </c>
      <c r="AD266" s="10">
        <f t="shared" si="112"/>
        <v>4.2890321466359032</v>
      </c>
      <c r="AE266" s="10">
        <f t="shared" si="112"/>
        <v>4.62276451612182</v>
      </c>
      <c r="AF266" s="10">
        <f t="shared" si="112"/>
        <v>4.9481109951605324</v>
      </c>
      <c r="AG266" s="10">
        <f t="shared" si="112"/>
        <v>5.2813431053529651</v>
      </c>
      <c r="AH266" s="10">
        <f t="shared" si="112"/>
        <v>5.6179744767761575</v>
      </c>
      <c r="AI266" s="10">
        <f t="shared" si="112"/>
        <v>5.9593208734496965</v>
      </c>
      <c r="AJ266" s="10">
        <f t="shared" si="112"/>
        <v>6.2965280037460243</v>
      </c>
      <c r="AK266" s="10">
        <f t="shared" si="112"/>
        <v>6.6376239174419407</v>
      </c>
      <c r="AL266" s="10">
        <f t="shared" si="112"/>
        <v>6.9875808365183829</v>
      </c>
      <c r="AM266" s="10">
        <f t="shared" si="112"/>
        <v>8.7943927721289121</v>
      </c>
      <c r="AN266" s="10">
        <f t="shared" si="112"/>
        <v>10.669005036194189</v>
      </c>
      <c r="AO266" s="186">
        <f>AN266</f>
        <v>10.669005036194189</v>
      </c>
      <c r="AP266" s="186">
        <f>AO266</f>
        <v>10.669005036194189</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9"/>
  <sheetViews>
    <sheetView topLeftCell="A91" zoomScale="70" zoomScaleNormal="70" workbookViewId="0">
      <selection activeCell="J149" sqref="J149"/>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540</v>
      </c>
      <c r="BC1" s="192" t="s">
        <v>197</v>
      </c>
      <c r="BD1" s="192" t="s">
        <v>544</v>
      </c>
      <c r="BF1" s="192"/>
    </row>
    <row r="2" spans="1:58" ht="15.75" thickBot="1">
      <c r="A2" s="185" t="s">
        <v>16</v>
      </c>
      <c r="B2" s="331" t="s">
        <v>296</v>
      </c>
      <c r="C2" s="331"/>
      <c r="BA2" s="192"/>
      <c r="BB2" s="192"/>
      <c r="BC2" s="192"/>
      <c r="BD2" s="192" t="s">
        <v>153</v>
      </c>
      <c r="BE2" s="192" t="s">
        <v>153</v>
      </c>
      <c r="BF2" s="192" t="s">
        <v>546</v>
      </c>
    </row>
    <row r="3" spans="1:58">
      <c r="A3" s="185" t="s">
        <v>16</v>
      </c>
      <c r="C3" s="192" t="str">
        <f>INDEX($BB$4:$BB$7,MATCH($D$3,$BA$4:$BA$7,0))</f>
        <v>NDC-PAMS-reference</v>
      </c>
      <c r="D3" s="196">
        <f>DriversGams!C163</f>
        <v>-1</v>
      </c>
      <c r="F3" s="185">
        <f>MATCH(F4,Drivers!$C$5:$AG$5,0)</f>
        <v>1</v>
      </c>
      <c r="G3" s="185">
        <f>MATCH(G4,Drivers!$C$5:$AG$5,0)</f>
        <v>4</v>
      </c>
      <c r="H3" s="185">
        <f>MATCH(H4,Drivers!$C$5:$AG$5,0)</f>
        <v>6</v>
      </c>
      <c r="I3" s="283">
        <f>MATCH(I4,Drivers!$C$5:$AG$5,0)</f>
        <v>8</v>
      </c>
      <c r="J3" s="283">
        <f>MATCH(J4,Drivers!$C$5:$AG$5,0)</f>
        <v>9</v>
      </c>
      <c r="K3" s="283">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626</v>
      </c>
      <c r="BC4" s="192">
        <v>0</v>
      </c>
      <c r="BD4" s="258">
        <v>0.95</v>
      </c>
      <c r="BE4" s="258">
        <v>0.95</v>
      </c>
      <c r="BF4" s="201">
        <v>1</v>
      </c>
    </row>
    <row r="5" spans="1:58" ht="15.75" thickBot="1">
      <c r="A5" s="185" t="s">
        <v>16</v>
      </c>
      <c r="B5" s="14" t="s">
        <v>11</v>
      </c>
      <c r="C5" s="14"/>
      <c r="D5" s="14"/>
      <c r="E5" s="14"/>
      <c r="F5" s="14"/>
      <c r="G5" s="14"/>
      <c r="H5" s="14"/>
      <c r="I5" s="14"/>
      <c r="J5" s="14"/>
      <c r="K5" s="14"/>
      <c r="L5" s="14"/>
      <c r="M5" s="14"/>
      <c r="N5" s="14"/>
      <c r="O5" s="14"/>
      <c r="BA5" s="192">
        <v>1</v>
      </c>
      <c r="BB5" s="192" t="s">
        <v>627</v>
      </c>
      <c r="BC5" s="192">
        <v>1</v>
      </c>
      <c r="BD5" s="258">
        <v>0.8</v>
      </c>
      <c r="BE5" s="258">
        <v>0.85</v>
      </c>
      <c r="BF5" s="201">
        <v>1</v>
      </c>
    </row>
    <row r="6" spans="1:58">
      <c r="A6" s="185" t="s">
        <v>16</v>
      </c>
      <c r="B6" s="185" t="s">
        <v>9</v>
      </c>
      <c r="C6" s="185" t="s">
        <v>10</v>
      </c>
      <c r="D6" s="185" t="s">
        <v>403</v>
      </c>
      <c r="I6" s="283"/>
      <c r="J6" s="283"/>
      <c r="K6" s="283"/>
      <c r="L6" s="283"/>
      <c r="BA6" s="192">
        <v>2</v>
      </c>
      <c r="BB6" s="192" t="s">
        <v>618</v>
      </c>
      <c r="BC6" s="192">
        <v>1</v>
      </c>
      <c r="BD6" s="258">
        <v>0.92</v>
      </c>
      <c r="BE6" s="258">
        <v>0.93</v>
      </c>
      <c r="BF6" s="201">
        <v>1</v>
      </c>
    </row>
    <row r="7" spans="1:58">
      <c r="A7" s="185" t="s">
        <v>16</v>
      </c>
      <c r="B7" s="186" t="s">
        <v>597</v>
      </c>
      <c r="C7" s="186" t="s">
        <v>2</v>
      </c>
      <c r="D7" s="185">
        <f>MATCH(B7,Drivers!$A$7:$A$22,0)</f>
        <v>14</v>
      </c>
      <c r="E7" s="186"/>
      <c r="F7" s="24">
        <f>INDEX(Drivers!$C$7:$AG$22,$D7,F$3)</f>
        <v>135.95535691221758</v>
      </c>
      <c r="G7" s="24">
        <f>INDEX(Drivers!$C$7:$AG$22,$D7,G$3)</f>
        <v>144.13036048331253</v>
      </c>
      <c r="H7" s="24">
        <f>INDEX(Drivers!$C$7:$AG$22,$D7,H$3)</f>
        <v>146.55585903275639</v>
      </c>
      <c r="I7" s="24">
        <f>INDEX(Drivers!$C$7:$AG$22,$D7,I$3)</f>
        <v>149.06461652943278</v>
      </c>
      <c r="J7" s="24">
        <f>INDEX(Drivers!$C$7:$AG$22,$D7,J$3)</f>
        <v>137.82766079356369</v>
      </c>
      <c r="K7" s="24">
        <f>INDEX(Drivers!$C$7:$AG$22,$D7,K$3)</f>
        <v>140.70394471007126</v>
      </c>
      <c r="L7" s="24">
        <f>INDEX(Drivers!$C$7:$AG$22,$D7,L$3)</f>
        <v>174.84705057564088</v>
      </c>
      <c r="M7" s="24">
        <f>INDEX(Drivers!$C$7:$AG$22,$D7,M$3)</f>
        <v>222.94594056097739</v>
      </c>
      <c r="N7" s="24">
        <f>INDEX(Drivers!$C$7:$AG$22,$D7,N$3)</f>
        <v>289.90858523747522</v>
      </c>
      <c r="O7" s="186"/>
      <c r="P7" s="186">
        <f>G7</f>
        <v>144.13036048331253</v>
      </c>
      <c r="Q7" s="186">
        <f t="shared" ref="Q7:V7" si="0">I7</f>
        <v>149.06461652943278</v>
      </c>
      <c r="R7" s="186">
        <f t="shared" si="0"/>
        <v>137.82766079356369</v>
      </c>
      <c r="S7" s="24">
        <f t="shared" si="0"/>
        <v>140.70394471007126</v>
      </c>
      <c r="T7" s="186">
        <f t="shared" si="0"/>
        <v>174.84705057564088</v>
      </c>
      <c r="U7" s="186">
        <f t="shared" si="0"/>
        <v>222.94594056097739</v>
      </c>
      <c r="V7" s="186">
        <f t="shared" si="0"/>
        <v>289.90858523747522</v>
      </c>
      <c r="X7" s="186">
        <f t="shared" ref="X7:AD7" si="1">P7</f>
        <v>144.13036048331253</v>
      </c>
      <c r="Y7" s="186">
        <f t="shared" si="1"/>
        <v>149.06461652943278</v>
      </c>
      <c r="Z7" s="186">
        <f t="shared" si="1"/>
        <v>137.82766079356369</v>
      </c>
      <c r="AA7" s="186">
        <f t="shared" si="1"/>
        <v>140.70394471007126</v>
      </c>
      <c r="AB7" s="186">
        <f t="shared" si="1"/>
        <v>174.84705057564088</v>
      </c>
      <c r="AC7" s="186">
        <f t="shared" si="1"/>
        <v>222.94594056097739</v>
      </c>
      <c r="AD7" s="186">
        <f t="shared" si="1"/>
        <v>289.90858523747522</v>
      </c>
      <c r="BA7" s="192">
        <v>3</v>
      </c>
      <c r="BB7" s="192" t="s">
        <v>628</v>
      </c>
      <c r="BC7" s="192">
        <v>1</v>
      </c>
      <c r="BD7" s="258">
        <v>0.8</v>
      </c>
      <c r="BE7" s="258">
        <v>0.65</v>
      </c>
      <c r="BF7" s="201">
        <v>1</v>
      </c>
    </row>
    <row r="8" spans="1:58">
      <c r="A8" s="185" t="s">
        <v>16</v>
      </c>
      <c r="B8" s="186" t="s">
        <v>387</v>
      </c>
      <c r="C8" s="186" t="s">
        <v>68</v>
      </c>
      <c r="D8" s="185">
        <f>MATCH(B8,Drivers!$A$7:$A$22,0)</f>
        <v>7</v>
      </c>
      <c r="E8" s="186"/>
      <c r="F8" s="24">
        <f>INDEX(Drivers!$C$7:$AG$22,$D8,F$3)</f>
        <v>205.448728044604</v>
      </c>
      <c r="G8" s="24">
        <f>INDEX(Drivers!$C$7:$AG$22,$D8,G$3)</f>
        <v>219.65714422943788</v>
      </c>
      <c r="H8" s="24">
        <f>INDEX(Drivers!$C$7:$AG$22,$D8,H$3)</f>
        <v>222.77267087886864</v>
      </c>
      <c r="I8" s="24">
        <f>INDEX(Drivers!$C$7:$AG$22,$D8,I$3)</f>
        <v>218.49393691475751</v>
      </c>
      <c r="J8" s="24">
        <f>INDEX(Drivers!$C$7:$AG$22,$D8,J$3)</f>
        <v>200.31349989514737</v>
      </c>
      <c r="K8" s="24">
        <f>INDEX(Drivers!$C$7:$AG$22,$D8,K$3)</f>
        <v>203.22082571680417</v>
      </c>
      <c r="L8" s="24">
        <f>INDEX(Drivers!$C$7:$AG$22,$D8,L$3)</f>
        <v>238.16471989379443</v>
      </c>
      <c r="M8" s="24">
        <f>INDEX(Drivers!$C$7:$AG$22,$D8,M$3)</f>
        <v>309.46142024394663</v>
      </c>
      <c r="N8" s="24">
        <f>INDEX(Drivers!$C$7:$AG$22,$D8,N$3)</f>
        <v>394.20982945516573</v>
      </c>
      <c r="O8" s="186"/>
      <c r="P8" s="186">
        <f>G8</f>
        <v>219.65714422943788</v>
      </c>
      <c r="Q8" s="186">
        <f t="shared" ref="Q8:Q9" si="2">I8</f>
        <v>218.49393691475751</v>
      </c>
      <c r="R8" s="186">
        <f>J8</f>
        <v>200.31349989514737</v>
      </c>
      <c r="S8" s="24">
        <f t="shared" ref="S8:S9" si="3">K8</f>
        <v>203.22082571680417</v>
      </c>
      <c r="T8" s="186">
        <f t="shared" ref="T8:V9" si="4">L8</f>
        <v>238.16471989379443</v>
      </c>
      <c r="U8" s="186">
        <f t="shared" si="4"/>
        <v>309.46142024394663</v>
      </c>
      <c r="V8" s="186">
        <f t="shared" si="4"/>
        <v>394.20982945516573</v>
      </c>
      <c r="X8" s="186">
        <f>P8</f>
        <v>219.65714422943788</v>
      </c>
      <c r="Y8" s="186">
        <f>Q8</f>
        <v>218.49393691475751</v>
      </c>
      <c r="Z8" s="186">
        <f t="shared" ref="Z8:Z9" si="5">R8</f>
        <v>200.31349989514737</v>
      </c>
      <c r="AA8" s="186">
        <f t="shared" ref="AA8:AA9" si="6">S8</f>
        <v>203.22082571680417</v>
      </c>
      <c r="AB8" s="186">
        <f t="shared" ref="AB8:AD9" si="7">T8</f>
        <v>238.16471989379443</v>
      </c>
      <c r="AC8" s="186">
        <f t="shared" si="7"/>
        <v>309.46142024394663</v>
      </c>
      <c r="AD8" s="186">
        <f t="shared" si="7"/>
        <v>394.20982945516573</v>
      </c>
    </row>
    <row r="9" spans="1:58">
      <c r="A9" s="185" t="s">
        <v>16</v>
      </c>
      <c r="B9" s="186" t="s">
        <v>388</v>
      </c>
      <c r="C9" s="186" t="s">
        <v>69</v>
      </c>
      <c r="D9" s="185">
        <f>MATCH(B9,Drivers!$A$7:$A$22,0)</f>
        <v>6</v>
      </c>
      <c r="E9" s="186"/>
      <c r="F9" s="24">
        <f>INDEX(Drivers!$C$7:$AG$22,$D9,F$3)</f>
        <v>13.345629432701433</v>
      </c>
      <c r="G9" s="24">
        <f>INDEX(Drivers!$C$7:$AG$22,$D9,G$3)</f>
        <v>14.660228740858253</v>
      </c>
      <c r="H9" s="24">
        <f>INDEX(Drivers!$C$7:$AG$22,$D9,H$3)</f>
        <v>14.820136538356026</v>
      </c>
      <c r="I9" s="24">
        <f>INDEX(Drivers!$C$7:$AG$22,$D9,I$3)</f>
        <v>14.739267553174583</v>
      </c>
      <c r="J9" s="24">
        <f>INDEX(Drivers!$C$7:$AG$22,$D9,J$3)</f>
        <v>12.850963128301911</v>
      </c>
      <c r="K9" s="24">
        <f>INDEX(Drivers!$C$7:$AG$22,$D9,K$3)</f>
        <v>13.194214531253461</v>
      </c>
      <c r="L9" s="24">
        <f>INDEX(Drivers!$C$7:$AG$22,$D9,L$3)</f>
        <v>16.2345529006253</v>
      </c>
      <c r="M9" s="24">
        <f>INDEX(Drivers!$C$7:$AG$22,$D9,M$3)</f>
        <v>20.962217277389243</v>
      </c>
      <c r="N9" s="24">
        <f>INDEX(Drivers!$C$7:$AG$22,$D9,N$3)</f>
        <v>26.682114624908355</v>
      </c>
      <c r="O9" s="186"/>
      <c r="P9" s="186">
        <f>G9</f>
        <v>14.660228740858253</v>
      </c>
      <c r="Q9" s="186">
        <f t="shared" si="2"/>
        <v>14.739267553174583</v>
      </c>
      <c r="R9" s="186">
        <f>J9</f>
        <v>12.850963128301911</v>
      </c>
      <c r="S9" s="24">
        <f t="shared" si="3"/>
        <v>13.194214531253461</v>
      </c>
      <c r="T9" s="186">
        <f t="shared" si="4"/>
        <v>16.2345529006253</v>
      </c>
      <c r="U9" s="186">
        <f t="shared" si="4"/>
        <v>20.962217277389243</v>
      </c>
      <c r="V9" s="186">
        <f t="shared" si="4"/>
        <v>26.682114624908355</v>
      </c>
      <c r="X9" s="186">
        <f>P9</f>
        <v>14.660228740858253</v>
      </c>
      <c r="Y9" s="186">
        <f>Q9</f>
        <v>14.739267553174583</v>
      </c>
      <c r="Z9" s="186">
        <f t="shared" si="5"/>
        <v>12.850963128301911</v>
      </c>
      <c r="AA9" s="186">
        <f t="shared" si="6"/>
        <v>13.194214531253461</v>
      </c>
      <c r="AB9" s="186">
        <f t="shared" si="7"/>
        <v>16.2345529006253</v>
      </c>
      <c r="AC9" s="186">
        <f t="shared" si="7"/>
        <v>20.962217277389243</v>
      </c>
      <c r="AD9" s="186">
        <f t="shared" si="7"/>
        <v>26.682114624908355</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3">
        <f t="shared" ref="G12:L12" si="8">G$4</f>
        <v>2015</v>
      </c>
      <c r="H12" s="283">
        <f t="shared" si="8"/>
        <v>2017</v>
      </c>
      <c r="I12" s="283">
        <f t="shared" si="8"/>
        <v>2019</v>
      </c>
      <c r="J12" s="283">
        <f t="shared" si="8"/>
        <v>2020</v>
      </c>
      <c r="K12" s="283">
        <f t="shared" si="8"/>
        <v>2021</v>
      </c>
      <c r="L12" s="283">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7">
        <v>2030</v>
      </c>
      <c r="AC26" s="257">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9.4676612498750534E-3</v>
      </c>
      <c r="G28" s="62">
        <f t="shared" ref="G28:H35" si="25">F28</f>
        <v>9.4676612498750534E-3</v>
      </c>
      <c r="H28" s="62">
        <f t="shared" si="25"/>
        <v>9.4676612498750534E-3</v>
      </c>
      <c r="I28" s="62">
        <f t="shared" ref="I28:I35" si="26">H28</f>
        <v>9.4676612498750534E-3</v>
      </c>
      <c r="J28" s="62">
        <f t="shared" ref="J28:J35" si="27">I28</f>
        <v>9.4676612498750534E-3</v>
      </c>
      <c r="K28" s="62">
        <f t="shared" ref="K28:K35" si="28">J28</f>
        <v>9.4676612498750534E-3</v>
      </c>
      <c r="L28" s="62">
        <f t="shared" ref="L28:N35" si="29">IF($D$4,AB28,T28)</f>
        <v>9.4676612498750534E-3</v>
      </c>
      <c r="M28" s="62">
        <f t="shared" si="29"/>
        <v>9.4676612498750534E-3</v>
      </c>
      <c r="N28" s="62">
        <f t="shared" si="29"/>
        <v>9.4676612498750534E-3</v>
      </c>
      <c r="P28" s="231">
        <f>$G28</f>
        <v>9.4676612498750534E-3</v>
      </c>
      <c r="Q28" s="231">
        <f>P28</f>
        <v>9.4676612498750534E-3</v>
      </c>
      <c r="R28" s="231">
        <f>Q28</f>
        <v>9.4676612498750534E-3</v>
      </c>
      <c r="S28" s="231">
        <f>R28</f>
        <v>9.4676612498750534E-3</v>
      </c>
      <c r="T28" s="34">
        <f t="shared" ref="T28:T35" si="30">R28</f>
        <v>9.4676612498750534E-3</v>
      </c>
      <c r="U28" s="34">
        <f t="shared" ref="U28:U35" si="31">T28</f>
        <v>9.4676612498750534E-3</v>
      </c>
      <c r="V28" s="34">
        <f>T28</f>
        <v>9.4676612498750534E-3</v>
      </c>
      <c r="W28" s="232"/>
      <c r="X28" s="231">
        <f>P28</f>
        <v>9.4676612498750534E-3</v>
      </c>
      <c r="Y28" s="231">
        <f t="shared" ref="Y28:AA28" si="32">Q28</f>
        <v>9.4676612498750534E-3</v>
      </c>
      <c r="Z28" s="231">
        <f t="shared" si="32"/>
        <v>9.4676612498750534E-3</v>
      </c>
      <c r="AA28" s="231">
        <f t="shared" si="32"/>
        <v>9.4676612498750534E-3</v>
      </c>
      <c r="AB28" s="259">
        <f t="shared" ref="AB28:AB35" si="33">IF(INDEX($BF$4:$BF$7,MATCH($D$3,$BA$4:$BA$7,0)),Z28*$AB$27,Z28)</f>
        <v>8.9942781873813011E-3</v>
      </c>
      <c r="AC28" s="259">
        <f t="shared" ref="AC28:AD35" si="34">IF(INDEX($BF$4:$BF$7,MATCH($D$3,$BA$4:$BA$7,0)),AB28*$AC$27,AB28)</f>
        <v>8.5445642780122358E-3</v>
      </c>
      <c r="AD28" s="72">
        <f t="shared" si="34"/>
        <v>8.1173360641116233E-3</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7.8489485135980169E-2</v>
      </c>
      <c r="G29" s="62">
        <f t="shared" si="25"/>
        <v>7.8489485135980169E-2</v>
      </c>
      <c r="H29" s="62">
        <f t="shared" si="25"/>
        <v>7.8489485135980169E-2</v>
      </c>
      <c r="I29" s="62">
        <f t="shared" si="26"/>
        <v>7.8489485135980169E-2</v>
      </c>
      <c r="J29" s="62">
        <f t="shared" si="27"/>
        <v>7.8489485135980169E-2</v>
      </c>
      <c r="K29" s="62">
        <f t="shared" si="28"/>
        <v>7.8489485135980169E-2</v>
      </c>
      <c r="L29" s="62">
        <f t="shared" si="29"/>
        <v>7.8489485135980169E-2</v>
      </c>
      <c r="M29" s="62">
        <f t="shared" si="29"/>
        <v>7.8489485135980169E-2</v>
      </c>
      <c r="N29" s="62">
        <f t="shared" si="29"/>
        <v>7.8489485135980169E-2</v>
      </c>
      <c r="P29" s="231">
        <f t="shared" ref="P29:P35" si="36">$G29</f>
        <v>7.8489485135980169E-2</v>
      </c>
      <c r="Q29" s="231">
        <f t="shared" ref="Q29:R35" si="37">P29</f>
        <v>7.8489485135980169E-2</v>
      </c>
      <c r="R29" s="231">
        <f t="shared" si="37"/>
        <v>7.8489485135980169E-2</v>
      </c>
      <c r="S29" s="231">
        <f t="shared" ref="S29" si="38">R29</f>
        <v>7.8489485135980169E-2</v>
      </c>
      <c r="T29" s="34">
        <f t="shared" si="30"/>
        <v>7.8489485135980169E-2</v>
      </c>
      <c r="U29" s="34">
        <f t="shared" si="31"/>
        <v>7.8489485135980169E-2</v>
      </c>
      <c r="V29" s="34">
        <f t="shared" ref="V29:V35" si="39">T29</f>
        <v>7.8489485135980169E-2</v>
      </c>
      <c r="W29" s="232"/>
      <c r="X29" s="231">
        <f t="shared" ref="X29:X35" si="40">P29</f>
        <v>7.8489485135980169E-2</v>
      </c>
      <c r="Y29" s="231">
        <f t="shared" ref="Y29:Y35" si="41">Q29</f>
        <v>7.8489485135980169E-2</v>
      </c>
      <c r="Z29" s="231">
        <f t="shared" ref="Z29:Z35" si="42">R29</f>
        <v>7.8489485135980169E-2</v>
      </c>
      <c r="AA29" s="231">
        <f t="shared" ref="AA29:AA35" si="43">S29</f>
        <v>7.8489485135980169E-2</v>
      </c>
      <c r="AB29" s="70">
        <f t="shared" si="33"/>
        <v>7.4565010879181159E-2</v>
      </c>
      <c r="AC29" s="259">
        <f t="shared" si="34"/>
        <v>7.0836760335222099E-2</v>
      </c>
      <c r="AD29" s="72">
        <f t="shared" si="34"/>
        <v>6.7294922318460987E-2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2.6108291894949322E-2</v>
      </c>
      <c r="G30" s="62">
        <f t="shared" si="25"/>
        <v>2.6108291894949322E-2</v>
      </c>
      <c r="H30" s="62">
        <f t="shared" si="25"/>
        <v>2.6108291894949322E-2</v>
      </c>
      <c r="I30" s="62">
        <f t="shared" si="26"/>
        <v>2.6108291894949322E-2</v>
      </c>
      <c r="J30" s="62">
        <f t="shared" si="27"/>
        <v>2.6108291894949322E-2</v>
      </c>
      <c r="K30" s="62">
        <f t="shared" si="28"/>
        <v>2.6108291894949322E-2</v>
      </c>
      <c r="L30" s="62">
        <f t="shared" si="29"/>
        <v>2.6108291894949322E-2</v>
      </c>
      <c r="M30" s="62">
        <f t="shared" si="29"/>
        <v>2.6108291894949322E-2</v>
      </c>
      <c r="N30" s="62">
        <f t="shared" si="29"/>
        <v>2.6108291894949322E-2</v>
      </c>
      <c r="P30" s="231">
        <f t="shared" si="36"/>
        <v>2.6108291894949322E-2</v>
      </c>
      <c r="Q30" s="231">
        <f t="shared" si="37"/>
        <v>2.6108291894949322E-2</v>
      </c>
      <c r="R30" s="231">
        <f t="shared" si="37"/>
        <v>2.6108291894949322E-2</v>
      </c>
      <c r="S30" s="231">
        <f t="shared" ref="S30" si="45">R30</f>
        <v>2.6108291894949322E-2</v>
      </c>
      <c r="T30" s="34">
        <f t="shared" si="30"/>
        <v>2.6108291894949322E-2</v>
      </c>
      <c r="U30" s="34">
        <f t="shared" si="31"/>
        <v>2.6108291894949322E-2</v>
      </c>
      <c r="V30" s="34">
        <f t="shared" si="39"/>
        <v>2.6108291894949322E-2</v>
      </c>
      <c r="W30" s="232"/>
      <c r="X30" s="231">
        <f t="shared" si="40"/>
        <v>2.6108291894949322E-2</v>
      </c>
      <c r="Y30" s="231">
        <f t="shared" si="41"/>
        <v>2.6108291894949322E-2</v>
      </c>
      <c r="Z30" s="231">
        <f t="shared" si="42"/>
        <v>2.6108291894949322E-2</v>
      </c>
      <c r="AA30" s="231">
        <f t="shared" si="43"/>
        <v>2.6108291894949322E-2</v>
      </c>
      <c r="AB30" s="70">
        <f t="shared" si="33"/>
        <v>2.4802877300201854E-2</v>
      </c>
      <c r="AC30" s="259">
        <f t="shared" si="34"/>
        <v>2.356273343519176E-2</v>
      </c>
      <c r="AD30" s="72">
        <f t="shared" si="34"/>
        <v>2.2384596763432171E-2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1.7199691913336531E-2</v>
      </c>
      <c r="G31" s="62">
        <f t="shared" si="25"/>
        <v>1.7199691913336531E-2</v>
      </c>
      <c r="H31" s="62">
        <f t="shared" si="25"/>
        <v>1.7199691913336531E-2</v>
      </c>
      <c r="I31" s="62">
        <f t="shared" si="26"/>
        <v>1.7199691913336531E-2</v>
      </c>
      <c r="J31" s="62">
        <f t="shared" si="27"/>
        <v>1.7199691913336531E-2</v>
      </c>
      <c r="K31" s="62">
        <f t="shared" si="28"/>
        <v>1.7199691913336531E-2</v>
      </c>
      <c r="L31" s="62">
        <f t="shared" si="29"/>
        <v>1.7199691913336531E-2</v>
      </c>
      <c r="M31" s="62">
        <f t="shared" si="29"/>
        <v>1.7199691913336531E-2</v>
      </c>
      <c r="N31" s="62">
        <f t="shared" si="29"/>
        <v>1.7199691913336531E-2</v>
      </c>
      <c r="P31" s="231">
        <f t="shared" si="36"/>
        <v>1.7199691913336531E-2</v>
      </c>
      <c r="Q31" s="231">
        <f t="shared" si="37"/>
        <v>1.7199691913336531E-2</v>
      </c>
      <c r="R31" s="231">
        <f t="shared" si="37"/>
        <v>1.7199691913336531E-2</v>
      </c>
      <c r="S31" s="231">
        <f t="shared" ref="S31" si="46">R31</f>
        <v>1.7199691913336531E-2</v>
      </c>
      <c r="T31" s="34">
        <f t="shared" si="30"/>
        <v>1.7199691913336531E-2</v>
      </c>
      <c r="U31" s="34">
        <f t="shared" si="31"/>
        <v>1.7199691913336531E-2</v>
      </c>
      <c r="V31" s="34">
        <f t="shared" si="39"/>
        <v>1.7199691913336531E-2</v>
      </c>
      <c r="W31" s="232"/>
      <c r="X31" s="231">
        <f t="shared" si="40"/>
        <v>1.7199691913336531E-2</v>
      </c>
      <c r="Y31" s="231">
        <f t="shared" si="41"/>
        <v>1.7199691913336531E-2</v>
      </c>
      <c r="Z31" s="231">
        <f t="shared" si="42"/>
        <v>1.7199691913336531E-2</v>
      </c>
      <c r="AA31" s="231">
        <f t="shared" si="43"/>
        <v>1.7199691913336531E-2</v>
      </c>
      <c r="AB31" s="70">
        <f t="shared" si="33"/>
        <v>1.6339707317669705E-2</v>
      </c>
      <c r="AC31" s="259">
        <f t="shared" si="34"/>
        <v>1.5522721951786219E-2</v>
      </c>
      <c r="AD31" s="72">
        <f t="shared" si="34"/>
        <v>1.4746585854196907E-2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0.56836281793433707</v>
      </c>
      <c r="G32" s="62">
        <f t="shared" si="25"/>
        <v>0.56836281793433707</v>
      </c>
      <c r="H32" s="62">
        <f t="shared" si="25"/>
        <v>0.56836281793433707</v>
      </c>
      <c r="I32" s="62">
        <f t="shared" si="26"/>
        <v>0.56836281793433707</v>
      </c>
      <c r="J32" s="62">
        <f t="shared" si="27"/>
        <v>0.56836281793433707</v>
      </c>
      <c r="K32" s="62">
        <f t="shared" si="28"/>
        <v>0.56836281793433707</v>
      </c>
      <c r="L32" s="62">
        <f t="shared" si="29"/>
        <v>0.56836281793433707</v>
      </c>
      <c r="M32" s="62">
        <f t="shared" si="29"/>
        <v>0.56836281793433707</v>
      </c>
      <c r="N32" s="62">
        <f t="shared" si="29"/>
        <v>0.56836281793433707</v>
      </c>
      <c r="P32" s="231">
        <f t="shared" si="36"/>
        <v>0.56836281793433707</v>
      </c>
      <c r="Q32" s="231">
        <f t="shared" si="37"/>
        <v>0.56836281793433707</v>
      </c>
      <c r="R32" s="231">
        <f t="shared" si="37"/>
        <v>0.56836281793433707</v>
      </c>
      <c r="S32" s="231">
        <f t="shared" ref="S32" si="47">R32</f>
        <v>0.56836281793433707</v>
      </c>
      <c r="T32" s="34">
        <f t="shared" si="30"/>
        <v>0.56836281793433707</v>
      </c>
      <c r="U32" s="34">
        <f t="shared" si="31"/>
        <v>0.56836281793433707</v>
      </c>
      <c r="V32" s="34">
        <f t="shared" si="39"/>
        <v>0.56836281793433707</v>
      </c>
      <c r="W32" s="232"/>
      <c r="X32" s="231">
        <f t="shared" si="40"/>
        <v>0.56836281793433707</v>
      </c>
      <c r="Y32" s="231">
        <f t="shared" si="41"/>
        <v>0.56836281793433707</v>
      </c>
      <c r="Z32" s="231">
        <f t="shared" si="42"/>
        <v>0.56836281793433707</v>
      </c>
      <c r="AA32" s="231">
        <f t="shared" si="43"/>
        <v>0.56836281793433707</v>
      </c>
      <c r="AB32" s="70">
        <f t="shared" si="33"/>
        <v>0.53994467703762017</v>
      </c>
      <c r="AC32" s="259">
        <f t="shared" si="34"/>
        <v>0.51294744318573915</v>
      </c>
      <c r="AD32" s="72">
        <f t="shared" si="34"/>
        <v>0.48730007102645218</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0.16189701580843874</v>
      </c>
      <c r="G33" s="62">
        <f t="shared" si="25"/>
        <v>0.16189701580843874</v>
      </c>
      <c r="H33" s="62">
        <f t="shared" si="25"/>
        <v>0.16189701580843874</v>
      </c>
      <c r="I33" s="62">
        <f t="shared" si="26"/>
        <v>0.16189701580843874</v>
      </c>
      <c r="J33" s="62">
        <f t="shared" si="27"/>
        <v>0.16189701580843874</v>
      </c>
      <c r="K33" s="62">
        <f t="shared" si="28"/>
        <v>0.16189701580843874</v>
      </c>
      <c r="L33" s="62">
        <f t="shared" si="29"/>
        <v>0.16189701580843874</v>
      </c>
      <c r="M33" s="62">
        <f t="shared" si="29"/>
        <v>0.16189701580843874</v>
      </c>
      <c r="N33" s="62">
        <f t="shared" si="29"/>
        <v>0.16189701580843874</v>
      </c>
      <c r="P33" s="231">
        <f t="shared" si="36"/>
        <v>0.16189701580843874</v>
      </c>
      <c r="Q33" s="231">
        <f t="shared" si="37"/>
        <v>0.16189701580843874</v>
      </c>
      <c r="R33" s="231">
        <f t="shared" si="37"/>
        <v>0.16189701580843874</v>
      </c>
      <c r="S33" s="231">
        <f t="shared" ref="S33" si="48">R33</f>
        <v>0.16189701580843874</v>
      </c>
      <c r="T33" s="34">
        <f t="shared" si="30"/>
        <v>0.16189701580843874</v>
      </c>
      <c r="U33" s="34">
        <f t="shared" si="31"/>
        <v>0.16189701580843874</v>
      </c>
      <c r="V33" s="34">
        <f t="shared" si="39"/>
        <v>0.16189701580843874</v>
      </c>
      <c r="W33" s="232"/>
      <c r="X33" s="231">
        <f t="shared" si="40"/>
        <v>0.16189701580843874</v>
      </c>
      <c r="Y33" s="231">
        <f t="shared" si="41"/>
        <v>0.16189701580843874</v>
      </c>
      <c r="Z33" s="231">
        <f t="shared" si="42"/>
        <v>0.16189701580843874</v>
      </c>
      <c r="AA33" s="231">
        <f t="shared" si="43"/>
        <v>0.16189701580843874</v>
      </c>
      <c r="AB33" s="70">
        <f t="shared" si="33"/>
        <v>0.1538021650180168</v>
      </c>
      <c r="AC33" s="259">
        <f t="shared" si="34"/>
        <v>0.14611205676711594</v>
      </c>
      <c r="AD33" s="72">
        <f t="shared" si="34"/>
        <v>0.13880645392876015</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6.2226033461875293E-3</v>
      </c>
      <c r="G34" s="62">
        <f t="shared" si="25"/>
        <v>6.2226033461875293E-3</v>
      </c>
      <c r="H34" s="62">
        <f t="shared" si="25"/>
        <v>6.2226033461875293E-3</v>
      </c>
      <c r="I34" s="62">
        <f t="shared" si="26"/>
        <v>6.2226033461875293E-3</v>
      </c>
      <c r="J34" s="62">
        <f t="shared" si="27"/>
        <v>6.2226033461875293E-3</v>
      </c>
      <c r="K34" s="62">
        <f t="shared" si="28"/>
        <v>6.2226033461875293E-3</v>
      </c>
      <c r="L34" s="62">
        <f t="shared" si="29"/>
        <v>6.2226033461875293E-3</v>
      </c>
      <c r="M34" s="62">
        <f t="shared" si="29"/>
        <v>6.2226033461875293E-3</v>
      </c>
      <c r="N34" s="62">
        <f t="shared" si="29"/>
        <v>6.2226033461875293E-3</v>
      </c>
      <c r="P34" s="231">
        <f t="shared" si="36"/>
        <v>6.2226033461875293E-3</v>
      </c>
      <c r="Q34" s="231">
        <f t="shared" si="37"/>
        <v>6.2226033461875293E-3</v>
      </c>
      <c r="R34" s="231">
        <f t="shared" si="37"/>
        <v>6.2226033461875293E-3</v>
      </c>
      <c r="S34" s="231">
        <f t="shared" ref="S34" si="49">R34</f>
        <v>6.2226033461875293E-3</v>
      </c>
      <c r="T34" s="34">
        <f t="shared" si="30"/>
        <v>6.2226033461875293E-3</v>
      </c>
      <c r="U34" s="34">
        <f t="shared" si="31"/>
        <v>6.2226033461875293E-3</v>
      </c>
      <c r="V34" s="34">
        <f t="shared" si="39"/>
        <v>6.2226033461875293E-3</v>
      </c>
      <c r="W34" s="232"/>
      <c r="X34" s="231">
        <f t="shared" si="40"/>
        <v>6.2226033461875293E-3</v>
      </c>
      <c r="Y34" s="231">
        <f t="shared" si="41"/>
        <v>6.2226033461875293E-3</v>
      </c>
      <c r="Z34" s="231">
        <f t="shared" si="42"/>
        <v>6.2226033461875293E-3</v>
      </c>
      <c r="AA34" s="231">
        <f t="shared" si="43"/>
        <v>6.2226033461875293E-3</v>
      </c>
      <c r="AB34" s="70">
        <f t="shared" si="33"/>
        <v>5.9114731788781523E-3</v>
      </c>
      <c r="AC34" s="259">
        <f t="shared" si="34"/>
        <v>5.6158995199342447E-3</v>
      </c>
      <c r="AD34" s="72">
        <f t="shared" si="34"/>
        <v>5.3351045439375324E-3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5.0622264837377005E-3</v>
      </c>
      <c r="G35" s="62">
        <f t="shared" si="25"/>
        <v>5.0622264837377005E-3</v>
      </c>
      <c r="H35" s="62">
        <f t="shared" si="25"/>
        <v>5.0622264837377005E-3</v>
      </c>
      <c r="I35" s="62">
        <f t="shared" si="26"/>
        <v>5.0622264837377005E-3</v>
      </c>
      <c r="J35" s="62">
        <f t="shared" si="27"/>
        <v>5.0622264837377005E-3</v>
      </c>
      <c r="K35" s="62">
        <f t="shared" si="28"/>
        <v>5.0622264837377005E-3</v>
      </c>
      <c r="L35" s="62">
        <f t="shared" si="29"/>
        <v>5.0622264837377005E-3</v>
      </c>
      <c r="M35" s="62">
        <f t="shared" si="29"/>
        <v>5.0622264837377005E-3</v>
      </c>
      <c r="N35" s="62">
        <f t="shared" si="29"/>
        <v>5.0622264837377005E-3</v>
      </c>
      <c r="P35" s="231">
        <f t="shared" si="36"/>
        <v>5.0622264837377005E-3</v>
      </c>
      <c r="Q35" s="231">
        <f t="shared" si="37"/>
        <v>5.0622264837377005E-3</v>
      </c>
      <c r="R35" s="231">
        <f t="shared" si="37"/>
        <v>5.0622264837377005E-3</v>
      </c>
      <c r="S35" s="231">
        <f t="shared" ref="S35" si="50">R35</f>
        <v>5.0622264837377005E-3</v>
      </c>
      <c r="T35" s="34">
        <f t="shared" si="30"/>
        <v>5.0622264837377005E-3</v>
      </c>
      <c r="U35" s="34">
        <f t="shared" si="31"/>
        <v>5.0622264837377005E-3</v>
      </c>
      <c r="V35" s="34">
        <f t="shared" si="39"/>
        <v>5.0622264837377005E-3</v>
      </c>
      <c r="W35" s="232"/>
      <c r="X35" s="231">
        <f t="shared" si="40"/>
        <v>5.0622264837377005E-3</v>
      </c>
      <c r="Y35" s="231">
        <f t="shared" si="41"/>
        <v>5.0622264837377005E-3</v>
      </c>
      <c r="Z35" s="231">
        <f t="shared" si="42"/>
        <v>5.0622264837377005E-3</v>
      </c>
      <c r="AA35" s="231">
        <f t="shared" si="43"/>
        <v>5.0622264837377005E-3</v>
      </c>
      <c r="AB35" s="70">
        <f t="shared" si="33"/>
        <v>4.8091151595508154E-3</v>
      </c>
      <c r="AC35" s="259">
        <f t="shared" si="34"/>
        <v>4.5686594015732747E-3</v>
      </c>
      <c r="AD35" s="72">
        <f t="shared" si="34"/>
        <v>4.3402264314946109E-3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0.12719020623315802</v>
      </c>
      <c r="G36" s="62">
        <f t="shared" ref="G36:H36" si="51">1-SUM(G28:G35)</f>
        <v>0.12719020623315791</v>
      </c>
      <c r="H36" s="62">
        <f t="shared" si="51"/>
        <v>0.12719020623315791</v>
      </c>
      <c r="I36" s="62">
        <f t="shared" ref="I36:K36" si="52">1-SUM(I28:I35)</f>
        <v>0.12719020623315791</v>
      </c>
      <c r="J36" s="62">
        <f t="shared" si="52"/>
        <v>0.12719020623315791</v>
      </c>
      <c r="K36" s="62">
        <f t="shared" si="52"/>
        <v>0.12719020623315791</v>
      </c>
      <c r="L36" s="62">
        <f>1-SUM(L28:L35)</f>
        <v>0.12719020623315791</v>
      </c>
      <c r="M36" s="62">
        <f>1-SUM(M28:M35)</f>
        <v>0.12719020623315791</v>
      </c>
      <c r="N36" s="62">
        <f>1-SUM(N28:N35)</f>
        <v>0.12719020623315791</v>
      </c>
      <c r="P36" s="231">
        <f>$G36</f>
        <v>0.12719020623315791</v>
      </c>
      <c r="Q36" s="62">
        <f t="shared" ref="Q36:V36" si="53">1-SUM(Q28:Q35)</f>
        <v>0.12719020623315791</v>
      </c>
      <c r="R36" s="62">
        <f t="shared" si="53"/>
        <v>0.12719020623315791</v>
      </c>
      <c r="S36" s="62">
        <f t="shared" si="53"/>
        <v>0.12719020623315791</v>
      </c>
      <c r="T36" s="62">
        <f t="shared" si="53"/>
        <v>0.12719020623315791</v>
      </c>
      <c r="U36" s="62">
        <f t="shared" si="53"/>
        <v>0.12719020623315791</v>
      </c>
      <c r="V36" s="62">
        <f t="shared" si="53"/>
        <v>0.12719020623315791</v>
      </c>
      <c r="W36" s="232"/>
      <c r="X36" s="231">
        <f>$G36</f>
        <v>0.12719020623315791</v>
      </c>
      <c r="Y36" s="62">
        <f t="shared" ref="Y36:AD36" si="54">1-SUM(Y28:Y35)</f>
        <v>0.12719020623315791</v>
      </c>
      <c r="Z36" s="62">
        <f t="shared" si="54"/>
        <v>0.12719020623315791</v>
      </c>
      <c r="AA36" s="62">
        <f t="shared" si="54"/>
        <v>0.12719020623315791</v>
      </c>
      <c r="AB36" s="62">
        <f t="shared" si="54"/>
        <v>0.17083069592150002</v>
      </c>
      <c r="AC36" s="62">
        <f t="shared" si="54"/>
        <v>0.21228916112542517</v>
      </c>
      <c r="AD36" s="62">
        <f t="shared" si="54"/>
        <v>0.25167470306915396</v>
      </c>
      <c r="AE36" s="232"/>
      <c r="AF36" s="232"/>
      <c r="AG36" s="232"/>
      <c r="AH36" s="232"/>
      <c r="AI36" s="232"/>
      <c r="AJ36" s="232"/>
      <c r="AK36" s="232"/>
      <c r="AL36" s="232"/>
      <c r="AM36" s="232"/>
      <c r="AN36" s="232"/>
      <c r="AO36" s="232"/>
      <c r="AP36" s="232"/>
      <c r="AQ36" s="232"/>
      <c r="AR36" s="232"/>
      <c r="AS36" s="232"/>
    </row>
    <row r="37" spans="1:45">
      <c r="A37" s="185" t="s">
        <v>16</v>
      </c>
      <c r="Q37" s="287"/>
      <c r="S37" s="287"/>
      <c r="AA37" s="287"/>
    </row>
    <row r="38" spans="1:45" ht="15.75" thickBot="1">
      <c r="A38" s="185" t="s">
        <v>16</v>
      </c>
      <c r="B38" s="14" t="s">
        <v>433</v>
      </c>
      <c r="C38" s="14"/>
      <c r="D38" s="14"/>
      <c r="Q38" s="287"/>
      <c r="S38" s="287"/>
      <c r="AA38" s="287"/>
    </row>
    <row r="39" spans="1:45">
      <c r="A39" s="185" t="s">
        <v>16</v>
      </c>
      <c r="B39" s="186" t="str">
        <f>B14</f>
        <v>TFHCV1</v>
      </c>
      <c r="C39" s="186" t="str">
        <f>C14</f>
        <v>Transport Freight - HCV1</v>
      </c>
      <c r="D39" s="185" t="s">
        <v>48</v>
      </c>
      <c r="F39" s="230">
        <f>F46/F$48</f>
        <v>0.16367820456437782</v>
      </c>
      <c r="G39" s="62">
        <f>IF($D$4,X39,P39)</f>
        <v>0.16367820456437782</v>
      </c>
      <c r="H39" s="62">
        <f>IF($D$4,Z39,R39)</f>
        <v>0.16367820456437782</v>
      </c>
      <c r="I39" s="62">
        <f>IF($D$4,AB39,T39)</f>
        <v>0.16367820456437782</v>
      </c>
      <c r="J39" s="62">
        <f>IF($D$4,Z39,R39)</f>
        <v>0.16367820456437782</v>
      </c>
      <c r="K39" s="62">
        <f>IF($D$4,AB39,T39)</f>
        <v>0.16367820456437782</v>
      </c>
      <c r="L39" s="62">
        <f>IF($D$4,AB39,T39)</f>
        <v>0.16367820456437782</v>
      </c>
      <c r="M39" s="62">
        <f>IF($D$4,AC39,U39)</f>
        <v>0.16367820456437782</v>
      </c>
      <c r="N39" s="62">
        <f>IF($D$4,AD39,V39)</f>
        <v>0.16367820456437782</v>
      </c>
      <c r="P39" s="231">
        <f>$F39</f>
        <v>0.16367820456437782</v>
      </c>
      <c r="Q39" s="231">
        <f>P39</f>
        <v>0.16367820456437782</v>
      </c>
      <c r="R39" s="231">
        <f>Q39</f>
        <v>0.16367820456437782</v>
      </c>
      <c r="S39" s="231">
        <f>R39</f>
        <v>0.16367820456437782</v>
      </c>
      <c r="T39" s="34">
        <f>R39</f>
        <v>0.16367820456437782</v>
      </c>
      <c r="U39" s="34">
        <f>T39</f>
        <v>0.16367820456437782</v>
      </c>
      <c r="V39" s="34">
        <f>T39</f>
        <v>0.16367820456437782</v>
      </c>
      <c r="W39" s="232"/>
      <c r="X39" s="231">
        <f>P39</f>
        <v>0.16367820456437782</v>
      </c>
      <c r="Y39" s="231">
        <f t="shared" ref="Y39:AA39" si="55">Q39</f>
        <v>0.16367820456437782</v>
      </c>
      <c r="Z39" s="231">
        <f t="shared" si="55"/>
        <v>0.16367820456437782</v>
      </c>
      <c r="AA39" s="231">
        <f t="shared" si="55"/>
        <v>0.16367820456437782</v>
      </c>
      <c r="AB39" s="70">
        <f>Z39*0.95</f>
        <v>0.15549429433615891</v>
      </c>
      <c r="AC39" s="70">
        <f>AB39*0.95</f>
        <v>0.14771957961935095</v>
      </c>
      <c r="AD39" s="70">
        <f>AC39*0.95</f>
        <v>0.1403336006383834</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0.83632179543562224</v>
      </c>
      <c r="G40" s="62">
        <f t="shared" ref="G40:H40" si="56">1-G39</f>
        <v>0.83632179543562213</v>
      </c>
      <c r="H40" s="62">
        <f t="shared" si="56"/>
        <v>0.83632179543562213</v>
      </c>
      <c r="I40" s="62">
        <f t="shared" ref="I40" si="57">1-I39</f>
        <v>0.83632179543562213</v>
      </c>
      <c r="J40" s="62">
        <f>1-J39</f>
        <v>0.83632179543562213</v>
      </c>
      <c r="K40" s="62">
        <f>1-K39</f>
        <v>0.83632179543562213</v>
      </c>
      <c r="L40" s="62">
        <f>1-L39</f>
        <v>0.83632179543562213</v>
      </c>
      <c r="M40" s="62">
        <f>1-M39</f>
        <v>0.83632179543562213</v>
      </c>
      <c r="N40" s="62">
        <f>1-N39</f>
        <v>0.83632179543562213</v>
      </c>
      <c r="P40" s="231">
        <f>$G40</f>
        <v>0.83632179543562213</v>
      </c>
      <c r="Q40" s="62">
        <f t="shared" ref="Q40:V40" si="58">1-Q39</f>
        <v>0.83632179543562213</v>
      </c>
      <c r="R40" s="62">
        <f t="shared" si="58"/>
        <v>0.83632179543562213</v>
      </c>
      <c r="S40" s="62">
        <f t="shared" si="58"/>
        <v>0.83632179543562213</v>
      </c>
      <c r="T40" s="62">
        <f t="shared" si="58"/>
        <v>0.83632179543562213</v>
      </c>
      <c r="U40" s="62">
        <f t="shared" si="58"/>
        <v>0.83632179543562213</v>
      </c>
      <c r="V40" s="62">
        <f t="shared" si="58"/>
        <v>0.83632179543562213</v>
      </c>
      <c r="W40" s="232"/>
      <c r="X40" s="231">
        <f>P40</f>
        <v>0.83632179543562213</v>
      </c>
      <c r="Y40" s="231">
        <f t="shared" ref="Y40" si="59">Q40</f>
        <v>0.83632179543562213</v>
      </c>
      <c r="Z40" s="231">
        <f t="shared" ref="Z40" si="60">R40</f>
        <v>0.83632179543562213</v>
      </c>
      <c r="AA40" s="231">
        <f t="shared" ref="AA40" si="61">S40</f>
        <v>0.83632179543562213</v>
      </c>
      <c r="AB40" s="62">
        <f>1-AB39</f>
        <v>0.84450570566384109</v>
      </c>
      <c r="AC40" s="62">
        <f>1-AC39</f>
        <v>0.85228042038064911</v>
      </c>
      <c r="AD40" s="62">
        <f>1-AD39</f>
        <v>0.8596663993616166</v>
      </c>
      <c r="AE40" s="232"/>
      <c r="AF40" s="232"/>
      <c r="AG40" s="232"/>
      <c r="AH40" s="232"/>
      <c r="AI40" s="232"/>
      <c r="AJ40" s="232"/>
      <c r="AK40" s="232"/>
      <c r="AL40" s="232"/>
      <c r="AM40" s="232"/>
      <c r="AN40" s="232"/>
      <c r="AO40" s="232"/>
      <c r="AP40" s="232"/>
      <c r="AQ40" s="232"/>
      <c r="AR40" s="232"/>
      <c r="AS40" s="232"/>
    </row>
    <row r="41" spans="1:45">
      <c r="A41" s="185" t="s">
        <v>16</v>
      </c>
      <c r="I41" s="283"/>
      <c r="K41" s="283"/>
    </row>
    <row r="42" spans="1:45" ht="15.75" thickBot="1">
      <c r="A42" s="185" t="s">
        <v>16</v>
      </c>
      <c r="B42" s="14" t="s">
        <v>207</v>
      </c>
      <c r="C42" s="14"/>
      <c r="D42" s="14"/>
      <c r="G42" s="47"/>
      <c r="H42" s="47"/>
      <c r="I42" s="47"/>
      <c r="K42" s="283"/>
    </row>
    <row r="43" spans="1:45">
      <c r="A43" s="185" t="s">
        <v>16</v>
      </c>
      <c r="B43" s="186"/>
      <c r="C43" s="3" t="s">
        <v>5</v>
      </c>
      <c r="D43" s="5" t="s">
        <v>149</v>
      </c>
      <c r="E43" s="5"/>
      <c r="F43" s="47">
        <f>F63*F92</f>
        <v>17.151878492126293</v>
      </c>
      <c r="G43" s="47">
        <f>F43*(1+(F13+G13)/2*((G7/F7)^(1/(G$4-F$4))-1))^(G$4-F$4)</f>
        <v>17.973735381491508</v>
      </c>
      <c r="H43" s="47">
        <f>G43*(1+(G13+H13)/2*((H7/G7)^(1/(H$4-G$4))-1))^(H$4-G$4)</f>
        <v>18.215510353721626</v>
      </c>
      <c r="I43" s="47">
        <f>H43*(1+(H13+I13)/2*((I7/H7)^(1/(I$4-H$4))-1))^(I$4-H$4)</f>
        <v>18.464750561761495</v>
      </c>
      <c r="J43" s="47">
        <f>G43*(1+(G13+J13)/2*((J7/G7)^(1/(J$4-G$4))-1))^(J$4-G$4)</f>
        <v>17.342711169619609</v>
      </c>
      <c r="K43" s="47">
        <f>H43*(1+(H13+K13)/2*((K7/H7)^(1/(K$4-H$4))-1))^(K$4-H$4)</f>
        <v>17.631865561500533</v>
      </c>
      <c r="L43" s="47">
        <f>J43*(1+(J13+L13)/2*((L7/J7)^(1/(L$4-J$4))-1))^(L$4-J$4)</f>
        <v>20.987960821380838</v>
      </c>
      <c r="M43" s="47">
        <f>L43*(1+(L13+M13)/2*((M7/L7)^(1/(M$4-L$4))-1))^(M$4-L$4)</f>
        <v>25.503949616882085</v>
      </c>
      <c r="N43" s="47">
        <f>M43*(1+(M13+N13)/2*((N7/M7)^(1/(N$4-M$4))-1))^(N$4-M$4)</f>
        <v>31.484372579431135</v>
      </c>
      <c r="O43" s="47"/>
      <c r="P43" s="47">
        <f>$G43</f>
        <v>17.973735381491508</v>
      </c>
      <c r="Q43" s="47">
        <f>I43</f>
        <v>18.464750561761495</v>
      </c>
      <c r="R43" s="47">
        <f t="shared" ref="R43:S43" si="62">J43</f>
        <v>17.342711169619609</v>
      </c>
      <c r="S43" s="47">
        <f t="shared" si="62"/>
        <v>17.631865561500533</v>
      </c>
      <c r="T43" s="313">
        <f>R43*(1+(R13+T13)/2*((T7/R7)^(1/(T$4-R$4))-1))^(T$4-R$4)</f>
        <v>20.987960821380838</v>
      </c>
      <c r="U43" s="313">
        <f>T43*(1+(T13+U13)/2*((U7/T7)^(1/(U$4-T$4))-1))^(U$4-T$4)</f>
        <v>25.503949616882085</v>
      </c>
      <c r="V43" s="313">
        <f>U43*(1+(U13+V13)/2*((V7/U7)^(1/(V$4-U$4))-1))^(V$4-U$4)</f>
        <v>31.484372579431135</v>
      </c>
      <c r="X43" s="47">
        <f>P43</f>
        <v>17.973735381491508</v>
      </c>
      <c r="Y43" s="47">
        <f t="shared" ref="Y43:AA43" si="63">Q43</f>
        <v>18.464750561761495</v>
      </c>
      <c r="Z43" s="47">
        <f t="shared" si="63"/>
        <v>17.342711169619609</v>
      </c>
      <c r="AA43" s="47">
        <f t="shared" si="63"/>
        <v>17.631865561500533</v>
      </c>
      <c r="AB43" s="313">
        <f>Z43*(1+(Z13+AB13)/2*((AB7/Z7)^(1/(AB$4-Z$4))-1))^(AB$4-Z$4)</f>
        <v>20.987960821380838</v>
      </c>
      <c r="AC43" s="313">
        <f>AB43*(1+(AB13+AC13)/2*((AC7/AB7)^(1/(AC$4-AB$4))-1))^(AC$4-AB$4)</f>
        <v>25.503949616882085</v>
      </c>
      <c r="AD43" s="313">
        <f>AC43*(1+(AC13+AD13)/2*((AD7/AC7)^(1/(AD$4-AC$4))-1))^(AD$4-AC$4)</f>
        <v>31.484372579431135</v>
      </c>
    </row>
    <row r="44" spans="1:45">
      <c r="A44" s="185" t="s">
        <v>16</v>
      </c>
      <c r="I44" s="283"/>
      <c r="K44" s="283"/>
      <c r="Q44" s="287"/>
      <c r="R44" s="287"/>
    </row>
    <row r="45" spans="1:45" ht="15.75" thickBot="1">
      <c r="A45" s="185" t="s">
        <v>16</v>
      </c>
      <c r="B45" s="14" t="s">
        <v>411</v>
      </c>
      <c r="C45" s="14"/>
      <c r="D45" s="14"/>
      <c r="I45" s="283"/>
      <c r="K45" s="283"/>
      <c r="Q45" s="287"/>
      <c r="R45" s="287"/>
    </row>
    <row r="46" spans="1:45">
      <c r="A46" s="185" t="s">
        <v>16</v>
      </c>
      <c r="B46" s="186" t="str">
        <f>B39</f>
        <v>TFHCV1</v>
      </c>
      <c r="C46" s="186" t="str">
        <f>C39</f>
        <v>Transport Freight - HCV1</v>
      </c>
      <c r="D46" s="185" t="s">
        <v>149</v>
      </c>
      <c r="F46" s="10">
        <f>F64*F93</f>
        <v>4.9123710000000003</v>
      </c>
      <c r="G46" s="10">
        <f t="shared" ref="G46:N46" si="64">G39*G$48</f>
        <v>5.1477543110070849</v>
      </c>
      <c r="H46" s="10">
        <f t="shared" si="64"/>
        <v>5.2169996920686552</v>
      </c>
      <c r="I46" s="10">
        <f t="shared" si="64"/>
        <v>5.2883831484388173</v>
      </c>
      <c r="J46" s="10">
        <f t="shared" si="64"/>
        <v>4.9670262910342062</v>
      </c>
      <c r="K46" s="10">
        <f t="shared" si="64"/>
        <v>5.0498413395346118</v>
      </c>
      <c r="L46" s="10">
        <f t="shared" si="64"/>
        <v>6.0110413057914664</v>
      </c>
      <c r="M46" s="10">
        <f t="shared" si="64"/>
        <v>7.304439717255792</v>
      </c>
      <c r="N46" s="10">
        <f t="shared" si="64"/>
        <v>9.017258306919091</v>
      </c>
      <c r="P46" s="10">
        <f t="shared" ref="P46" si="65">P39*P$48</f>
        <v>5.1477543110070849</v>
      </c>
      <c r="Q46" s="10">
        <f t="shared" ref="Q46:Q48" si="66">$I46</f>
        <v>5.2883831484388173</v>
      </c>
      <c r="R46" s="10">
        <f t="shared" ref="R46:V47" si="67">R39*R$48</f>
        <v>4.9670262910342062</v>
      </c>
      <c r="S46" s="10">
        <f t="shared" si="67"/>
        <v>5.0504083149591787</v>
      </c>
      <c r="T46" s="312">
        <f t="shared" si="67"/>
        <v>6.0110413057914664</v>
      </c>
      <c r="U46" s="312">
        <f t="shared" si="67"/>
        <v>7.304439717255792</v>
      </c>
      <c r="V46" s="312">
        <f t="shared" si="67"/>
        <v>9.017258306919091</v>
      </c>
      <c r="W46" s="10"/>
      <c r="X46" s="10">
        <f t="shared" ref="X46:AD47" si="68">X39*X$48</f>
        <v>5.1477543110070849</v>
      </c>
      <c r="Y46" s="10">
        <f t="shared" si="68"/>
        <v>5.2883831484388173</v>
      </c>
      <c r="Z46" s="10">
        <f t="shared" si="68"/>
        <v>4.9670262910342062</v>
      </c>
      <c r="AA46" s="10">
        <f t="shared" si="68"/>
        <v>5.0504083149591787</v>
      </c>
      <c r="AB46" s="312">
        <f t="shared" si="68"/>
        <v>5.710489240501893</v>
      </c>
      <c r="AC46" s="312">
        <f t="shared" si="68"/>
        <v>6.5922568448233507</v>
      </c>
      <c r="AD46" s="312">
        <f t="shared" si="68"/>
        <v>7.7311718408947545</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69">G40*G$48</f>
        <v>26.302702545527975</v>
      </c>
      <c r="H47" s="10">
        <f t="shared" si="69"/>
        <v>26.656515208424448</v>
      </c>
      <c r="I47" s="10">
        <f t="shared" ref="I47" si="70">I40*I$48</f>
        <v>27.021252471731941</v>
      </c>
      <c r="J47" s="10">
        <f>J40*J$48</f>
        <v>25.379263883969383</v>
      </c>
      <c r="K47" s="10">
        <f>K40*K$48</f>
        <v>25.802411426644838</v>
      </c>
      <c r="L47" s="10">
        <f>L40*L$48</f>
        <v>30.713709688328873</v>
      </c>
      <c r="M47" s="10">
        <f>M40*M$48</f>
        <v>37.322392161162163</v>
      </c>
      <c r="N47" s="10">
        <f>N40*N$48</f>
        <v>46.074122557858345</v>
      </c>
      <c r="P47" s="10">
        <f>P40*P$48</f>
        <v>26.302702545527975</v>
      </c>
      <c r="Q47" s="10">
        <f t="shared" si="66"/>
        <v>27.021252471731941</v>
      </c>
      <c r="R47" s="10">
        <f t="shared" si="67"/>
        <v>25.379263883969383</v>
      </c>
      <c r="S47" s="10">
        <f t="shared" si="67"/>
        <v>25.80530841532029</v>
      </c>
      <c r="T47" s="312">
        <f t="shared" si="67"/>
        <v>30.713709688328873</v>
      </c>
      <c r="U47" s="312">
        <f t="shared" si="67"/>
        <v>37.322392161162163</v>
      </c>
      <c r="V47" s="312">
        <f t="shared" si="67"/>
        <v>46.074122557858345</v>
      </c>
      <c r="W47" s="10"/>
      <c r="X47" s="10">
        <f t="shared" si="68"/>
        <v>26.302702545527975</v>
      </c>
      <c r="Y47" s="10">
        <f t="shared" si="68"/>
        <v>27.021252471731941</v>
      </c>
      <c r="Z47" s="10">
        <f t="shared" si="68"/>
        <v>25.379263883969383</v>
      </c>
      <c r="AA47" s="10">
        <f t="shared" si="68"/>
        <v>25.80530841532029</v>
      </c>
      <c r="AB47" s="312">
        <f t="shared" si="68"/>
        <v>31.014261753618449</v>
      </c>
      <c r="AC47" s="312">
        <f t="shared" si="68"/>
        <v>38.034575033594614</v>
      </c>
      <c r="AD47" s="312">
        <f t="shared" si="68"/>
        <v>47.360209023882689</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30.012371000000002</v>
      </c>
      <c r="G48" s="47">
        <f>F48*(1+(F21+G21)/2*((G7/F7)^(1/(G$4-F$4))-1))^(G$4-F$4)</f>
        <v>31.450456856535062</v>
      </c>
      <c r="H48" s="47">
        <f>G48*(1+(G21+H21)/2*((H7/G7)^(1/(H$4-G$4))-1))^(H$4-G$4)</f>
        <v>31.873514900493106</v>
      </c>
      <c r="I48" s="47">
        <f>H48*(1+(H21+I21)/2*((I7/H7)^(1/(I$4-H$4))-1))^(I$4-H$4)</f>
        <v>32.309635620170759</v>
      </c>
      <c r="J48" s="47">
        <f>G48*(1+(G21+J21)/2*((J7/G7)^(1/(J$4-G$4))-1))^(J$4-G$4)</f>
        <v>30.346290175003592</v>
      </c>
      <c r="K48" s="47">
        <f>H48*(1+(H21+K21)/2*((K7/H7)^(1/(K$4-H$4))-1))^(K$4-H$4)</f>
        <v>30.852252766179451</v>
      </c>
      <c r="L48" s="47">
        <f>J48*(1+(J21+L21)/2*((L7/J7)^(1/(L$4-J$4))-1))^(L$4-J$4)</f>
        <v>36.724750994120342</v>
      </c>
      <c r="M48" s="47">
        <f>L48*(1+(L21+M21)/2*((M7/L7)^(1/(M$4-L$4))-1))^(M$4-L$4)</f>
        <v>44.62683187841796</v>
      </c>
      <c r="N48" s="47">
        <f>M48*(1+(M21+N21)/2*((N7/M7)^(1/(N$4-M$4))-1))^(N$4-M$4)</f>
        <v>55.091380864777442</v>
      </c>
      <c r="P48" s="47">
        <f>$G48</f>
        <v>31.450456856535062</v>
      </c>
      <c r="Q48" s="47">
        <f t="shared" si="66"/>
        <v>32.309635620170759</v>
      </c>
      <c r="R48" s="47">
        <f>P48*(1+(P21+R21)/2*((R7/P7)^(1/(R$4-P$4))-1))^(R$4-P$4)</f>
        <v>30.346290175003592</v>
      </c>
      <c r="S48" s="47">
        <f>Q48*(1+(Q21+S21)/2*((S7/Q7)^(1/(S$4-Q$4))-1))^(S$4-Q$4)</f>
        <v>30.855716730279472</v>
      </c>
      <c r="T48" s="313">
        <f>R48*(1+(R21+T21)/2*((T7/R7)^(1/(T$4-R$4))-1))^(T$4-R$4)</f>
        <v>36.724750994120342</v>
      </c>
      <c r="U48" s="313">
        <f>T48*(1+(T21+U21)/2*((U7/T7)^(1/(U$4-T$4))-1))^(U$4-T$4)</f>
        <v>44.62683187841796</v>
      </c>
      <c r="V48" s="313">
        <f>U48*(1+(U21+V21)/2*((V7/U7)^(1/(V$4-U$4))-1))^(V$4-U$4)</f>
        <v>55.091380864777442</v>
      </c>
      <c r="W48" s="186"/>
      <c r="X48" s="47">
        <f>P48</f>
        <v>31.450456856535062</v>
      </c>
      <c r="Y48" s="47">
        <f>Q48</f>
        <v>32.309635620170759</v>
      </c>
      <c r="Z48" s="47">
        <f>R48</f>
        <v>30.346290175003592</v>
      </c>
      <c r="AA48" s="47">
        <f>S48</f>
        <v>30.855716730279472</v>
      </c>
      <c r="AB48" s="313">
        <f>Z48*(1+(Z21+AB21)/2*((AB7/Z7)^(1/(AB$4-Z$4))-1))^(AB$4-Z$4)</f>
        <v>36.724750994120342</v>
      </c>
      <c r="AC48" s="313">
        <f>AB48*(1+(AB21+AC21)/2*((AC7/AB7)^(1/(AC$4-AB$4))-1))^(AC$4-AB$4)</f>
        <v>44.62683187841796</v>
      </c>
      <c r="AD48" s="313">
        <f>AC48*(1+(AC21+AD21)/2*((AD7/AC7)^(1/(AD$4-AC$4))-1))^(AD$4-AC$4)</f>
        <v>55.091380864777442</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3"/>
      <c r="K50" s="283"/>
    </row>
    <row r="51" spans="1:45">
      <c r="A51" s="185" t="s">
        <v>16</v>
      </c>
      <c r="B51" s="186" t="str">
        <f>B15</f>
        <v>TFHCV2</v>
      </c>
      <c r="C51" s="186" t="str">
        <f>C28</f>
        <v>Transport Freight - HCV2</v>
      </c>
      <c r="D51" s="185" t="s">
        <v>149</v>
      </c>
      <c r="F51" s="10">
        <f>F65*F94</f>
        <v>1.637614669131271</v>
      </c>
      <c r="G51" s="10">
        <f t="shared" ref="G51:H59" si="71">G28*G$60</f>
        <v>1.7160833277431489</v>
      </c>
      <c r="H51" s="10">
        <f t="shared" si="71"/>
        <v>1.7391673439536532</v>
      </c>
      <c r="I51" s="10">
        <f t="shared" ref="I51" si="72">I28*I$60</f>
        <v>1.762964120558081</v>
      </c>
      <c r="J51" s="10">
        <f t="shared" ref="J51:N59" si="73">J28*J$60</f>
        <v>1.6558348537108261</v>
      </c>
      <c r="K51" s="10">
        <f t="shared" si="73"/>
        <v>1.6834425279376062</v>
      </c>
      <c r="L51" s="10">
        <f t="shared" si="73"/>
        <v>2.0038733676910994</v>
      </c>
      <c r="M51" s="10">
        <f t="shared" si="73"/>
        <v>2.435047684868092</v>
      </c>
      <c r="N51" s="10">
        <f t="shared" si="73"/>
        <v>3.0060421899641754</v>
      </c>
      <c r="P51" s="10">
        <f t="shared" ref="P51:V51" si="74">P28*P$60</f>
        <v>1.7160833277431489</v>
      </c>
      <c r="Q51" s="10">
        <f t="shared" si="74"/>
        <v>1.7629641177134223</v>
      </c>
      <c r="R51" s="10">
        <f t="shared" si="74"/>
        <v>1.6558348537108261</v>
      </c>
      <c r="S51" s="10">
        <f t="shared" si="74"/>
        <v>1.6836315352269806</v>
      </c>
      <c r="T51" s="312">
        <f t="shared" si="74"/>
        <v>2.0038733676910994</v>
      </c>
      <c r="U51" s="312">
        <f t="shared" si="74"/>
        <v>2.435047684868092</v>
      </c>
      <c r="V51" s="312">
        <f t="shared" si="74"/>
        <v>3.0060421899641754</v>
      </c>
      <c r="W51" s="10"/>
      <c r="X51" s="10">
        <f>P51</f>
        <v>1.7160833277431489</v>
      </c>
      <c r="Y51" s="10">
        <f t="shared" ref="Y51:AA51" si="75">Q51</f>
        <v>1.7629641177134223</v>
      </c>
      <c r="Z51" s="10">
        <f t="shared" si="75"/>
        <v>1.6558348537108261</v>
      </c>
      <c r="AA51" s="10">
        <f t="shared" si="75"/>
        <v>1.6836315352269806</v>
      </c>
      <c r="AB51" s="312">
        <f t="shared" ref="AB51:AD59" si="76">AB28*AB$60</f>
        <v>1.9036796993065443</v>
      </c>
      <c r="AC51" s="312">
        <f t="shared" si="76"/>
        <v>2.1976305355934529</v>
      </c>
      <c r="AD51" s="312">
        <f t="shared" si="76"/>
        <v>2.5773054226205345</v>
      </c>
      <c r="AE51" s="10"/>
      <c r="AF51" s="10"/>
      <c r="AG51" s="10"/>
      <c r="AH51" s="10"/>
      <c r="AI51" s="10"/>
      <c r="AJ51" s="10"/>
      <c r="AK51" s="10"/>
      <c r="AL51" s="10"/>
      <c r="AM51" s="10"/>
      <c r="AN51" s="10"/>
      <c r="AO51" s="10"/>
      <c r="AP51" s="10"/>
      <c r="AQ51" s="10"/>
      <c r="AR51" s="10"/>
      <c r="AS51" s="10"/>
    </row>
    <row r="52" spans="1:45">
      <c r="A52" s="185" t="s">
        <v>16</v>
      </c>
      <c r="B52" s="186" t="str">
        <f t="shared" ref="B52:B58" si="77">B16</f>
        <v>TFHCV3</v>
      </c>
      <c r="C52" s="186" t="str">
        <f t="shared" ref="C52:C58" si="78">C29</f>
        <v>Transport Freight - HCV3</v>
      </c>
      <c r="D52" s="185" t="s">
        <v>149</v>
      </c>
      <c r="F52" s="10">
        <f t="shared" ref="F52:F58" si="79">F66*F95</f>
        <v>13.576270721867905</v>
      </c>
      <c r="G52" s="10">
        <f t="shared" si="71"/>
        <v>14.22679723007378</v>
      </c>
      <c r="H52" s="10">
        <f t="shared" si="71"/>
        <v>14.418169998850971</v>
      </c>
      <c r="I52" s="10">
        <f t="shared" ref="I52" si="80">I29*I$60</f>
        <v>14.615451745026894</v>
      </c>
      <c r="J52" s="10">
        <f t="shared" si="73"/>
        <v>13.727321004402114</v>
      </c>
      <c r="K52" s="10">
        <f t="shared" si="73"/>
        <v>13.956196127695147</v>
      </c>
      <c r="L52" s="10">
        <f t="shared" si="73"/>
        <v>16.61265488452629</v>
      </c>
      <c r="M52" s="10">
        <f t="shared" si="73"/>
        <v>20.187207170026213</v>
      </c>
      <c r="N52" s="10">
        <f t="shared" si="73"/>
        <v>24.920906817450422</v>
      </c>
      <c r="P52" s="10">
        <f t="shared" ref="P52:P59" si="81">P29*P$60</f>
        <v>14.22679723007378</v>
      </c>
      <c r="Q52" s="10">
        <f t="shared" ref="Q52:V59" si="82">Q29*Q$60</f>
        <v>14.6154517214439</v>
      </c>
      <c r="R52" s="10">
        <f t="shared" si="82"/>
        <v>13.727321004402114</v>
      </c>
      <c r="S52" s="10">
        <f t="shared" si="82"/>
        <v>13.957763049497524</v>
      </c>
      <c r="T52" s="312">
        <f t="shared" si="82"/>
        <v>16.61265488452629</v>
      </c>
      <c r="U52" s="312">
        <f t="shared" si="82"/>
        <v>20.187207170026213</v>
      </c>
      <c r="V52" s="312">
        <f t="shared" si="82"/>
        <v>24.920906817450422</v>
      </c>
      <c r="W52" s="10"/>
      <c r="X52" s="10">
        <f t="shared" ref="X52:X59" si="83">P52</f>
        <v>14.22679723007378</v>
      </c>
      <c r="Y52" s="10">
        <f t="shared" ref="Y52:Y60" si="84">Q52</f>
        <v>14.6154517214439</v>
      </c>
      <c r="Z52" s="10">
        <f t="shared" ref="Z52:Z60" si="85">R52</f>
        <v>13.727321004402114</v>
      </c>
      <c r="AA52" s="10">
        <f t="shared" ref="AA52:AA60" si="86">S52</f>
        <v>13.957763049497524</v>
      </c>
      <c r="AB52" s="312">
        <f t="shared" si="76"/>
        <v>15.782022140299974</v>
      </c>
      <c r="AC52" s="312">
        <f t="shared" si="76"/>
        <v>18.218954470948656</v>
      </c>
      <c r="AD52" s="312">
        <f t="shared" si="76"/>
        <v>21.366562482611553</v>
      </c>
      <c r="AE52" s="10"/>
      <c r="AF52" s="10"/>
      <c r="AG52" s="10"/>
      <c r="AH52" s="10"/>
      <c r="AI52" s="10"/>
      <c r="AJ52" s="10"/>
      <c r="AK52" s="10"/>
      <c r="AL52" s="10"/>
      <c r="AM52" s="10"/>
      <c r="AN52" s="10"/>
      <c r="AO52" s="10"/>
      <c r="AP52" s="10"/>
      <c r="AQ52" s="10"/>
      <c r="AR52" s="10"/>
      <c r="AS52" s="10"/>
    </row>
    <row r="53" spans="1:45">
      <c r="A53" s="185" t="s">
        <v>16</v>
      </c>
      <c r="B53" s="186" t="str">
        <f t="shared" si="77"/>
        <v>TFHCV4</v>
      </c>
      <c r="C53" s="186" t="str">
        <f t="shared" si="78"/>
        <v>Transport Freight - HCV4</v>
      </c>
      <c r="D53" s="185" t="s">
        <v>149</v>
      </c>
      <c r="F53" s="10">
        <f t="shared" si="79"/>
        <v>4.515932780515814</v>
      </c>
      <c r="G53" s="10">
        <f t="shared" si="71"/>
        <v>4.7323201849205789</v>
      </c>
      <c r="H53" s="10">
        <f t="shared" si="71"/>
        <v>4.7959773244638368</v>
      </c>
      <c r="I53" s="10">
        <f t="shared" ref="I53" si="87">I30*I$60</f>
        <v>4.8615999923381761</v>
      </c>
      <c r="J53" s="10">
        <f t="shared" si="73"/>
        <v>4.5661772796405753</v>
      </c>
      <c r="K53" s="10">
        <f t="shared" si="73"/>
        <v>4.642308987168974</v>
      </c>
      <c r="L53" s="10">
        <f t="shared" si="73"/>
        <v>5.525938182978904</v>
      </c>
      <c r="M53" s="10">
        <f t="shared" si="73"/>
        <v>6.7149567413489493</v>
      </c>
      <c r="N53" s="10">
        <f t="shared" si="73"/>
        <v>8.2895474259974335</v>
      </c>
      <c r="P53" s="10">
        <f t="shared" si="81"/>
        <v>4.7323201849205789</v>
      </c>
      <c r="Q53" s="10">
        <f t="shared" si="82"/>
        <v>4.8615999844936644</v>
      </c>
      <c r="R53" s="10">
        <f t="shared" si="82"/>
        <v>4.5661772796405753</v>
      </c>
      <c r="S53" s="10">
        <f t="shared" si="82"/>
        <v>4.642830199044961</v>
      </c>
      <c r="T53" s="312">
        <f t="shared" si="82"/>
        <v>5.525938182978904</v>
      </c>
      <c r="U53" s="312">
        <f t="shared" si="82"/>
        <v>6.7149567413489493</v>
      </c>
      <c r="V53" s="312">
        <f t="shared" si="82"/>
        <v>8.2895474259974335</v>
      </c>
      <c r="W53" s="10"/>
      <c r="X53" s="10">
        <f t="shared" si="83"/>
        <v>4.7323201849205789</v>
      </c>
      <c r="Y53" s="10">
        <f t="shared" si="84"/>
        <v>4.8615999844936644</v>
      </c>
      <c r="Z53" s="10">
        <f t="shared" si="85"/>
        <v>4.5661772796405753</v>
      </c>
      <c r="AA53" s="10">
        <f t="shared" si="86"/>
        <v>4.642830199044961</v>
      </c>
      <c r="AB53" s="312">
        <f t="shared" si="76"/>
        <v>5.2496412738299583</v>
      </c>
      <c r="AC53" s="312">
        <f t="shared" si="76"/>
        <v>6.0602484590674264</v>
      </c>
      <c r="AD53" s="312">
        <f t="shared" si="76"/>
        <v>7.1072507243645475</v>
      </c>
      <c r="AE53" s="10"/>
      <c r="AF53" s="10"/>
      <c r="AG53" s="10"/>
      <c r="AH53" s="10"/>
      <c r="AI53" s="10"/>
      <c r="AJ53" s="10"/>
      <c r="AK53" s="10"/>
      <c r="AL53" s="10"/>
      <c r="AM53" s="10"/>
      <c r="AN53" s="10"/>
      <c r="AO53" s="10"/>
      <c r="AP53" s="10"/>
      <c r="AQ53" s="10"/>
      <c r="AR53" s="10"/>
      <c r="AS53" s="10"/>
    </row>
    <row r="54" spans="1:45">
      <c r="A54" s="185" t="s">
        <v>16</v>
      </c>
      <c r="B54" s="186" t="str">
        <f t="shared" si="77"/>
        <v>TFHCV5</v>
      </c>
      <c r="C54" s="186" t="str">
        <f t="shared" si="78"/>
        <v>Transport Freight - HCV5</v>
      </c>
      <c r="D54" s="185" t="s">
        <v>149</v>
      </c>
      <c r="F54" s="10">
        <f t="shared" si="79"/>
        <v>2.9750185434856067</v>
      </c>
      <c r="G54" s="10">
        <f t="shared" si="71"/>
        <v>3.1175708293518647</v>
      </c>
      <c r="H54" s="10">
        <f t="shared" si="71"/>
        <v>3.1595070537756507</v>
      </c>
      <c r="I54" s="10">
        <f t="shared" ref="I54" si="88">I31*I$60</f>
        <v>3.2027381343270438</v>
      </c>
      <c r="J54" s="10">
        <f t="shared" si="73"/>
        <v>3.0081187519849983</v>
      </c>
      <c r="K54" s="10">
        <f t="shared" si="73"/>
        <v>3.0582730064108885</v>
      </c>
      <c r="L54" s="10">
        <f t="shared" si="73"/>
        <v>3.640392663825176</v>
      </c>
      <c r="M54" s="10">
        <f t="shared" si="73"/>
        <v>4.4236975604262652</v>
      </c>
      <c r="N54" s="10">
        <f t="shared" si="73"/>
        <v>5.4610107165122326</v>
      </c>
      <c r="P54" s="10">
        <f t="shared" si="81"/>
        <v>3.1175708293518647</v>
      </c>
      <c r="Q54" s="10">
        <f t="shared" si="82"/>
        <v>3.202738129159215</v>
      </c>
      <c r="R54" s="10">
        <f t="shared" si="82"/>
        <v>3.0081187519849983</v>
      </c>
      <c r="S54" s="10">
        <f t="shared" si="82"/>
        <v>3.058616371795519</v>
      </c>
      <c r="T54" s="312">
        <f t="shared" si="82"/>
        <v>3.640392663825176</v>
      </c>
      <c r="U54" s="312">
        <f t="shared" si="82"/>
        <v>4.4236975604262652</v>
      </c>
      <c r="V54" s="312">
        <f t="shared" si="82"/>
        <v>5.4610107165122326</v>
      </c>
      <c r="W54" s="10"/>
      <c r="X54" s="10">
        <f t="shared" si="83"/>
        <v>3.1175708293518647</v>
      </c>
      <c r="Y54" s="10">
        <f t="shared" si="84"/>
        <v>3.202738129159215</v>
      </c>
      <c r="Z54" s="10">
        <f t="shared" si="85"/>
        <v>3.0081187519849983</v>
      </c>
      <c r="AA54" s="10">
        <f t="shared" si="86"/>
        <v>3.058616371795519</v>
      </c>
      <c r="AB54" s="312">
        <f t="shared" si="76"/>
        <v>3.4583730306339175</v>
      </c>
      <c r="AC54" s="312">
        <f t="shared" si="76"/>
        <v>3.9923870482847046</v>
      </c>
      <c r="AD54" s="312">
        <f t="shared" si="76"/>
        <v>4.6821340630696744</v>
      </c>
      <c r="AE54" s="10"/>
      <c r="AF54" s="10"/>
      <c r="AG54" s="10"/>
      <c r="AH54" s="10"/>
      <c r="AI54" s="10"/>
      <c r="AJ54" s="10"/>
      <c r="AK54" s="10"/>
      <c r="AL54" s="10"/>
      <c r="AM54" s="10"/>
      <c r="AN54" s="10"/>
      <c r="AO54" s="10"/>
      <c r="AP54" s="10"/>
      <c r="AQ54" s="10"/>
      <c r="AR54" s="10"/>
      <c r="AS54" s="10"/>
    </row>
    <row r="55" spans="1:45">
      <c r="A55" s="185" t="s">
        <v>16</v>
      </c>
      <c r="B55" s="186" t="str">
        <f t="shared" si="77"/>
        <v>TFHCV6</v>
      </c>
      <c r="C55" s="186" t="str">
        <f t="shared" si="78"/>
        <v>Transport Freight - HCV6</v>
      </c>
      <c r="D55" s="185" t="s">
        <v>149</v>
      </c>
      <c r="F55" s="10">
        <f>F69*F98</f>
        <v>98.309314568087203</v>
      </c>
      <c r="G55" s="10">
        <f t="shared" si="71"/>
        <v>103.01994655534413</v>
      </c>
      <c r="H55" s="10">
        <f t="shared" si="71"/>
        <v>104.40572664996014</v>
      </c>
      <c r="I55" s="10">
        <f>I32*I$60</f>
        <v>105.83429518992824</v>
      </c>
      <c r="J55" s="10">
        <f t="shared" si="73"/>
        <v>99.403109030902016</v>
      </c>
      <c r="K55" s="10">
        <f t="shared" si="73"/>
        <v>101.06045344849541</v>
      </c>
      <c r="L55" s="10">
        <f t="shared" si="73"/>
        <v>120.29656363756295</v>
      </c>
      <c r="M55" s="10">
        <f t="shared" si="73"/>
        <v>146.18082834283675</v>
      </c>
      <c r="N55" s="10">
        <f t="shared" si="73"/>
        <v>180.45878119478473</v>
      </c>
      <c r="P55" s="10">
        <f t="shared" si="81"/>
        <v>103.01994655534413</v>
      </c>
      <c r="Q55" s="10">
        <f t="shared" si="82"/>
        <v>105.83429501915762</v>
      </c>
      <c r="R55" s="10">
        <f t="shared" si="82"/>
        <v>99.403109030902016</v>
      </c>
      <c r="S55" s="10">
        <f t="shared" si="82"/>
        <v>101.07179993764028</v>
      </c>
      <c r="T55" s="312">
        <f t="shared" si="82"/>
        <v>120.29656363756295</v>
      </c>
      <c r="U55" s="312">
        <f t="shared" si="82"/>
        <v>146.18082834283675</v>
      </c>
      <c r="V55" s="312">
        <f t="shared" si="82"/>
        <v>180.45878119478473</v>
      </c>
      <c r="W55" s="10"/>
      <c r="X55" s="10">
        <f t="shared" si="83"/>
        <v>103.01994655534413</v>
      </c>
      <c r="Y55" s="10">
        <f t="shared" si="84"/>
        <v>105.83429501915762</v>
      </c>
      <c r="Z55" s="10">
        <f t="shared" si="85"/>
        <v>99.403109030902016</v>
      </c>
      <c r="AA55" s="10">
        <f t="shared" si="86"/>
        <v>101.07179993764028</v>
      </c>
      <c r="AB55" s="312">
        <f t="shared" si="76"/>
        <v>114.2817354556848</v>
      </c>
      <c r="AC55" s="312">
        <f t="shared" si="76"/>
        <v>131.92819757941012</v>
      </c>
      <c r="AD55" s="312">
        <f t="shared" si="76"/>
        <v>154.72084752687854</v>
      </c>
      <c r="AE55" s="10"/>
      <c r="AF55" s="10"/>
      <c r="AG55" s="10"/>
      <c r="AH55" s="10"/>
      <c r="AI55" s="10"/>
      <c r="AJ55" s="10"/>
      <c r="AK55" s="10"/>
      <c r="AL55" s="10"/>
      <c r="AM55" s="10"/>
      <c r="AN55" s="10"/>
      <c r="AO55" s="10"/>
      <c r="AP55" s="10"/>
      <c r="AQ55" s="10"/>
      <c r="AR55" s="10"/>
      <c r="AS55" s="10"/>
    </row>
    <row r="56" spans="1:45">
      <c r="A56" s="185" t="s">
        <v>16</v>
      </c>
      <c r="B56" s="186" t="str">
        <f t="shared" si="77"/>
        <v>TFHCV7</v>
      </c>
      <c r="C56" s="186" t="str">
        <f t="shared" si="78"/>
        <v>Transport Freight - HCV7</v>
      </c>
      <c r="D56" s="185" t="s">
        <v>149</v>
      </c>
      <c r="F56" s="10">
        <f t="shared" si="79"/>
        <v>28.003212301240232</v>
      </c>
      <c r="G56" s="10">
        <f t="shared" si="71"/>
        <v>29.345026433417999</v>
      </c>
      <c r="H56" s="10">
        <f t="shared" si="71"/>
        <v>29.739763131185214</v>
      </c>
      <c r="I56" s="10">
        <f t="shared" ref="I56" si="89">I33*I$60</f>
        <v>30.146688032323578</v>
      </c>
      <c r="J56" s="10">
        <f t="shared" si="73"/>
        <v>28.314777473784595</v>
      </c>
      <c r="K56" s="10">
        <f t="shared" si="73"/>
        <v>28.786868727660647</v>
      </c>
      <c r="L56" s="10">
        <f t="shared" si="73"/>
        <v>34.266236372945507</v>
      </c>
      <c r="M56" s="10">
        <f t="shared" si="73"/>
        <v>41.639317580843347</v>
      </c>
      <c r="N56" s="10">
        <f t="shared" si="73"/>
        <v>51.403324126735789</v>
      </c>
      <c r="P56" s="10">
        <f t="shared" si="81"/>
        <v>29.345026433417999</v>
      </c>
      <c r="Q56" s="10">
        <f t="shared" si="82"/>
        <v>30.146687983679911</v>
      </c>
      <c r="R56" s="10">
        <f t="shared" si="82"/>
        <v>28.314777473784595</v>
      </c>
      <c r="S56" s="10">
        <f t="shared" si="82"/>
        <v>28.790100752477354</v>
      </c>
      <c r="T56" s="312">
        <f t="shared" si="82"/>
        <v>34.266236372945507</v>
      </c>
      <c r="U56" s="312">
        <f t="shared" si="82"/>
        <v>41.639317580843347</v>
      </c>
      <c r="V56" s="312">
        <f t="shared" si="82"/>
        <v>51.403324126735789</v>
      </c>
      <c r="W56" s="10"/>
      <c r="X56" s="10">
        <f t="shared" si="83"/>
        <v>29.345026433417999</v>
      </c>
      <c r="Y56" s="10">
        <f t="shared" si="84"/>
        <v>30.146687983679911</v>
      </c>
      <c r="Z56" s="10">
        <f t="shared" si="85"/>
        <v>28.314777473784595</v>
      </c>
      <c r="AA56" s="10">
        <f t="shared" si="86"/>
        <v>28.790100752477354</v>
      </c>
      <c r="AB56" s="312">
        <f t="shared" si="76"/>
        <v>32.55292455429823</v>
      </c>
      <c r="AC56" s="312">
        <f t="shared" si="76"/>
        <v>37.579484116711114</v>
      </c>
      <c r="AD56" s="312">
        <f t="shared" si="76"/>
        <v>44.071925023160098</v>
      </c>
      <c r="AE56" s="10"/>
      <c r="AF56" s="10"/>
      <c r="AG56" s="10"/>
      <c r="AH56" s="10"/>
      <c r="AI56" s="10"/>
      <c r="AJ56" s="10"/>
      <c r="AK56" s="10"/>
      <c r="AL56" s="10"/>
      <c r="AM56" s="10"/>
      <c r="AN56" s="10"/>
      <c r="AO56" s="10"/>
      <c r="AP56" s="10"/>
      <c r="AQ56" s="10"/>
      <c r="AR56" s="10"/>
      <c r="AS56" s="10"/>
    </row>
    <row r="57" spans="1:45">
      <c r="A57" s="185" t="s">
        <v>16</v>
      </c>
      <c r="B57" s="186" t="str">
        <f t="shared" si="77"/>
        <v>TFHCV8</v>
      </c>
      <c r="C57" s="186" t="str">
        <f t="shared" si="78"/>
        <v>Transport Freight - HCV8</v>
      </c>
      <c r="D57" s="185" t="s">
        <v>149</v>
      </c>
      <c r="F57" s="10">
        <f t="shared" si="79"/>
        <v>1.0763192990282064</v>
      </c>
      <c r="G57" s="10">
        <f t="shared" si="71"/>
        <v>1.1278926839183303</v>
      </c>
      <c r="H57" s="10">
        <f t="shared" si="71"/>
        <v>1.1430646120982522</v>
      </c>
      <c r="I57" s="10">
        <f t="shared" ref="I57" si="90">I34*I$60</f>
        <v>1.1587050007664825</v>
      </c>
      <c r="J57" s="10">
        <f t="shared" si="73"/>
        <v>1.0882944826074026</v>
      </c>
      <c r="K57" s="10">
        <f t="shared" si="73"/>
        <v>1.1064395768909863</v>
      </c>
      <c r="L57" s="10">
        <f t="shared" si="73"/>
        <v>1.3170421706094806</v>
      </c>
      <c r="M57" s="10">
        <f t="shared" si="73"/>
        <v>1.6004307158947362</v>
      </c>
      <c r="N57" s="10">
        <f t="shared" si="73"/>
        <v>1.9757158284786356</v>
      </c>
      <c r="P57" s="10">
        <f t="shared" si="81"/>
        <v>1.1278926839183303</v>
      </c>
      <c r="Q57" s="10">
        <f t="shared" si="82"/>
        <v>1.1587049988968356</v>
      </c>
      <c r="R57" s="10">
        <f t="shared" si="82"/>
        <v>1.0882944826074026</v>
      </c>
      <c r="S57" s="10">
        <f t="shared" si="82"/>
        <v>1.1065638015923434</v>
      </c>
      <c r="T57" s="312">
        <f t="shared" si="82"/>
        <v>1.3170421706094806</v>
      </c>
      <c r="U57" s="312">
        <f t="shared" si="82"/>
        <v>1.6004307158947362</v>
      </c>
      <c r="V57" s="312">
        <f t="shared" si="82"/>
        <v>1.9757158284786356</v>
      </c>
      <c r="W57" s="10"/>
      <c r="X57" s="10">
        <f t="shared" si="83"/>
        <v>1.1278926839183303</v>
      </c>
      <c r="Y57" s="10">
        <f t="shared" si="84"/>
        <v>1.1587049988968356</v>
      </c>
      <c r="Z57" s="10">
        <f t="shared" si="85"/>
        <v>1.0882944826074026</v>
      </c>
      <c r="AA57" s="10">
        <f t="shared" si="86"/>
        <v>1.1065638015923434</v>
      </c>
      <c r="AB57" s="312">
        <f t="shared" si="76"/>
        <v>1.2511900620790064</v>
      </c>
      <c r="AC57" s="312">
        <f t="shared" si="76"/>
        <v>1.4443887210949993</v>
      </c>
      <c r="AD57" s="312">
        <f t="shared" si="76"/>
        <v>1.69392935844187</v>
      </c>
      <c r="AE57" s="10"/>
      <c r="AF57" s="10"/>
      <c r="AG57" s="10"/>
      <c r="AH57" s="10"/>
      <c r="AI57" s="10"/>
      <c r="AJ57" s="10"/>
      <c r="AK57" s="10"/>
      <c r="AL57" s="10"/>
      <c r="AM57" s="10"/>
      <c r="AN57" s="10"/>
      <c r="AO57" s="10"/>
      <c r="AP57" s="10"/>
      <c r="AQ57" s="10"/>
      <c r="AR57" s="10"/>
      <c r="AS57" s="10"/>
    </row>
    <row r="58" spans="1:45">
      <c r="A58" s="185" t="s">
        <v>16</v>
      </c>
      <c r="B58" s="186" t="str">
        <f t="shared" si="77"/>
        <v>TFHCV9</v>
      </c>
      <c r="C58" s="186" t="str">
        <f t="shared" si="78"/>
        <v>Transport Freight - HCV9</v>
      </c>
      <c r="D58" s="185" t="s">
        <v>149</v>
      </c>
      <c r="F58" s="10">
        <f t="shared" si="79"/>
        <v>0.87560973396075781</v>
      </c>
      <c r="G58" s="10">
        <f t="shared" si="71"/>
        <v>0.91756583180632267</v>
      </c>
      <c r="H58" s="10">
        <f t="shared" si="71"/>
        <v>0.92990853346491742</v>
      </c>
      <c r="I58" s="10">
        <f t="shared" ref="I58" si="91">I35*I$60</f>
        <v>0.94263233816970804</v>
      </c>
      <c r="J58" s="10">
        <f t="shared" si="73"/>
        <v>0.88535181265188445</v>
      </c>
      <c r="K58" s="10">
        <f t="shared" si="73"/>
        <v>0.9001132511884663</v>
      </c>
      <c r="L58" s="10">
        <f t="shared" si="73"/>
        <v>1.0714431541492269</v>
      </c>
      <c r="M58" s="10">
        <f t="shared" si="73"/>
        <v>1.3019860506380188</v>
      </c>
      <c r="N58" s="10">
        <f t="shared" si="73"/>
        <v>1.6072888524048481</v>
      </c>
      <c r="P58" s="10">
        <f t="shared" si="81"/>
        <v>0.91756583180632267</v>
      </c>
      <c r="Q58" s="10">
        <f t="shared" si="82"/>
        <v>0.94263233664870871</v>
      </c>
      <c r="R58" s="10">
        <f t="shared" si="82"/>
        <v>0.88535181265188445</v>
      </c>
      <c r="S58" s="10">
        <f t="shared" si="82"/>
        <v>0.90021431075118608</v>
      </c>
      <c r="T58" s="312">
        <f t="shared" si="82"/>
        <v>1.0714431541492269</v>
      </c>
      <c r="U58" s="312">
        <f t="shared" si="82"/>
        <v>1.3019860506380188</v>
      </c>
      <c r="V58" s="312">
        <f t="shared" si="82"/>
        <v>1.6072888524048481</v>
      </c>
      <c r="W58" s="10"/>
      <c r="X58" s="10">
        <f t="shared" si="83"/>
        <v>0.91756583180632267</v>
      </c>
      <c r="Y58" s="10">
        <f t="shared" si="84"/>
        <v>0.94263233664870871</v>
      </c>
      <c r="Z58" s="10">
        <f t="shared" si="85"/>
        <v>0.88535181265188445</v>
      </c>
      <c r="AA58" s="10">
        <f t="shared" si="86"/>
        <v>0.90021431075118608</v>
      </c>
      <c r="AB58" s="312">
        <f t="shared" si="76"/>
        <v>1.0178709964417654</v>
      </c>
      <c r="AC58" s="312">
        <f t="shared" si="76"/>
        <v>1.1750424107008119</v>
      </c>
      <c r="AD58" s="312">
        <f t="shared" si="76"/>
        <v>1.3780492798306065</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1"/>
        <v>23.054161593689841</v>
      </c>
      <c r="H59" s="10">
        <f t="shared" si="71"/>
        <v>23.364276278300295</v>
      </c>
      <c r="I59" s="10">
        <f t="shared" ref="I59" si="92">I36*I$60</f>
        <v>23.683966309884546</v>
      </c>
      <c r="J59" s="10">
        <f t="shared" si="73"/>
        <v>22.244773125391472</v>
      </c>
      <c r="K59" s="10">
        <f t="shared" si="73"/>
        <v>22.615659417776335</v>
      </c>
      <c r="L59" s="10">
        <f t="shared" si="73"/>
        <v>26.920382993754366</v>
      </c>
      <c r="M59" s="10">
        <f t="shared" si="73"/>
        <v>32.712853687074372</v>
      </c>
      <c r="N59" s="10">
        <f t="shared" si="73"/>
        <v>40.383693078600892</v>
      </c>
      <c r="P59" s="10">
        <f t="shared" si="81"/>
        <v>23.054161593689841</v>
      </c>
      <c r="Q59" s="10">
        <f t="shared" si="82"/>
        <v>23.683966271668908</v>
      </c>
      <c r="R59" s="10">
        <f t="shared" si="82"/>
        <v>22.244773125391472</v>
      </c>
      <c r="S59" s="10">
        <f t="shared" si="82"/>
        <v>22.618198574541733</v>
      </c>
      <c r="T59" s="312">
        <f t="shared" si="82"/>
        <v>26.920382993754366</v>
      </c>
      <c r="U59" s="312">
        <f t="shared" si="82"/>
        <v>32.712853687074372</v>
      </c>
      <c r="V59" s="312">
        <f t="shared" si="82"/>
        <v>40.383693078600892</v>
      </c>
      <c r="W59" s="10"/>
      <c r="X59" s="10">
        <f t="shared" si="83"/>
        <v>23.054161593689841</v>
      </c>
      <c r="Y59" s="10">
        <f t="shared" si="84"/>
        <v>23.683966271668908</v>
      </c>
      <c r="Z59" s="10">
        <f t="shared" si="85"/>
        <v>22.244773125391472</v>
      </c>
      <c r="AA59" s="10">
        <f t="shared" si="86"/>
        <v>22.618198574541733</v>
      </c>
      <c r="AB59" s="312">
        <f t="shared" si="76"/>
        <v>36.157090215468799</v>
      </c>
      <c r="AC59" s="312">
        <f t="shared" si="76"/>
        <v>54.599992192145443</v>
      </c>
      <c r="AD59" s="312">
        <f t="shared" si="76"/>
        <v>79.908306349951772</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172.96929261731697</v>
      </c>
      <c r="G60" s="47">
        <f>F60*(1+(F22+G22)/2*((G7/F7)^(1/(G$4-F$4))-1))^(G$4-F$4)</f>
        <v>181.25736467026599</v>
      </c>
      <c r="H60" s="47">
        <f>G60*(1+(G22+H22)/2*((H7/G7)^(1/(H$4-G$4))-1))^(H$4-G$4)</f>
        <v>183.69556092605293</v>
      </c>
      <c r="I60" s="47">
        <f>H60*(1+(H22+I22)/2*((I7/H7)^(1/(I$4-H$4))-1))^(I$4-H$4)</f>
        <v>186.20904086332274</v>
      </c>
      <c r="J60" s="47">
        <f>G60*(1+(G22+J22)/2*((J7/G7)^(1/(J$4-G$4))-1))^(J$4-G$4)</f>
        <v>174.89375781507587</v>
      </c>
      <c r="K60" s="47">
        <f>H60*(1+(H22+K22)/2*((K7/H7)^(1/(K$4-H$4))-1))^(K$4-H$4)</f>
        <v>177.80975507122446</v>
      </c>
      <c r="L60" s="47">
        <f>J60*(1+(J22+L22)/2*((L7/J7)^(1/(L$4-J$4))-1))^(L$4-J$4)</f>
        <v>211.654527428043</v>
      </c>
      <c r="M60" s="47">
        <f>L60*(1+(L22+M22)/2*((M7/L7)^(1/(M$4-L$4))-1))^(M$4-L$4)</f>
        <v>257.19632553395672</v>
      </c>
      <c r="N60" s="47">
        <f>M60*(1+(M22+N22)/2*((N7/M7)^(1/(N$4-M$4))-1))^(N$4-M$4)</f>
        <v>317.50631023092916</v>
      </c>
      <c r="P60" s="78">
        <f>$G60</f>
        <v>181.25736467026599</v>
      </c>
      <c r="Q60" s="47">
        <f>P60*(1+(P22+Q22)/2*((Q7/P7)^(1/(Q$4-P$4))-1))^(Q$4-P$4)</f>
        <v>186.20904056286219</v>
      </c>
      <c r="R60" s="47">
        <f>P60*(1+(P22+R22)/2*((R7/P7)^(1/(R$4-P$4))-1))^(R$4-P$4)</f>
        <v>174.89375781507587</v>
      </c>
      <c r="S60" s="47">
        <f>Q60*(1+(Q22+S22)/2*((S7/Q7)^(1/(S$4-Q$4))-1))^(S$4-Q$4)</f>
        <v>177.82971853256788</v>
      </c>
      <c r="T60" s="313">
        <f>R60*(1+(R22+T22)/2*((T7/R7)^(1/(T$4-R$4))-1))^(T$4-R$4)</f>
        <v>211.654527428043</v>
      </c>
      <c r="U60" s="313">
        <f>T60*(1+(T22+U22)/2*((U7/T7)^(1/(U$4-T$4))-1))^(U$4-T$4)</f>
        <v>257.19632553395672</v>
      </c>
      <c r="V60" s="313">
        <f>U60*(1+(U22+V22)/2*((V7/U7)^(1/(V$4-U$4))-1))^(V$4-U$4)</f>
        <v>317.50631023092916</v>
      </c>
      <c r="X60" s="78">
        <f>P60</f>
        <v>181.25736467026599</v>
      </c>
      <c r="Y60" s="78">
        <f t="shared" si="84"/>
        <v>186.20904056286219</v>
      </c>
      <c r="Z60" s="78">
        <f t="shared" si="85"/>
        <v>174.89375781507587</v>
      </c>
      <c r="AA60" s="78">
        <f t="shared" si="86"/>
        <v>177.82971853256788</v>
      </c>
      <c r="AB60" s="313">
        <f>Z60*(1+(Z22+AB22)/2*((AB7/Z7)^(1/(AB$4-Z$4))-1))^(AB$4-Z$4)</f>
        <v>211.654527428043</v>
      </c>
      <c r="AC60" s="313">
        <f>AB60*(1+(AB22+AC22)/2*((AC7/AB7)^(1/(AC$4-AB$4))-1))^(AC$4-AB$4)</f>
        <v>257.19632553395672</v>
      </c>
      <c r="AD60" s="313">
        <f>AC60*(1+(AC22+AD22)/2*((AD7/AC7)^(1/(AD$4-AC$4))-1))^(AD$4-AC$4)</f>
        <v>317.50631023092916</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3">F63</f>
        <v>0.39784000000000003</v>
      </c>
      <c r="H63" s="61">
        <f t="shared" si="93"/>
        <v>0.39784000000000003</v>
      </c>
      <c r="I63" s="61">
        <f t="shared" si="93"/>
        <v>0.39784000000000003</v>
      </c>
      <c r="J63" s="61">
        <f t="shared" ref="J63:J72" si="94">IF($D$4,Z63,R63)</f>
        <v>0.39784000000000003</v>
      </c>
      <c r="K63" s="61">
        <f t="shared" ref="K63:K72" si="95">IF($D$4,AB63,T63)</f>
        <v>0.39784000000000003</v>
      </c>
      <c r="L63" s="61">
        <f t="shared" ref="L63:L72" si="96">IF($D$4,AB63,T63)</f>
        <v>0.39784000000000003</v>
      </c>
      <c r="M63" s="61">
        <f t="shared" ref="M63:M72" si="97">IF($D$4,AC63,U63)</f>
        <v>0.39784000000000003</v>
      </c>
      <c r="N63" s="61">
        <f t="shared" ref="N63:N72" si="98">IF($D$4,AD63,V63)</f>
        <v>0.39784000000000003</v>
      </c>
      <c r="O63" s="186"/>
      <c r="P63" s="61">
        <f>$G63</f>
        <v>0.39784000000000003</v>
      </c>
      <c r="Q63" s="61">
        <f>P63</f>
        <v>0.39784000000000003</v>
      </c>
      <c r="R63" s="61">
        <f t="shared" ref="R63:S63" si="99">Q63</f>
        <v>0.39784000000000003</v>
      </c>
      <c r="S63" s="61">
        <f t="shared" si="99"/>
        <v>0.39784000000000003</v>
      </c>
      <c r="T63" s="46">
        <f t="shared" ref="T63:T72" si="100">R63</f>
        <v>0.39784000000000003</v>
      </c>
      <c r="U63" s="46">
        <f t="shared" ref="U63:U72" si="101">T63</f>
        <v>0.39784000000000003</v>
      </c>
      <c r="V63" s="46">
        <f>T63</f>
        <v>0.39784000000000003</v>
      </c>
      <c r="W63" s="233"/>
      <c r="X63" s="61">
        <f>P63</f>
        <v>0.39784000000000003</v>
      </c>
      <c r="Y63" s="61">
        <f t="shared" ref="Y63:AA63" si="102">Q63</f>
        <v>0.39784000000000003</v>
      </c>
      <c r="Z63" s="61">
        <f t="shared" si="102"/>
        <v>0.39784000000000003</v>
      </c>
      <c r="AA63" s="61">
        <f t="shared" si="102"/>
        <v>0.39784000000000003</v>
      </c>
      <c r="AB63" s="46">
        <f t="shared" ref="AB63:AB72" si="103">Z63</f>
        <v>0.39784000000000003</v>
      </c>
      <c r="AC63" s="46">
        <f t="shared" ref="AC63:AC72" si="104">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3"/>
        <v>1.4841</v>
      </c>
      <c r="H64" s="61">
        <f t="shared" si="93"/>
        <v>1.4841</v>
      </c>
      <c r="I64" s="61">
        <f t="shared" si="93"/>
        <v>1.4841</v>
      </c>
      <c r="J64" s="61">
        <f t="shared" si="94"/>
        <v>1.4841</v>
      </c>
      <c r="K64" s="61">
        <f t="shared" si="95"/>
        <v>1.4841</v>
      </c>
      <c r="L64" s="61">
        <f t="shared" si="96"/>
        <v>1.4841</v>
      </c>
      <c r="M64" s="61">
        <f t="shared" si="97"/>
        <v>1.4841</v>
      </c>
      <c r="N64" s="61">
        <f t="shared" si="98"/>
        <v>1.4841</v>
      </c>
      <c r="O64" s="186"/>
      <c r="P64" s="61">
        <f t="shared" ref="P64:P70" si="105">$G64</f>
        <v>1.4841</v>
      </c>
      <c r="Q64" s="61">
        <f t="shared" ref="Q64:Q71" si="106">P64</f>
        <v>1.4841</v>
      </c>
      <c r="R64" s="61">
        <f t="shared" ref="R64:S64" si="107">Q64</f>
        <v>1.4841</v>
      </c>
      <c r="S64" s="61">
        <f t="shared" si="107"/>
        <v>1.4841</v>
      </c>
      <c r="T64" s="46">
        <f t="shared" si="100"/>
        <v>1.4841</v>
      </c>
      <c r="U64" s="46">
        <f t="shared" si="101"/>
        <v>1.4841</v>
      </c>
      <c r="V64" s="46">
        <f t="shared" ref="V64:V70" si="108">T64</f>
        <v>1.4841</v>
      </c>
      <c r="W64" s="233"/>
      <c r="X64" s="61">
        <f t="shared" ref="X64:X72" si="109">P64</f>
        <v>1.4841</v>
      </c>
      <c r="Y64" s="61">
        <f t="shared" ref="Y64:Y72" si="110">Q64</f>
        <v>1.4841</v>
      </c>
      <c r="Z64" s="61">
        <f t="shared" ref="Z64:Z72" si="111">R64</f>
        <v>1.4841</v>
      </c>
      <c r="AA64" s="61">
        <f t="shared" ref="AA64:AA72" si="112">S64</f>
        <v>1.4841</v>
      </c>
      <c r="AB64" s="46">
        <f t="shared" si="103"/>
        <v>1.4841</v>
      </c>
      <c r="AC64" s="46">
        <f t="shared" si="104"/>
        <v>1.4841</v>
      </c>
      <c r="AD64" s="46">
        <f t="shared" ref="AD64:AD70" si="113">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3"/>
        <v>2.5009999999999999</v>
      </c>
      <c r="H65" s="61">
        <f t="shared" si="93"/>
        <v>2.5009999999999999</v>
      </c>
      <c r="I65" s="61">
        <f t="shared" si="93"/>
        <v>2.5009999999999999</v>
      </c>
      <c r="J65" s="61">
        <f t="shared" si="94"/>
        <v>2.5009999999999999</v>
      </c>
      <c r="K65" s="61">
        <f t="shared" si="95"/>
        <v>2.5009999999999999</v>
      </c>
      <c r="L65" s="61">
        <f t="shared" si="96"/>
        <v>2.5009999999999999</v>
      </c>
      <c r="M65" s="61">
        <f t="shared" si="97"/>
        <v>2.5009999999999999</v>
      </c>
      <c r="N65" s="61">
        <f t="shared" si="98"/>
        <v>2.5009999999999999</v>
      </c>
      <c r="O65" s="186"/>
      <c r="P65" s="61">
        <f>$G65</f>
        <v>2.5009999999999999</v>
      </c>
      <c r="Q65" s="61">
        <f t="shared" si="106"/>
        <v>2.5009999999999999</v>
      </c>
      <c r="R65" s="61">
        <f t="shared" ref="R65:S65" si="114">Q65</f>
        <v>2.5009999999999999</v>
      </c>
      <c r="S65" s="61">
        <f t="shared" si="114"/>
        <v>2.5009999999999999</v>
      </c>
      <c r="T65" s="46">
        <f t="shared" si="100"/>
        <v>2.5009999999999999</v>
      </c>
      <c r="U65" s="46">
        <f t="shared" si="101"/>
        <v>2.5009999999999999</v>
      </c>
      <c r="V65" s="46">
        <f t="shared" si="108"/>
        <v>2.5009999999999999</v>
      </c>
      <c r="W65" s="233"/>
      <c r="X65" s="61">
        <f t="shared" si="109"/>
        <v>2.5009999999999999</v>
      </c>
      <c r="Y65" s="61">
        <f t="shared" si="110"/>
        <v>2.5009999999999999</v>
      </c>
      <c r="Z65" s="61">
        <f t="shared" si="111"/>
        <v>2.5009999999999999</v>
      </c>
      <c r="AA65" s="61">
        <f t="shared" si="112"/>
        <v>2.5009999999999999</v>
      </c>
      <c r="AB65" s="46">
        <f t="shared" si="103"/>
        <v>2.5009999999999999</v>
      </c>
      <c r="AC65" s="46">
        <f t="shared" si="104"/>
        <v>2.5009999999999999</v>
      </c>
      <c r="AD65" s="46">
        <f t="shared" si="113"/>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3"/>
        <v>5.0070955734014992</v>
      </c>
      <c r="H66" s="61">
        <f t="shared" si="93"/>
        <v>5.0070955734014992</v>
      </c>
      <c r="I66" s="61">
        <f t="shared" si="93"/>
        <v>5.0070955734014992</v>
      </c>
      <c r="J66" s="61">
        <f t="shared" si="94"/>
        <v>5.0070955734014992</v>
      </c>
      <c r="K66" s="61">
        <f t="shared" si="95"/>
        <v>5.0070955734014992</v>
      </c>
      <c r="L66" s="61">
        <f t="shared" si="96"/>
        <v>5.0070955734014992</v>
      </c>
      <c r="M66" s="61">
        <f t="shared" si="97"/>
        <v>5.0070955734014992</v>
      </c>
      <c r="N66" s="61">
        <f t="shared" si="98"/>
        <v>5.0070955734014992</v>
      </c>
      <c r="O66" s="186"/>
      <c r="P66" s="61">
        <f t="shared" si="105"/>
        <v>5.0070955734014992</v>
      </c>
      <c r="Q66" s="61">
        <f t="shared" si="106"/>
        <v>5.0070955734014992</v>
      </c>
      <c r="R66" s="61">
        <f t="shared" ref="R66:S66" si="115">Q66</f>
        <v>5.0070955734014992</v>
      </c>
      <c r="S66" s="61">
        <f t="shared" si="115"/>
        <v>5.0070955734014992</v>
      </c>
      <c r="T66" s="46">
        <f t="shared" si="100"/>
        <v>5.0070955734014992</v>
      </c>
      <c r="U66" s="46">
        <f t="shared" si="101"/>
        <v>5.0070955734014992</v>
      </c>
      <c r="V66" s="46">
        <f t="shared" si="108"/>
        <v>5.0070955734014992</v>
      </c>
      <c r="W66" s="233"/>
      <c r="X66" s="61">
        <f t="shared" si="109"/>
        <v>5.0070955734014992</v>
      </c>
      <c r="Y66" s="61">
        <f t="shared" si="110"/>
        <v>5.0070955734014992</v>
      </c>
      <c r="Z66" s="61">
        <f t="shared" si="111"/>
        <v>5.0070955734014992</v>
      </c>
      <c r="AA66" s="61">
        <f t="shared" si="112"/>
        <v>5.0070955734014992</v>
      </c>
      <c r="AB66" s="46">
        <f t="shared" si="103"/>
        <v>5.0070955734014992</v>
      </c>
      <c r="AC66" s="46">
        <f t="shared" si="104"/>
        <v>5.0070955734014992</v>
      </c>
      <c r="AD66" s="46">
        <f t="shared" si="113"/>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3"/>
        <v>7.9193584801965402</v>
      </c>
      <c r="H67" s="61">
        <f t="shared" si="93"/>
        <v>7.9193584801965402</v>
      </c>
      <c r="I67" s="61">
        <f t="shared" si="93"/>
        <v>7.9193584801965402</v>
      </c>
      <c r="J67" s="61">
        <f t="shared" si="94"/>
        <v>7.9193584801965402</v>
      </c>
      <c r="K67" s="61">
        <f t="shared" si="95"/>
        <v>7.9193584801965402</v>
      </c>
      <c r="L67" s="61">
        <f t="shared" si="96"/>
        <v>7.9193584801965402</v>
      </c>
      <c r="M67" s="61">
        <f t="shared" si="97"/>
        <v>7.9193584801965402</v>
      </c>
      <c r="N67" s="61">
        <f t="shared" si="98"/>
        <v>7.9193584801965402</v>
      </c>
      <c r="O67" s="186"/>
      <c r="P67" s="61">
        <f t="shared" si="105"/>
        <v>7.9193584801965402</v>
      </c>
      <c r="Q67" s="61">
        <f t="shared" si="106"/>
        <v>7.9193584801965402</v>
      </c>
      <c r="R67" s="61">
        <f t="shared" ref="R67:S67" si="116">Q67</f>
        <v>7.9193584801965402</v>
      </c>
      <c r="S67" s="61">
        <f t="shared" si="116"/>
        <v>7.9193584801965402</v>
      </c>
      <c r="T67" s="46">
        <f t="shared" si="100"/>
        <v>7.9193584801965402</v>
      </c>
      <c r="U67" s="46">
        <f t="shared" si="101"/>
        <v>7.9193584801965402</v>
      </c>
      <c r="V67" s="46">
        <f t="shared" si="108"/>
        <v>7.9193584801965402</v>
      </c>
      <c r="W67" s="233"/>
      <c r="X67" s="61">
        <f t="shared" si="109"/>
        <v>7.9193584801965402</v>
      </c>
      <c r="Y67" s="61">
        <f t="shared" si="110"/>
        <v>7.9193584801965402</v>
      </c>
      <c r="Z67" s="61">
        <f t="shared" si="111"/>
        <v>7.9193584801965402</v>
      </c>
      <c r="AA67" s="61">
        <f t="shared" si="112"/>
        <v>7.9193584801965402</v>
      </c>
      <c r="AB67" s="46">
        <f t="shared" si="103"/>
        <v>7.9193584801965402</v>
      </c>
      <c r="AC67" s="46">
        <f t="shared" si="104"/>
        <v>7.9193584801965402</v>
      </c>
      <c r="AD67" s="46">
        <f t="shared" si="113"/>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3"/>
        <v>10.886935146339562</v>
      </c>
      <c r="H68" s="61">
        <f t="shared" si="93"/>
        <v>10.886935146339562</v>
      </c>
      <c r="I68" s="61">
        <f t="shared" si="93"/>
        <v>10.886935146339562</v>
      </c>
      <c r="J68" s="61">
        <f t="shared" si="94"/>
        <v>10.886935146339562</v>
      </c>
      <c r="K68" s="61">
        <f t="shared" si="95"/>
        <v>10.886935146339562</v>
      </c>
      <c r="L68" s="61">
        <f t="shared" si="96"/>
        <v>10.886935146339562</v>
      </c>
      <c r="M68" s="61">
        <f t="shared" si="97"/>
        <v>10.886935146339562</v>
      </c>
      <c r="N68" s="61">
        <f t="shared" si="98"/>
        <v>10.886935146339562</v>
      </c>
      <c r="O68" s="186"/>
      <c r="P68" s="61">
        <f t="shared" si="105"/>
        <v>10.886935146339562</v>
      </c>
      <c r="Q68" s="61">
        <f t="shared" si="106"/>
        <v>10.886935146339562</v>
      </c>
      <c r="R68" s="61">
        <f t="shared" ref="R68:S68" si="117">Q68</f>
        <v>10.886935146339562</v>
      </c>
      <c r="S68" s="61">
        <f t="shared" si="117"/>
        <v>10.886935146339562</v>
      </c>
      <c r="T68" s="46">
        <f t="shared" si="100"/>
        <v>10.886935146339562</v>
      </c>
      <c r="U68" s="46">
        <f t="shared" si="101"/>
        <v>10.886935146339562</v>
      </c>
      <c r="V68" s="46">
        <f t="shared" si="108"/>
        <v>10.886935146339562</v>
      </c>
      <c r="W68" s="233"/>
      <c r="X68" s="61">
        <f t="shared" si="109"/>
        <v>10.886935146339562</v>
      </c>
      <c r="Y68" s="61">
        <f t="shared" si="110"/>
        <v>10.886935146339562</v>
      </c>
      <c r="Z68" s="61">
        <f t="shared" si="111"/>
        <v>10.886935146339562</v>
      </c>
      <c r="AA68" s="61">
        <f t="shared" si="112"/>
        <v>10.886935146339562</v>
      </c>
      <c r="AB68" s="46">
        <f t="shared" si="103"/>
        <v>10.886935146339562</v>
      </c>
      <c r="AC68" s="46">
        <f t="shared" si="104"/>
        <v>10.886935146339562</v>
      </c>
      <c r="AD68" s="46">
        <f t="shared" si="113"/>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3"/>
        <v>19.520776457571557</v>
      </c>
      <c r="H69" s="61">
        <f t="shared" si="93"/>
        <v>19.520776457571557</v>
      </c>
      <c r="I69" s="61">
        <v>19.520776457571557</v>
      </c>
      <c r="J69" s="61">
        <f t="shared" si="94"/>
        <v>19.520776457571557</v>
      </c>
      <c r="K69" s="61">
        <f t="shared" si="95"/>
        <v>19.520776457571557</v>
      </c>
      <c r="L69" s="61">
        <f t="shared" si="96"/>
        <v>19.520776457571557</v>
      </c>
      <c r="M69" s="61">
        <f t="shared" si="97"/>
        <v>19.520776457571557</v>
      </c>
      <c r="N69" s="61">
        <f t="shared" si="98"/>
        <v>19.520776457571557</v>
      </c>
      <c r="O69" s="186"/>
      <c r="P69" s="61">
        <f t="shared" si="105"/>
        <v>19.520776457571557</v>
      </c>
      <c r="Q69" s="61">
        <f t="shared" si="106"/>
        <v>19.520776457571557</v>
      </c>
      <c r="R69" s="61">
        <f t="shared" ref="R69:S69" si="118">Q69</f>
        <v>19.520776457571557</v>
      </c>
      <c r="S69" s="61">
        <f t="shared" si="118"/>
        <v>19.520776457571557</v>
      </c>
      <c r="T69" s="46">
        <f t="shared" si="100"/>
        <v>19.520776457571557</v>
      </c>
      <c r="U69" s="46">
        <f t="shared" si="101"/>
        <v>19.520776457571557</v>
      </c>
      <c r="V69" s="46">
        <f t="shared" si="108"/>
        <v>19.520776457571557</v>
      </c>
      <c r="W69" s="233"/>
      <c r="X69" s="61">
        <f t="shared" si="109"/>
        <v>19.520776457571557</v>
      </c>
      <c r="Y69" s="61">
        <f t="shared" si="110"/>
        <v>19.520776457571557</v>
      </c>
      <c r="Z69" s="61">
        <f t="shared" si="111"/>
        <v>19.520776457571557</v>
      </c>
      <c r="AA69" s="61">
        <f t="shared" si="112"/>
        <v>19.520776457571557</v>
      </c>
      <c r="AB69" s="46">
        <f t="shared" si="103"/>
        <v>19.520776457571557</v>
      </c>
      <c r="AC69" s="46">
        <f t="shared" si="104"/>
        <v>19.520776457571557</v>
      </c>
      <c r="AD69" s="46">
        <f t="shared" si="113"/>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3"/>
        <v>17.889918497338776</v>
      </c>
      <c r="H70" s="61">
        <f t="shared" si="93"/>
        <v>17.889918497338776</v>
      </c>
      <c r="I70" s="61">
        <f t="shared" si="93"/>
        <v>17.889918497338776</v>
      </c>
      <c r="J70" s="61">
        <f t="shared" si="94"/>
        <v>17.889918497338776</v>
      </c>
      <c r="K70" s="61">
        <f t="shared" si="95"/>
        <v>17.889918497338776</v>
      </c>
      <c r="L70" s="61">
        <f t="shared" si="96"/>
        <v>17.889918497338776</v>
      </c>
      <c r="M70" s="61">
        <f t="shared" si="97"/>
        <v>17.889918497338776</v>
      </c>
      <c r="N70" s="61">
        <f t="shared" si="98"/>
        <v>17.889918497338776</v>
      </c>
      <c r="O70" s="186"/>
      <c r="P70" s="61">
        <f t="shared" si="105"/>
        <v>17.889918497338776</v>
      </c>
      <c r="Q70" s="61">
        <f t="shared" si="106"/>
        <v>17.889918497338776</v>
      </c>
      <c r="R70" s="61">
        <f t="shared" ref="R70:S70" si="119">Q70</f>
        <v>17.889918497338776</v>
      </c>
      <c r="S70" s="61">
        <f t="shared" si="119"/>
        <v>17.889918497338776</v>
      </c>
      <c r="T70" s="46">
        <f t="shared" si="100"/>
        <v>17.889918497338776</v>
      </c>
      <c r="U70" s="46">
        <f t="shared" si="101"/>
        <v>17.889918497338776</v>
      </c>
      <c r="V70" s="46">
        <f t="shared" si="108"/>
        <v>17.889918497338776</v>
      </c>
      <c r="W70" s="233"/>
      <c r="X70" s="61">
        <f t="shared" si="109"/>
        <v>17.889918497338776</v>
      </c>
      <c r="Y70" s="61">
        <f t="shared" si="110"/>
        <v>17.889918497338776</v>
      </c>
      <c r="Z70" s="61">
        <f t="shared" si="111"/>
        <v>17.889918497338776</v>
      </c>
      <c r="AA70" s="61">
        <f t="shared" si="112"/>
        <v>17.889918497338776</v>
      </c>
      <c r="AB70" s="46">
        <f t="shared" si="103"/>
        <v>17.889918497338776</v>
      </c>
      <c r="AC70" s="46">
        <f t="shared" si="104"/>
        <v>17.889918497338776</v>
      </c>
      <c r="AD70" s="46">
        <f t="shared" si="113"/>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3"/>
        <v>18.402975262404723</v>
      </c>
      <c r="H71" s="61">
        <f t="shared" si="93"/>
        <v>18.402975262404723</v>
      </c>
      <c r="I71" s="61">
        <f t="shared" si="93"/>
        <v>18.402975262404723</v>
      </c>
      <c r="J71" s="61">
        <f t="shared" si="94"/>
        <v>18.402975262404723</v>
      </c>
      <c r="K71" s="61">
        <f t="shared" si="95"/>
        <v>18.402975262404723</v>
      </c>
      <c r="L71" s="61">
        <f t="shared" si="96"/>
        <v>18.402975262404723</v>
      </c>
      <c r="M71" s="61">
        <f t="shared" si="97"/>
        <v>18.402975262404723</v>
      </c>
      <c r="N71" s="61">
        <f t="shared" si="98"/>
        <v>18.402975262404723</v>
      </c>
      <c r="O71" s="186"/>
      <c r="P71" s="61">
        <f>$G71</f>
        <v>18.402975262404723</v>
      </c>
      <c r="Q71" s="61">
        <f t="shared" si="106"/>
        <v>18.402975262404723</v>
      </c>
      <c r="R71" s="61">
        <f t="shared" ref="R71:S71" si="120">Q71</f>
        <v>18.402975262404723</v>
      </c>
      <c r="S71" s="61">
        <f t="shared" si="120"/>
        <v>18.402975262404723</v>
      </c>
      <c r="T71" s="46">
        <f t="shared" si="100"/>
        <v>18.402975262404723</v>
      </c>
      <c r="U71" s="46">
        <f t="shared" si="101"/>
        <v>18.402975262404723</v>
      </c>
      <c r="V71" s="46">
        <f>T71</f>
        <v>18.402975262404723</v>
      </c>
      <c r="W71" s="233"/>
      <c r="X71" s="61">
        <f t="shared" si="109"/>
        <v>18.402975262404723</v>
      </c>
      <c r="Y71" s="61">
        <f t="shared" si="110"/>
        <v>18.402975262404723</v>
      </c>
      <c r="Z71" s="61">
        <f t="shared" si="111"/>
        <v>18.402975262404723</v>
      </c>
      <c r="AA71" s="61">
        <f t="shared" si="112"/>
        <v>18.402975262404723</v>
      </c>
      <c r="AB71" s="46">
        <f t="shared" si="103"/>
        <v>18.402975262404723</v>
      </c>
      <c r="AC71" s="46">
        <f t="shared" si="104"/>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3"/>
        <v>21.907017031495844</v>
      </c>
      <c r="I72" s="61">
        <f t="shared" si="93"/>
        <v>21.907017031495844</v>
      </c>
      <c r="J72" s="61">
        <f t="shared" si="94"/>
        <v>21.907017031495844</v>
      </c>
      <c r="K72" s="61">
        <f t="shared" si="95"/>
        <v>21.907017031495844</v>
      </c>
      <c r="L72" s="61">
        <f t="shared" si="96"/>
        <v>21.907017031495844</v>
      </c>
      <c r="M72" s="61">
        <f t="shared" si="97"/>
        <v>21.907017031495844</v>
      </c>
      <c r="N72" s="61">
        <f t="shared" si="98"/>
        <v>21.907017031495844</v>
      </c>
      <c r="O72" s="186"/>
      <c r="P72" s="61">
        <f>$G72</f>
        <v>21.907017031495844</v>
      </c>
      <c r="Q72" s="61">
        <f>P72</f>
        <v>21.907017031495844</v>
      </c>
      <c r="R72" s="61">
        <f t="shared" ref="R72:S72" si="121">Q72</f>
        <v>21.907017031495844</v>
      </c>
      <c r="S72" s="61">
        <f t="shared" si="121"/>
        <v>21.907017031495844</v>
      </c>
      <c r="T72" s="46">
        <f t="shared" si="100"/>
        <v>21.907017031495844</v>
      </c>
      <c r="U72" s="46">
        <f t="shared" si="101"/>
        <v>21.907017031495844</v>
      </c>
      <c r="V72" s="46">
        <f>T72</f>
        <v>21.907017031495844</v>
      </c>
      <c r="W72" s="233"/>
      <c r="X72" s="61">
        <f t="shared" si="109"/>
        <v>21.907017031495844</v>
      </c>
      <c r="Y72" s="61">
        <f t="shared" si="110"/>
        <v>21.907017031495844</v>
      </c>
      <c r="Z72" s="61">
        <f t="shared" si="111"/>
        <v>21.907017031495844</v>
      </c>
      <c r="AA72" s="61">
        <f t="shared" si="112"/>
        <v>21.907017031495844</v>
      </c>
      <c r="AB72" s="46">
        <f t="shared" si="103"/>
        <v>21.907017031495844</v>
      </c>
      <c r="AC72" s="46">
        <f t="shared" si="104"/>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0.42009789588499424</v>
      </c>
      <c r="Q73" s="61"/>
      <c r="R73" s="61"/>
      <c r="S73" s="61"/>
    </row>
    <row r="74" spans="1:46">
      <c r="A74" s="185" t="s">
        <v>16</v>
      </c>
      <c r="P74" s="5" t="s">
        <v>41</v>
      </c>
      <c r="X74" s="5" t="s">
        <v>197</v>
      </c>
      <c r="AI74" s="185" t="s">
        <v>476</v>
      </c>
    </row>
    <row r="75" spans="1:46" ht="15.75" thickBot="1">
      <c r="A75" s="185" t="s">
        <v>16</v>
      </c>
      <c r="B75" s="14" t="s">
        <v>210</v>
      </c>
      <c r="C75" s="14"/>
      <c r="D75" s="14"/>
      <c r="E75" s="260" t="s">
        <v>631</v>
      </c>
      <c r="F75" s="185">
        <f t="shared" ref="F75:K75" si="122">F$4</f>
        <v>2012</v>
      </c>
      <c r="G75" s="185">
        <f t="shared" si="122"/>
        <v>2015</v>
      </c>
      <c r="H75" s="185">
        <f t="shared" si="122"/>
        <v>2017</v>
      </c>
      <c r="I75" s="283">
        <f t="shared" si="122"/>
        <v>2019</v>
      </c>
      <c r="J75" s="283">
        <f t="shared" si="122"/>
        <v>2020</v>
      </c>
      <c r="K75" s="283">
        <f t="shared" si="122"/>
        <v>2021</v>
      </c>
      <c r="L75" s="185">
        <f>L$4</f>
        <v>2030</v>
      </c>
      <c r="M75" s="185">
        <f>M$4</f>
        <v>2040</v>
      </c>
      <c r="N75" s="185">
        <f>N$4</f>
        <v>2050</v>
      </c>
      <c r="P75" s="7">
        <f t="shared" ref="P75:T75" si="123">P$4</f>
        <v>2015</v>
      </c>
      <c r="Q75" s="7">
        <f t="shared" si="123"/>
        <v>2019</v>
      </c>
      <c r="R75" s="7">
        <f t="shared" si="123"/>
        <v>2020</v>
      </c>
      <c r="S75" s="7">
        <f t="shared" si="123"/>
        <v>2021</v>
      </c>
      <c r="T75" s="7">
        <f t="shared" si="123"/>
        <v>2030</v>
      </c>
      <c r="U75" s="7">
        <f>U$4</f>
        <v>2040</v>
      </c>
      <c r="V75" s="7">
        <f>V$4</f>
        <v>2050</v>
      </c>
      <c r="W75" s="185">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632</v>
      </c>
    </row>
    <row r="76" spans="1:46">
      <c r="A76" s="185" t="s">
        <v>16</v>
      </c>
      <c r="B76" s="186" t="str">
        <f>B92</f>
        <v>TFLCV</v>
      </c>
      <c r="C76" s="186" t="str">
        <f>C92</f>
        <v>Transport Freight - LCV</v>
      </c>
      <c r="D76" s="185" t="s">
        <v>149</v>
      </c>
      <c r="E76" s="261">
        <v>21.7</v>
      </c>
      <c r="F76" s="234">
        <f>F63*F92</f>
        <v>17.151878492126293</v>
      </c>
      <c r="G76" s="234">
        <f t="shared" ref="G76:H76" si="125">G63*G92</f>
        <v>17.664096000000001</v>
      </c>
      <c r="H76" s="234">
        <f t="shared" si="125"/>
        <v>18.039187972530819</v>
      </c>
      <c r="I76" s="234">
        <f t="shared" ref="I76:N85" si="126">I63*I92</f>
        <v>18.464750561761495</v>
      </c>
      <c r="J76" s="234">
        <f t="shared" si="126"/>
        <v>17.342711169619609</v>
      </c>
      <c r="K76" s="234">
        <f>K63*K92</f>
        <v>17.631865561500533</v>
      </c>
      <c r="L76" s="234">
        <f t="shared" si="126"/>
        <v>20.987960821380838</v>
      </c>
      <c r="M76" s="234">
        <f t="shared" si="126"/>
        <v>25.503949616882089</v>
      </c>
      <c r="N76" s="234">
        <f t="shared" si="126"/>
        <v>31.484372579431135</v>
      </c>
      <c r="O76" s="8"/>
      <c r="P76" s="234">
        <f>P43</f>
        <v>17.973735381491508</v>
      </c>
      <c r="Q76" s="234">
        <f t="shared" ref="Q76:V76" si="127">Q43</f>
        <v>18.464750561761495</v>
      </c>
      <c r="R76" s="234">
        <f t="shared" si="127"/>
        <v>17.342711169619609</v>
      </c>
      <c r="S76" s="234">
        <f t="shared" si="127"/>
        <v>17.631865561500533</v>
      </c>
      <c r="T76" s="234">
        <f t="shared" si="127"/>
        <v>20.987960821380838</v>
      </c>
      <c r="U76" s="234">
        <f t="shared" si="127"/>
        <v>25.503949616882085</v>
      </c>
      <c r="V76" s="234">
        <f t="shared" si="127"/>
        <v>31.484372579431135</v>
      </c>
      <c r="W76" s="8"/>
      <c r="X76" s="234">
        <f>X43</f>
        <v>17.973735381491508</v>
      </c>
      <c r="Y76" s="234">
        <f>Y43</f>
        <v>18.464750561761495</v>
      </c>
      <c r="Z76" s="234">
        <f t="shared" ref="Z76:AD76" si="128">Z43</f>
        <v>17.342711169619609</v>
      </c>
      <c r="AA76" s="234">
        <f t="shared" si="128"/>
        <v>17.631865561500533</v>
      </c>
      <c r="AB76" s="234">
        <f t="shared" si="128"/>
        <v>20.987960821380838</v>
      </c>
      <c r="AC76" s="234">
        <f t="shared" si="128"/>
        <v>25.503949616882085</v>
      </c>
      <c r="AD76" s="234">
        <f t="shared" si="128"/>
        <v>31.484372579431135</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29">B93</f>
        <v>TFHCV1</v>
      </c>
      <c r="C77" s="186" t="str">
        <f t="shared" si="129"/>
        <v>Transport Freight - HCV1</v>
      </c>
      <c r="D77" s="185" t="s">
        <v>149</v>
      </c>
      <c r="E77" s="261">
        <v>7</v>
      </c>
      <c r="F77" s="234">
        <f t="shared" ref="F77:H77" si="130">F64*F93</f>
        <v>4.9123710000000003</v>
      </c>
      <c r="G77" s="234">
        <f t="shared" si="130"/>
        <v>5.0459399999999999</v>
      </c>
      <c r="H77" s="234">
        <f t="shared" si="130"/>
        <v>5.1201449999999999</v>
      </c>
      <c r="I77" s="234">
        <f t="shared" si="126"/>
        <v>5.2883831484388173</v>
      </c>
      <c r="J77" s="234">
        <f t="shared" si="126"/>
        <v>4.9670262910342062</v>
      </c>
      <c r="K77" s="234">
        <f t="shared" si="126"/>
        <v>5.0498413395346118</v>
      </c>
      <c r="L77" s="234">
        <f t="shared" si="126"/>
        <v>6.0110413057914664</v>
      </c>
      <c r="M77" s="234">
        <f t="shared" si="126"/>
        <v>7.304439717255792</v>
      </c>
      <c r="N77" s="234">
        <f t="shared" si="126"/>
        <v>9.017258306919091</v>
      </c>
      <c r="O77" s="8"/>
      <c r="P77" s="234">
        <f>P46</f>
        <v>5.1477543110070849</v>
      </c>
      <c r="Q77" s="234">
        <f t="shared" ref="Q77:V77" si="131">Q46</f>
        <v>5.2883831484388173</v>
      </c>
      <c r="R77" s="234">
        <f t="shared" si="131"/>
        <v>4.9670262910342062</v>
      </c>
      <c r="S77" s="234">
        <f t="shared" si="131"/>
        <v>5.0504083149591787</v>
      </c>
      <c r="T77" s="234">
        <f t="shared" si="131"/>
        <v>6.0110413057914664</v>
      </c>
      <c r="U77" s="234">
        <f t="shared" si="131"/>
        <v>7.304439717255792</v>
      </c>
      <c r="V77" s="234">
        <f t="shared" si="131"/>
        <v>9.017258306919091</v>
      </c>
      <c r="W77" s="8"/>
      <c r="X77" s="234">
        <f>X46</f>
        <v>5.1477543110070849</v>
      </c>
      <c r="Y77" s="234">
        <f>Y46</f>
        <v>5.2883831484388173</v>
      </c>
      <c r="Z77" s="234">
        <f t="shared" ref="Z77:AD77" si="132">Z46</f>
        <v>4.9670262910342062</v>
      </c>
      <c r="AA77" s="234">
        <f t="shared" si="132"/>
        <v>5.0504083149591787</v>
      </c>
      <c r="AB77" s="234">
        <f t="shared" si="132"/>
        <v>5.710489240501893</v>
      </c>
      <c r="AC77" s="234">
        <f t="shared" si="132"/>
        <v>6.5922568448233507</v>
      </c>
      <c r="AD77" s="234">
        <f t="shared" si="132"/>
        <v>7.7311718408947545</v>
      </c>
      <c r="AI77" s="185" t="s">
        <v>595</v>
      </c>
      <c r="AJ77" s="186">
        <f>SUM(P78:P85)</f>
        <v>158.20320307657616</v>
      </c>
      <c r="AK77" s="186">
        <f>SUM(R78:R85)</f>
        <v>152.64898468968443</v>
      </c>
      <c r="AL77" s="186">
        <f>SUM(T78:T85)</f>
        <v>184.73414443428865</v>
      </c>
      <c r="AM77" s="186">
        <f>SUM(U78:U85)</f>
        <v>224.48347184688237</v>
      </c>
      <c r="AN77" s="186">
        <f>SUM(V78:V85)</f>
        <v>277.1226171523283</v>
      </c>
      <c r="AO77" s="186"/>
      <c r="AP77" s="186">
        <f>SUM(G78:G85)</f>
        <v>173.33384904646832</v>
      </c>
      <c r="AQ77" s="186">
        <f>SUM(J78:J85)</f>
        <v>152.64898468968443</v>
      </c>
      <c r="AR77" s="186">
        <f>SUM(L78:L85)</f>
        <v>184.73414443428865</v>
      </c>
      <c r="AS77" s="186">
        <f>SUM(M78:M85)</f>
        <v>224.48347184688237</v>
      </c>
      <c r="AT77" s="186">
        <f>SUM(N78:N85)</f>
        <v>277.1226171523283</v>
      </c>
    </row>
    <row r="78" spans="1:46">
      <c r="A78" s="185" t="s">
        <v>16</v>
      </c>
      <c r="B78" s="186" t="str">
        <f t="shared" si="129"/>
        <v>TFHCV2</v>
      </c>
      <c r="C78" s="186" t="str">
        <f t="shared" si="129"/>
        <v>Transport Freight - HCV2</v>
      </c>
      <c r="D78" s="185" t="s">
        <v>149</v>
      </c>
      <c r="E78" s="261">
        <v>2.011130021669262</v>
      </c>
      <c r="F78" s="234">
        <f t="shared" ref="F78:H78" si="133">F65*F94</f>
        <v>1.637614669131271</v>
      </c>
      <c r="G78" s="234">
        <f t="shared" si="133"/>
        <v>1.7610152149444733</v>
      </c>
      <c r="H78" s="234">
        <f t="shared" si="133"/>
        <v>1.8407596050545592</v>
      </c>
      <c r="I78" s="234">
        <f t="shared" si="126"/>
        <v>1.7629641205580808</v>
      </c>
      <c r="J78" s="234">
        <f t="shared" si="126"/>
        <v>1.6558348537108261</v>
      </c>
      <c r="K78" s="234">
        <f t="shared" si="126"/>
        <v>1.6834425279376062</v>
      </c>
      <c r="L78" s="234">
        <f t="shared" si="126"/>
        <v>2.0038733676910994</v>
      </c>
      <c r="M78" s="234">
        <f t="shared" si="126"/>
        <v>2.435047684868092</v>
      </c>
      <c r="N78" s="234">
        <f t="shared" si="126"/>
        <v>3.0060421899641754</v>
      </c>
      <c r="O78" s="8"/>
      <c r="P78" s="234">
        <f>P51</f>
        <v>1.7160833277431489</v>
      </c>
      <c r="Q78" s="234">
        <f t="shared" ref="Q78:V78" si="134">Q51</f>
        <v>1.7629641177134223</v>
      </c>
      <c r="R78" s="234">
        <f t="shared" si="134"/>
        <v>1.6558348537108261</v>
      </c>
      <c r="S78" s="234">
        <f t="shared" si="134"/>
        <v>1.6836315352269806</v>
      </c>
      <c r="T78" s="234">
        <f t="shared" si="134"/>
        <v>2.0038733676910994</v>
      </c>
      <c r="U78" s="234">
        <f t="shared" si="134"/>
        <v>2.435047684868092</v>
      </c>
      <c r="V78" s="234">
        <f t="shared" si="134"/>
        <v>3.0060421899641754</v>
      </c>
      <c r="W78" s="8"/>
      <c r="X78" s="234">
        <f>X51</f>
        <v>1.7160833277431489</v>
      </c>
      <c r="Y78" s="234">
        <f>Y51</f>
        <v>1.7629641177134223</v>
      </c>
      <c r="Z78" s="234">
        <f t="shared" ref="Z78:AD78" si="135">Z51</f>
        <v>1.6558348537108261</v>
      </c>
      <c r="AA78" s="234">
        <f t="shared" si="135"/>
        <v>1.6836315352269806</v>
      </c>
      <c r="AB78" s="234">
        <f t="shared" si="135"/>
        <v>1.9036796993065443</v>
      </c>
      <c r="AC78" s="234">
        <f t="shared" si="135"/>
        <v>2.1976305355934529</v>
      </c>
      <c r="AD78" s="234">
        <f t="shared" si="135"/>
        <v>2.5773054226205345</v>
      </c>
      <c r="AI78" s="185" t="s">
        <v>630</v>
      </c>
      <c r="AJ78" s="186">
        <f>P86</f>
        <v>23.054161593689841</v>
      </c>
      <c r="AK78" s="186">
        <f>R86</f>
        <v>22.244773125391472</v>
      </c>
      <c r="AL78" s="186">
        <f>T86</f>
        <v>26.920382993754366</v>
      </c>
      <c r="AM78" s="186">
        <f>U86</f>
        <v>32.712853687074372</v>
      </c>
      <c r="AN78" s="186">
        <f>V86</f>
        <v>40.383693078600892</v>
      </c>
      <c r="AO78" s="186"/>
      <c r="AP78" s="186">
        <f>H86</f>
        <v>23.364276278300295</v>
      </c>
      <c r="AQ78" s="186">
        <f>J86</f>
        <v>22.244773125391472</v>
      </c>
      <c r="AR78" s="186">
        <f>L86</f>
        <v>26.920382993754366</v>
      </c>
      <c r="AS78" s="186">
        <f>M86</f>
        <v>32.712853687074372</v>
      </c>
      <c r="AT78" s="186">
        <f>N86</f>
        <v>40.383693078600892</v>
      </c>
    </row>
    <row r="79" spans="1:46">
      <c r="A79" s="185" t="s">
        <v>16</v>
      </c>
      <c r="B79" s="186" t="str">
        <f t="shared" si="129"/>
        <v>TFHCV3</v>
      </c>
      <c r="C79" s="186" t="str">
        <f t="shared" si="129"/>
        <v>Transport Freight - HCV3</v>
      </c>
      <c r="D79" s="185" t="s">
        <v>149</v>
      </c>
      <c r="E79" s="261">
        <v>16.207267472028231</v>
      </c>
      <c r="F79" s="234">
        <f t="shared" ref="F79:H79" si="136">F66*F95</f>
        <v>13.576270721867905</v>
      </c>
      <c r="G79" s="234">
        <f t="shared" si="136"/>
        <v>14.520577162864347</v>
      </c>
      <c r="H79" s="234">
        <f t="shared" si="136"/>
        <v>15.174488450030418</v>
      </c>
      <c r="I79" s="234">
        <f t="shared" si="126"/>
        <v>14.615451745026894</v>
      </c>
      <c r="J79" s="234">
        <f t="shared" si="126"/>
        <v>13.727321004402114</v>
      </c>
      <c r="K79" s="234">
        <f t="shared" si="126"/>
        <v>13.956196127695147</v>
      </c>
      <c r="L79" s="234">
        <f t="shared" si="126"/>
        <v>16.61265488452629</v>
      </c>
      <c r="M79" s="234">
        <f t="shared" si="126"/>
        <v>20.187207170026213</v>
      </c>
      <c r="N79" s="234">
        <f t="shared" si="126"/>
        <v>24.920906817450422</v>
      </c>
      <c r="O79" s="8"/>
      <c r="P79" s="234">
        <f t="shared" ref="P79:P85" si="137">P52</f>
        <v>14.22679723007378</v>
      </c>
      <c r="Q79" s="234">
        <f t="shared" ref="Q79:V79" si="138">Q52</f>
        <v>14.6154517214439</v>
      </c>
      <c r="R79" s="234">
        <f t="shared" si="138"/>
        <v>13.727321004402114</v>
      </c>
      <c r="S79" s="234">
        <f t="shared" si="138"/>
        <v>13.957763049497524</v>
      </c>
      <c r="T79" s="234">
        <f t="shared" si="138"/>
        <v>16.61265488452629</v>
      </c>
      <c r="U79" s="234">
        <f t="shared" si="138"/>
        <v>20.187207170026213</v>
      </c>
      <c r="V79" s="234">
        <f t="shared" si="138"/>
        <v>24.920906817450422</v>
      </c>
      <c r="W79" s="8"/>
      <c r="X79" s="234">
        <f t="shared" ref="X79:X85" si="139">X52</f>
        <v>14.22679723007378</v>
      </c>
      <c r="Y79" s="234">
        <f t="shared" ref="Y79:AD79" si="140">Y52</f>
        <v>14.6154517214439</v>
      </c>
      <c r="Z79" s="234">
        <f t="shared" si="140"/>
        <v>13.727321004402114</v>
      </c>
      <c r="AA79" s="234">
        <f t="shared" si="140"/>
        <v>13.957763049497524</v>
      </c>
      <c r="AB79" s="234">
        <f t="shared" si="140"/>
        <v>15.782022140299974</v>
      </c>
      <c r="AC79" s="234">
        <f t="shared" si="140"/>
        <v>18.218954470948656</v>
      </c>
      <c r="AD79" s="234">
        <f t="shared" si="140"/>
        <v>21.366562482611553</v>
      </c>
      <c r="AI79" s="186"/>
    </row>
    <row r="80" spans="1:46">
      <c r="A80" s="185" t="s">
        <v>16</v>
      </c>
      <c r="B80" s="186" t="str">
        <f t="shared" si="129"/>
        <v>TFHCV4</v>
      </c>
      <c r="C80" s="186" t="str">
        <f t="shared" si="129"/>
        <v>Transport Freight - HCV4</v>
      </c>
      <c r="D80" s="185" t="s">
        <v>149</v>
      </c>
      <c r="E80" s="261">
        <v>5.3871747310586002</v>
      </c>
      <c r="F80" s="234">
        <f t="shared" ref="F80:H80" si="141">F67*F96</f>
        <v>4.515932780515814</v>
      </c>
      <c r="G80" s="234">
        <f t="shared" si="141"/>
        <v>4.2489873256924318</v>
      </c>
      <c r="H80" s="234">
        <f t="shared" si="141"/>
        <v>4.3066025770402403</v>
      </c>
      <c r="I80" s="234">
        <f t="shared" si="126"/>
        <v>4.8615999923381761</v>
      </c>
      <c r="J80" s="234">
        <f t="shared" si="126"/>
        <v>4.5661772796405753</v>
      </c>
      <c r="K80" s="234">
        <f t="shared" si="126"/>
        <v>4.642308987168974</v>
      </c>
      <c r="L80" s="234">
        <f t="shared" si="126"/>
        <v>5.525938182978904</v>
      </c>
      <c r="M80" s="234">
        <f t="shared" si="126"/>
        <v>6.7149567413489493</v>
      </c>
      <c r="N80" s="234">
        <f t="shared" si="126"/>
        <v>8.2895474259974335</v>
      </c>
      <c r="O80" s="8"/>
      <c r="P80" s="234">
        <f t="shared" si="137"/>
        <v>4.7323201849205789</v>
      </c>
      <c r="Q80" s="234">
        <f t="shared" ref="Q80:V80" si="142">Q53</f>
        <v>4.8615999844936644</v>
      </c>
      <c r="R80" s="234">
        <f t="shared" si="142"/>
        <v>4.5661772796405753</v>
      </c>
      <c r="S80" s="234">
        <f t="shared" si="142"/>
        <v>4.642830199044961</v>
      </c>
      <c r="T80" s="234">
        <f t="shared" si="142"/>
        <v>5.525938182978904</v>
      </c>
      <c r="U80" s="234">
        <f t="shared" si="142"/>
        <v>6.7149567413489493</v>
      </c>
      <c r="V80" s="234">
        <f t="shared" si="142"/>
        <v>8.2895474259974335</v>
      </c>
      <c r="W80" s="8"/>
      <c r="X80" s="234">
        <f t="shared" si="139"/>
        <v>4.7323201849205789</v>
      </c>
      <c r="Y80" s="234">
        <f t="shared" ref="Y80:AD80" si="143">Y53</f>
        <v>4.8615999844936644</v>
      </c>
      <c r="Z80" s="234">
        <f t="shared" si="143"/>
        <v>4.5661772796405753</v>
      </c>
      <c r="AA80" s="234">
        <f t="shared" si="143"/>
        <v>4.642830199044961</v>
      </c>
      <c r="AB80" s="234">
        <f t="shared" si="143"/>
        <v>5.2496412738299583</v>
      </c>
      <c r="AC80" s="234">
        <f t="shared" si="143"/>
        <v>6.0602484590674264</v>
      </c>
      <c r="AD80" s="234">
        <f t="shared" si="143"/>
        <v>7.1072507243645475</v>
      </c>
      <c r="AI80" s="186" t="s">
        <v>475</v>
      </c>
      <c r="AJ80" s="186">
        <f>SUM(AJ77:AJ78)</f>
        <v>181.25736467026599</v>
      </c>
      <c r="AK80" s="186">
        <f>SUM(AK77:AK78)</f>
        <v>174.8937578150759</v>
      </c>
      <c r="AL80" s="186">
        <f>SUM(AL77:AL78)</f>
        <v>211.65452742804302</v>
      </c>
      <c r="AM80" s="186">
        <f>SUM(AM77:AM78)</f>
        <v>257.19632553395672</v>
      </c>
      <c r="AN80" s="186">
        <f>SUM(AN77:AN78)</f>
        <v>317.50631023092922</v>
      </c>
      <c r="AO80" s="186"/>
      <c r="AP80" s="186">
        <f>SUM(AP77:AP78)</f>
        <v>196.69812532476863</v>
      </c>
      <c r="AQ80" s="186">
        <f>SUM(AQ77:AQ78)</f>
        <v>174.8937578150759</v>
      </c>
      <c r="AR80" s="186">
        <f>SUM(AR77:AR78)</f>
        <v>211.65452742804302</v>
      </c>
      <c r="AS80" s="186">
        <f>SUM(AS77:AS78)</f>
        <v>257.19632553395672</v>
      </c>
      <c r="AT80" s="186">
        <f>SUM(AT77:AT78)</f>
        <v>317.50631023092922</v>
      </c>
    </row>
    <row r="81" spans="1:46">
      <c r="A81" s="185" t="s">
        <v>16</v>
      </c>
      <c r="B81" s="186" t="str">
        <f t="shared" si="129"/>
        <v>TFHCV5</v>
      </c>
      <c r="C81" s="186" t="str">
        <f t="shared" si="129"/>
        <v>Transport Freight - HCV5</v>
      </c>
      <c r="D81" s="185" t="s">
        <v>149</v>
      </c>
      <c r="E81" s="261">
        <v>3.9725286670479121</v>
      </c>
      <c r="F81" s="234">
        <f t="shared" ref="F81:H81" si="144">F68*F97</f>
        <v>2.9750185434856067</v>
      </c>
      <c r="G81" s="234">
        <f t="shared" si="144"/>
        <v>3.1102185642863693</v>
      </c>
      <c r="H81" s="234">
        <f t="shared" si="144"/>
        <v>3.1523923845431949</v>
      </c>
      <c r="I81" s="234">
        <f t="shared" si="126"/>
        <v>3.2027381343270438</v>
      </c>
      <c r="J81" s="234">
        <f t="shared" si="126"/>
        <v>3.0081187519849983</v>
      </c>
      <c r="K81" s="234">
        <f t="shared" si="126"/>
        <v>3.058273006410889</v>
      </c>
      <c r="L81" s="234">
        <f t="shared" si="126"/>
        <v>3.640392663825176</v>
      </c>
      <c r="M81" s="234">
        <f t="shared" si="126"/>
        <v>4.4236975604262652</v>
      </c>
      <c r="N81" s="234">
        <f t="shared" si="126"/>
        <v>5.4610107165122317</v>
      </c>
      <c r="O81" s="8"/>
      <c r="P81" s="234">
        <f t="shared" si="137"/>
        <v>3.1175708293518647</v>
      </c>
      <c r="Q81" s="234">
        <f t="shared" ref="Q81:V81" si="145">Q54</f>
        <v>3.202738129159215</v>
      </c>
      <c r="R81" s="234">
        <f t="shared" si="145"/>
        <v>3.0081187519849983</v>
      </c>
      <c r="S81" s="234">
        <f t="shared" si="145"/>
        <v>3.058616371795519</v>
      </c>
      <c r="T81" s="234">
        <f t="shared" si="145"/>
        <v>3.640392663825176</v>
      </c>
      <c r="U81" s="234">
        <f t="shared" si="145"/>
        <v>4.4236975604262652</v>
      </c>
      <c r="V81" s="234">
        <f t="shared" si="145"/>
        <v>5.4610107165122326</v>
      </c>
      <c r="W81" s="8"/>
      <c r="X81" s="234">
        <f t="shared" si="139"/>
        <v>3.1175708293518647</v>
      </c>
      <c r="Y81" s="234">
        <f t="shared" ref="Y81:AD81" si="146">Y54</f>
        <v>3.202738129159215</v>
      </c>
      <c r="Z81" s="234">
        <f t="shared" si="146"/>
        <v>3.0081187519849983</v>
      </c>
      <c r="AA81" s="234">
        <f t="shared" si="146"/>
        <v>3.058616371795519</v>
      </c>
      <c r="AB81" s="234">
        <f t="shared" si="146"/>
        <v>3.4583730306339175</v>
      </c>
      <c r="AC81" s="234">
        <f t="shared" si="146"/>
        <v>3.9923870482847046</v>
      </c>
      <c r="AD81" s="234">
        <f t="shared" si="146"/>
        <v>4.6821340630696744</v>
      </c>
      <c r="AE81" s="186"/>
      <c r="AF81" s="186"/>
      <c r="AG81" s="186"/>
      <c r="AH81" s="186"/>
      <c r="AI81" s="185" t="s">
        <v>474</v>
      </c>
      <c r="AJ81" s="190">
        <f>AJ78/AJ80</f>
        <v>0.12719020623315791</v>
      </c>
      <c r="AK81" s="190">
        <f>AK78/AK80</f>
        <v>0.12719020623315788</v>
      </c>
      <c r="AL81" s="190">
        <f>AL78/AL80</f>
        <v>0.12719020623315788</v>
      </c>
      <c r="AM81" s="190">
        <f>AM78/AM80</f>
        <v>0.12719020623315791</v>
      </c>
      <c r="AN81" s="190">
        <f>AN78/AN80</f>
        <v>0.12719020623315788</v>
      </c>
      <c r="AO81" s="190"/>
      <c r="AP81" s="190">
        <f>AP78/AP80</f>
        <v>0.11878240445720312</v>
      </c>
      <c r="AQ81" s="190">
        <f>AQ78/AQ80</f>
        <v>0.12719020623315788</v>
      </c>
      <c r="AR81" s="190">
        <f>AR78/AR80</f>
        <v>0.12719020623315788</v>
      </c>
      <c r="AS81" s="190">
        <f>AS78/AS80</f>
        <v>0.12719020623315791</v>
      </c>
      <c r="AT81" s="190">
        <f>AT78/AT80</f>
        <v>0.12719020623315788</v>
      </c>
    </row>
    <row r="82" spans="1:46">
      <c r="A82" s="185" t="s">
        <v>16</v>
      </c>
      <c r="B82" s="186" t="str">
        <f t="shared" si="129"/>
        <v>TFHCV6</v>
      </c>
      <c r="C82" s="186" t="str">
        <f t="shared" si="129"/>
        <v>Transport Freight - HCV6</v>
      </c>
      <c r="D82" s="185" t="s">
        <v>149</v>
      </c>
      <c r="E82" s="261">
        <v>140.25526500597067</v>
      </c>
      <c r="F82" s="234">
        <f>F69*F98</f>
        <v>98.309314568087203</v>
      </c>
      <c r="G82" s="234">
        <f t="shared" ref="G82" si="147">G69*G98</f>
        <v>117.31986651000506</v>
      </c>
      <c r="H82" s="234">
        <f>H69*H98</f>
        <v>129.63325694576622</v>
      </c>
      <c r="I82" s="234">
        <f>I69*I98</f>
        <v>105.83429518992824</v>
      </c>
      <c r="J82" s="234">
        <f t="shared" si="126"/>
        <v>99.403109030902016</v>
      </c>
      <c r="K82" s="234">
        <f t="shared" si="126"/>
        <v>101.06045344849541</v>
      </c>
      <c r="L82" s="234">
        <f t="shared" si="126"/>
        <v>120.29656363756297</v>
      </c>
      <c r="M82" s="234">
        <f t="shared" si="126"/>
        <v>146.18082834283675</v>
      </c>
      <c r="N82" s="234">
        <f t="shared" si="126"/>
        <v>180.45878119478473</v>
      </c>
      <c r="O82" s="8"/>
      <c r="P82" s="234">
        <f>P55</f>
        <v>103.01994655534413</v>
      </c>
      <c r="Q82" s="234">
        <f t="shared" ref="Q82:V82" si="148">Q55</f>
        <v>105.83429501915762</v>
      </c>
      <c r="R82" s="234">
        <f t="shared" si="148"/>
        <v>99.403109030902016</v>
      </c>
      <c r="S82" s="234">
        <f t="shared" si="148"/>
        <v>101.07179993764028</v>
      </c>
      <c r="T82" s="234">
        <f t="shared" si="148"/>
        <v>120.29656363756295</v>
      </c>
      <c r="U82" s="234">
        <f t="shared" si="148"/>
        <v>146.18082834283675</v>
      </c>
      <c r="V82" s="234">
        <f t="shared" si="148"/>
        <v>180.45878119478473</v>
      </c>
      <c r="W82" s="8"/>
      <c r="X82" s="234">
        <f t="shared" si="139"/>
        <v>103.01994655534413</v>
      </c>
      <c r="Y82" s="234">
        <f t="shared" ref="Y82:AD82" si="149">Y55</f>
        <v>105.83429501915762</v>
      </c>
      <c r="Z82" s="234">
        <f t="shared" si="149"/>
        <v>99.403109030902016</v>
      </c>
      <c r="AA82" s="234">
        <f t="shared" si="149"/>
        <v>101.07179993764028</v>
      </c>
      <c r="AB82" s="234">
        <f t="shared" si="149"/>
        <v>114.2817354556848</v>
      </c>
      <c r="AC82" s="234">
        <f t="shared" si="149"/>
        <v>131.92819757941012</v>
      </c>
      <c r="AD82" s="234">
        <f t="shared" si="149"/>
        <v>154.72084752687854</v>
      </c>
      <c r="AE82" s="186"/>
      <c r="AF82" s="186"/>
      <c r="AG82" s="186"/>
      <c r="AH82" s="186"/>
      <c r="AI82" s="186"/>
      <c r="AJ82" s="186"/>
      <c r="AK82" s="186"/>
      <c r="AL82" s="186"/>
      <c r="AM82" s="186"/>
      <c r="AN82" s="186"/>
      <c r="AO82" s="186"/>
      <c r="AP82" s="186"/>
      <c r="AQ82" s="186"/>
      <c r="AR82" s="186"/>
      <c r="AS82" s="186"/>
    </row>
    <row r="83" spans="1:46">
      <c r="A83" s="185" t="s">
        <v>16</v>
      </c>
      <c r="B83" s="186" t="str">
        <f t="shared" si="129"/>
        <v>TFHCV7</v>
      </c>
      <c r="C83" s="186" t="str">
        <f t="shared" si="129"/>
        <v>Transport Freight - HCV7</v>
      </c>
      <c r="D83" s="185" t="s">
        <v>149</v>
      </c>
      <c r="E83" s="261">
        <v>32.638769732712682</v>
      </c>
      <c r="F83" s="234">
        <f t="shared" ref="F83:H83" si="150">F70*F99</f>
        <v>28.003212301240232</v>
      </c>
      <c r="G83" s="234">
        <f t="shared" si="150"/>
        <v>30.412861445475919</v>
      </c>
      <c r="H83" s="234">
        <f t="shared" si="150"/>
        <v>31.844054925263023</v>
      </c>
      <c r="I83" s="234">
        <f t="shared" si="126"/>
        <v>30.146688032323581</v>
      </c>
      <c r="J83" s="234">
        <f t="shared" si="126"/>
        <v>28.314777473784595</v>
      </c>
      <c r="K83" s="234">
        <f t="shared" si="126"/>
        <v>28.786868727660647</v>
      </c>
      <c r="L83" s="234">
        <f t="shared" si="126"/>
        <v>34.266236372945507</v>
      </c>
      <c r="M83" s="234">
        <f t="shared" si="126"/>
        <v>41.639317580843347</v>
      </c>
      <c r="N83" s="234">
        <f t="shared" si="126"/>
        <v>51.403324126735789</v>
      </c>
      <c r="O83" s="8"/>
      <c r="P83" s="234">
        <f t="shared" si="137"/>
        <v>29.345026433417999</v>
      </c>
      <c r="Q83" s="234">
        <f t="shared" ref="Q83:V83" si="151">Q56</f>
        <v>30.146687983679911</v>
      </c>
      <c r="R83" s="234">
        <f t="shared" si="151"/>
        <v>28.314777473784595</v>
      </c>
      <c r="S83" s="234">
        <f t="shared" si="151"/>
        <v>28.790100752477354</v>
      </c>
      <c r="T83" s="234">
        <f t="shared" si="151"/>
        <v>34.266236372945507</v>
      </c>
      <c r="U83" s="234">
        <f t="shared" si="151"/>
        <v>41.639317580843347</v>
      </c>
      <c r="V83" s="234">
        <f t="shared" si="151"/>
        <v>51.403324126735789</v>
      </c>
      <c r="W83" s="8"/>
      <c r="X83" s="234">
        <f t="shared" si="139"/>
        <v>29.345026433417999</v>
      </c>
      <c r="Y83" s="234">
        <f t="shared" ref="Y83:AD83" si="152">Y56</f>
        <v>30.146687983679911</v>
      </c>
      <c r="Z83" s="234">
        <f t="shared" si="152"/>
        <v>28.314777473784595</v>
      </c>
      <c r="AA83" s="234">
        <f t="shared" si="152"/>
        <v>28.790100752477354</v>
      </c>
      <c r="AB83" s="234">
        <f t="shared" si="152"/>
        <v>32.55292455429823</v>
      </c>
      <c r="AC83" s="234">
        <f t="shared" si="152"/>
        <v>37.579484116711114</v>
      </c>
      <c r="AD83" s="234">
        <f t="shared" si="152"/>
        <v>44.071925023160098</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1">
        <v>1.371120760523014</v>
      </c>
      <c r="F84" s="234">
        <f t="shared" ref="F84:H84" si="153">F71*F100</f>
        <v>1.0763192990282064</v>
      </c>
      <c r="G84" s="234">
        <f t="shared" si="153"/>
        <v>1.4702862493909399</v>
      </c>
      <c r="H84" s="234">
        <f t="shared" si="153"/>
        <v>1.8779533896770146</v>
      </c>
      <c r="I84" s="234">
        <f t="shared" si="126"/>
        <v>1.1587050007664825</v>
      </c>
      <c r="J84" s="234">
        <f t="shared" si="126"/>
        <v>1.0882944826074026</v>
      </c>
      <c r="K84" s="234">
        <f t="shared" si="126"/>
        <v>1.1064395768909863</v>
      </c>
      <c r="L84" s="234">
        <f t="shared" si="126"/>
        <v>1.3170421706094806</v>
      </c>
      <c r="M84" s="234">
        <f t="shared" si="126"/>
        <v>1.6004307158947362</v>
      </c>
      <c r="N84" s="234">
        <f t="shared" si="126"/>
        <v>1.9757158284786356</v>
      </c>
      <c r="O84" s="8"/>
      <c r="P84" s="234">
        <f t="shared" si="137"/>
        <v>1.1278926839183303</v>
      </c>
      <c r="Q84" s="234">
        <f t="shared" ref="Q84:V84" si="154">Q57</f>
        <v>1.1587049988968356</v>
      </c>
      <c r="R84" s="234">
        <f t="shared" si="154"/>
        <v>1.0882944826074026</v>
      </c>
      <c r="S84" s="234">
        <f t="shared" si="154"/>
        <v>1.1065638015923434</v>
      </c>
      <c r="T84" s="234">
        <f t="shared" si="154"/>
        <v>1.3170421706094806</v>
      </c>
      <c r="U84" s="234">
        <f t="shared" si="154"/>
        <v>1.6004307158947362</v>
      </c>
      <c r="V84" s="234">
        <f t="shared" si="154"/>
        <v>1.9757158284786356</v>
      </c>
      <c r="W84" s="8"/>
      <c r="X84" s="234">
        <f t="shared" si="139"/>
        <v>1.1278926839183303</v>
      </c>
      <c r="Y84" s="234">
        <f t="shared" ref="Y84:AD84" si="155">Y57</f>
        <v>1.1587049988968356</v>
      </c>
      <c r="Z84" s="234">
        <f t="shared" si="155"/>
        <v>1.0882944826074026</v>
      </c>
      <c r="AA84" s="234">
        <f t="shared" si="155"/>
        <v>1.1065638015923434</v>
      </c>
      <c r="AB84" s="234">
        <f t="shared" si="155"/>
        <v>1.2511900620790064</v>
      </c>
      <c r="AC84" s="234">
        <f t="shared" si="155"/>
        <v>1.4443887210949993</v>
      </c>
      <c r="AD84" s="234">
        <f t="shared" si="155"/>
        <v>1.69392935844187</v>
      </c>
      <c r="AE84" s="186"/>
      <c r="AF84" s="186"/>
      <c r="AG84" s="186"/>
      <c r="AH84" s="186"/>
      <c r="AI84" s="186"/>
      <c r="AJ84" s="186"/>
      <c r="AK84" s="186"/>
      <c r="AL84" s="186"/>
      <c r="AM84" s="186"/>
      <c r="AN84" s="186"/>
      <c r="AO84" s="186"/>
      <c r="AP84" s="186"/>
      <c r="AQ84" s="186"/>
      <c r="AR84" s="186"/>
      <c r="AS84" s="186"/>
    </row>
    <row r="85" spans="1:46">
      <c r="A85" s="185" t="s">
        <v>16</v>
      </c>
      <c r="B85" s="186" t="str">
        <f t="shared" si="129"/>
        <v>TFHCV9</v>
      </c>
      <c r="C85" s="186" t="str">
        <f t="shared" si="129"/>
        <v>Transport Freight - HCV9</v>
      </c>
      <c r="D85" s="185" t="s">
        <v>149</v>
      </c>
      <c r="E85" s="261">
        <v>0.85603927035432403</v>
      </c>
      <c r="F85" s="234">
        <f t="shared" ref="F85:H85" si="156">F72*F101</f>
        <v>0.87560973396075781</v>
      </c>
      <c r="G85" s="234">
        <f t="shared" si="156"/>
        <v>0.49003657380877025</v>
      </c>
      <c r="H85" s="234">
        <f t="shared" si="156"/>
        <v>0.4966539831210422</v>
      </c>
      <c r="I85" s="234">
        <f t="shared" si="126"/>
        <v>0.94263233816970815</v>
      </c>
      <c r="J85" s="234">
        <f t="shared" si="126"/>
        <v>0.88535181265188445</v>
      </c>
      <c r="K85" s="234">
        <f t="shared" si="126"/>
        <v>0.9001132511884663</v>
      </c>
      <c r="L85" s="234">
        <f t="shared" si="126"/>
        <v>1.0714431541492269</v>
      </c>
      <c r="M85" s="234">
        <f t="shared" si="126"/>
        <v>1.3019860506380188</v>
      </c>
      <c r="N85" s="234">
        <f t="shared" si="126"/>
        <v>1.6072888524048481</v>
      </c>
      <c r="O85" s="8"/>
      <c r="P85" s="234">
        <f t="shared" si="137"/>
        <v>0.91756583180632267</v>
      </c>
      <c r="Q85" s="234">
        <f t="shared" ref="Q85:V85" si="157">Q58</f>
        <v>0.94263233664870871</v>
      </c>
      <c r="R85" s="234">
        <f t="shared" si="157"/>
        <v>0.88535181265188445</v>
      </c>
      <c r="S85" s="234">
        <f t="shared" si="157"/>
        <v>0.90021431075118608</v>
      </c>
      <c r="T85" s="234">
        <f t="shared" si="157"/>
        <v>1.0714431541492269</v>
      </c>
      <c r="U85" s="234">
        <f t="shared" si="157"/>
        <v>1.3019860506380188</v>
      </c>
      <c r="V85" s="234">
        <f t="shared" si="157"/>
        <v>1.6072888524048481</v>
      </c>
      <c r="W85" s="8"/>
      <c r="X85" s="234">
        <f t="shared" si="139"/>
        <v>0.91756583180632267</v>
      </c>
      <c r="Y85" s="234">
        <f t="shared" ref="Y85:AD85" si="158">Y58</f>
        <v>0.94263233664870871</v>
      </c>
      <c r="Z85" s="234">
        <f t="shared" si="158"/>
        <v>0.88535181265188445</v>
      </c>
      <c r="AA85" s="234">
        <f t="shared" si="158"/>
        <v>0.90021431075118608</v>
      </c>
      <c r="AB85" s="234">
        <f t="shared" si="158"/>
        <v>1.0178709964417654</v>
      </c>
      <c r="AC85" s="234">
        <f t="shared" si="158"/>
        <v>1.1750424107008119</v>
      </c>
      <c r="AD85" s="234">
        <f t="shared" si="158"/>
        <v>1.3780492798306065</v>
      </c>
      <c r="AE85" s="186"/>
      <c r="AF85" s="186"/>
      <c r="AG85" s="186"/>
      <c r="AH85" s="186"/>
      <c r="AI85" s="186"/>
      <c r="AJ85" s="186"/>
      <c r="AK85" s="186"/>
      <c r="AL85" s="186"/>
      <c r="AM85" s="186"/>
      <c r="AN85" s="186"/>
      <c r="AO85" s="186"/>
      <c r="AP85" s="186"/>
      <c r="AQ85" s="186"/>
      <c r="AR85" s="186"/>
      <c r="AS85" s="186"/>
    </row>
    <row r="86" spans="1:46">
      <c r="A86" s="185" t="s">
        <v>16</v>
      </c>
      <c r="B86" s="186" t="str">
        <f t="shared" si="129"/>
        <v>TFRCO</v>
      </c>
      <c r="C86" s="186" t="str">
        <f t="shared" si="129"/>
        <v>Transport Freight - Rail Corridor</v>
      </c>
      <c r="D86" s="185" t="s">
        <v>149</v>
      </c>
      <c r="E86" s="47"/>
      <c r="F86" s="234">
        <f t="shared" ref="F86:H86" si="159">F59</f>
        <v>22</v>
      </c>
      <c r="G86" s="234">
        <f t="shared" si="159"/>
        <v>23.054161593689841</v>
      </c>
      <c r="H86" s="234">
        <f t="shared" si="159"/>
        <v>23.364276278300295</v>
      </c>
      <c r="I86" s="234">
        <f t="shared" ref="I86:N86" si="160">I59</f>
        <v>23.683966309884546</v>
      </c>
      <c r="J86" s="234">
        <f t="shared" si="160"/>
        <v>22.244773125391472</v>
      </c>
      <c r="K86" s="234">
        <f t="shared" si="160"/>
        <v>22.615659417776335</v>
      </c>
      <c r="L86" s="234">
        <f t="shared" si="160"/>
        <v>26.920382993754366</v>
      </c>
      <c r="M86" s="234">
        <f t="shared" si="160"/>
        <v>32.712853687074372</v>
      </c>
      <c r="N86" s="234">
        <f t="shared" si="160"/>
        <v>40.383693078600892</v>
      </c>
      <c r="O86" s="8"/>
      <c r="P86" s="234">
        <f>P59</f>
        <v>23.054161593689841</v>
      </c>
      <c r="Q86" s="234">
        <f t="shared" ref="Q86:V86" si="161">Q59</f>
        <v>23.683966271668908</v>
      </c>
      <c r="R86" s="234">
        <f t="shared" si="161"/>
        <v>22.244773125391472</v>
      </c>
      <c r="S86" s="234">
        <f t="shared" si="161"/>
        <v>22.618198574541733</v>
      </c>
      <c r="T86" s="234">
        <f t="shared" si="161"/>
        <v>26.920382993754366</v>
      </c>
      <c r="U86" s="234">
        <f t="shared" si="161"/>
        <v>32.712853687074372</v>
      </c>
      <c r="V86" s="234">
        <f t="shared" si="161"/>
        <v>40.383693078600892</v>
      </c>
      <c r="W86" s="8"/>
      <c r="X86" s="234">
        <f>X59</f>
        <v>23.054161593689841</v>
      </c>
      <c r="Y86" s="234">
        <f>Y59</f>
        <v>23.683966271668908</v>
      </c>
      <c r="Z86" s="234">
        <f t="shared" ref="Z86:AD86" si="162">Z59</f>
        <v>22.244773125391472</v>
      </c>
      <c r="AA86" s="234">
        <f t="shared" si="162"/>
        <v>22.618198574541733</v>
      </c>
      <c r="AB86" s="234">
        <f t="shared" si="162"/>
        <v>36.157090215468799</v>
      </c>
      <c r="AC86" s="234">
        <f t="shared" si="162"/>
        <v>54.599992192145443</v>
      </c>
      <c r="AD86" s="234">
        <f t="shared" si="162"/>
        <v>79.908306349951772</v>
      </c>
      <c r="AE86" s="186"/>
      <c r="AF86" s="186"/>
      <c r="AG86" s="186"/>
      <c r="AH86" s="186"/>
      <c r="AI86" s="186"/>
      <c r="AJ86" s="186"/>
      <c r="AK86" s="186"/>
      <c r="AL86" s="186"/>
      <c r="AM86" s="186"/>
      <c r="AN86" s="186"/>
      <c r="AO86" s="186"/>
      <c r="AP86" s="186"/>
      <c r="AQ86" s="186"/>
      <c r="AR86" s="186"/>
      <c r="AS86" s="186"/>
    </row>
    <row r="87" spans="1:46">
      <c r="A87" s="185" t="s">
        <v>16</v>
      </c>
      <c r="B87" s="186" t="str">
        <f t="shared" si="129"/>
        <v>TFROT</v>
      </c>
      <c r="C87" s="186" t="str">
        <f t="shared" si="129"/>
        <v>Transport Freight - Rail Other</v>
      </c>
      <c r="D87" s="185" t="s">
        <v>149</v>
      </c>
      <c r="E87" s="47"/>
      <c r="F87" s="234">
        <f t="shared" ref="F87:H87" si="163">F47</f>
        <v>25.1</v>
      </c>
      <c r="G87" s="234">
        <f t="shared" si="163"/>
        <v>26.302702545527975</v>
      </c>
      <c r="H87" s="234">
        <f t="shared" si="163"/>
        <v>26.656515208424448</v>
      </c>
      <c r="I87" s="234">
        <f t="shared" ref="I87:N87" si="164">I47</f>
        <v>27.021252471731941</v>
      </c>
      <c r="J87" s="234">
        <f t="shared" si="164"/>
        <v>25.379263883969383</v>
      </c>
      <c r="K87" s="234">
        <f t="shared" si="164"/>
        <v>25.802411426644838</v>
      </c>
      <c r="L87" s="234">
        <f t="shared" si="164"/>
        <v>30.713709688328873</v>
      </c>
      <c r="M87" s="234">
        <f t="shared" si="164"/>
        <v>37.322392161162163</v>
      </c>
      <c r="N87" s="234">
        <f t="shared" si="164"/>
        <v>46.074122557858345</v>
      </c>
      <c r="O87" s="8"/>
      <c r="P87" s="234">
        <f>P47</f>
        <v>26.302702545527975</v>
      </c>
      <c r="Q87" s="234">
        <f t="shared" ref="Q87:V87" si="165">Q47</f>
        <v>27.021252471731941</v>
      </c>
      <c r="R87" s="234">
        <f t="shared" si="165"/>
        <v>25.379263883969383</v>
      </c>
      <c r="S87" s="234">
        <f t="shared" si="165"/>
        <v>25.80530841532029</v>
      </c>
      <c r="T87" s="234">
        <f t="shared" si="165"/>
        <v>30.713709688328873</v>
      </c>
      <c r="U87" s="234">
        <f t="shared" si="165"/>
        <v>37.322392161162163</v>
      </c>
      <c r="V87" s="234">
        <f t="shared" si="165"/>
        <v>46.074122557858345</v>
      </c>
      <c r="W87" s="8"/>
      <c r="X87" s="234">
        <f>X47</f>
        <v>26.302702545527975</v>
      </c>
      <c r="Y87" s="234">
        <f>Y47</f>
        <v>27.021252471731941</v>
      </c>
      <c r="Z87" s="234">
        <f t="shared" ref="Z87:AD87" si="166">Z47</f>
        <v>25.379263883969383</v>
      </c>
      <c r="AA87" s="234">
        <f t="shared" si="166"/>
        <v>25.80530841532029</v>
      </c>
      <c r="AB87" s="234">
        <f t="shared" si="166"/>
        <v>31.014261753618449</v>
      </c>
      <c r="AC87" s="234">
        <f t="shared" si="166"/>
        <v>38.034575033594614</v>
      </c>
      <c r="AD87" s="234">
        <f t="shared" si="166"/>
        <v>47.360209023882689</v>
      </c>
      <c r="AE87" s="186"/>
      <c r="AF87" s="186"/>
      <c r="AG87" s="186"/>
      <c r="AH87" s="186"/>
      <c r="AI87" s="186"/>
      <c r="AJ87" s="186"/>
      <c r="AK87" s="186"/>
      <c r="AL87" s="186"/>
      <c r="AM87" s="186"/>
      <c r="AN87" s="186"/>
      <c r="AO87" s="186"/>
      <c r="AP87" s="186"/>
      <c r="AQ87" s="186"/>
      <c r="AR87" s="186"/>
      <c r="AS87" s="186"/>
    </row>
    <row r="88" spans="1:46">
      <c r="A88" s="185" t="s">
        <v>16</v>
      </c>
      <c r="B88" s="186" t="str">
        <f t="shared" si="129"/>
        <v>TFREX</v>
      </c>
      <c r="C88" s="186" t="str">
        <f t="shared" si="129"/>
        <v>Transport Freight - Rail Export (bulk mining)</v>
      </c>
      <c r="D88" s="185" t="s">
        <v>149</v>
      </c>
      <c r="F88" s="234">
        <f t="shared" ref="F88:H88" si="167">F104</f>
        <v>82</v>
      </c>
      <c r="G88" s="234">
        <f t="shared" si="167"/>
        <v>82</v>
      </c>
      <c r="H88" s="234">
        <f t="shared" si="167"/>
        <v>82</v>
      </c>
      <c r="I88" s="234">
        <f t="shared" ref="I88:N88" si="168">I104</f>
        <v>86.143274504890869</v>
      </c>
      <c r="J88" s="234">
        <f t="shared" si="168"/>
        <v>76.180712241524674</v>
      </c>
      <c r="K88" s="234">
        <f t="shared" si="168"/>
        <v>81.308568940386564</v>
      </c>
      <c r="L88" s="234">
        <f t="shared" si="168"/>
        <v>87.515003592648796</v>
      </c>
      <c r="M88" s="234">
        <f t="shared" si="168"/>
        <v>107.96992385464958</v>
      </c>
      <c r="N88" s="234">
        <f t="shared" si="168"/>
        <v>131.09982559034486</v>
      </c>
      <c r="O88" s="8"/>
      <c r="P88" s="234">
        <f>F104</f>
        <v>82</v>
      </c>
      <c r="Q88" s="234">
        <f t="shared" ref="Q88:V88" si="169">G104</f>
        <v>82</v>
      </c>
      <c r="R88" s="234">
        <f t="shared" si="169"/>
        <v>82</v>
      </c>
      <c r="S88" s="234">
        <f t="shared" si="169"/>
        <v>86.143274504890869</v>
      </c>
      <c r="T88" s="234">
        <f t="shared" si="169"/>
        <v>76.180712241524674</v>
      </c>
      <c r="U88" s="234">
        <f t="shared" si="169"/>
        <v>81.308568940386564</v>
      </c>
      <c r="V88" s="234">
        <f t="shared" si="169"/>
        <v>87.515003592648796</v>
      </c>
      <c r="W88" s="8"/>
      <c r="X88" s="234">
        <f>P88</f>
        <v>82</v>
      </c>
      <c r="Y88" s="234">
        <f>Q88</f>
        <v>82</v>
      </c>
      <c r="Z88" s="234">
        <f t="shared" ref="Z88:AD88" si="170">R88</f>
        <v>82</v>
      </c>
      <c r="AA88" s="234">
        <f t="shared" si="170"/>
        <v>86.143274504890869</v>
      </c>
      <c r="AB88" s="234">
        <f t="shared" si="170"/>
        <v>76.180712241524674</v>
      </c>
      <c r="AC88" s="234">
        <f t="shared" si="170"/>
        <v>81.308568940386564</v>
      </c>
      <c r="AD88" s="234">
        <f t="shared" si="170"/>
        <v>87.515003592648796</v>
      </c>
      <c r="AE88" s="186"/>
      <c r="AF88" s="186"/>
      <c r="AG88" s="186"/>
      <c r="AH88" s="186"/>
      <c r="AI88" s="186"/>
      <c r="AJ88" s="186"/>
      <c r="AK88" s="186"/>
      <c r="AL88" s="186"/>
      <c r="AM88" s="186"/>
      <c r="AN88" s="186"/>
      <c r="AO88" s="186"/>
      <c r="AP88" s="186"/>
      <c r="AQ88" s="186"/>
      <c r="AR88" s="186"/>
      <c r="AS88" s="186"/>
    </row>
    <row r="89" spans="1:46">
      <c r="A89" s="185" t="s">
        <v>16</v>
      </c>
      <c r="C89" s="5" t="s">
        <v>211</v>
      </c>
      <c r="E89" s="262">
        <f>SUM(E76:E85)-SUM(G76:G85)</f>
        <v>35.355410614896385</v>
      </c>
      <c r="F89" s="79">
        <f t="shared" ref="F89:K89" si="171">SUM(F76:F88)</f>
        <v>302.13354210944328</v>
      </c>
      <c r="G89" s="79">
        <f t="shared" si="171"/>
        <v>327.4007491856861</v>
      </c>
      <c r="H89" s="79">
        <f t="shared" si="171"/>
        <v>343.50628671975124</v>
      </c>
      <c r="I89" s="79">
        <f t="shared" si="171"/>
        <v>323.12670155014587</v>
      </c>
      <c r="J89" s="79">
        <f t="shared" si="171"/>
        <v>298.7634714012238</v>
      </c>
      <c r="K89" s="79">
        <f t="shared" si="171"/>
        <v>307.60244233929097</v>
      </c>
      <c r="L89" s="79">
        <f t="shared" ref="L89:N89" si="172">SUM(L76:L88)</f>
        <v>356.88224283619297</v>
      </c>
      <c r="M89" s="79">
        <f t="shared" si="172"/>
        <v>435.29703088390636</v>
      </c>
      <c r="N89" s="79">
        <f t="shared" si="172"/>
        <v>535.18188926548271</v>
      </c>
      <c r="O89" s="79"/>
      <c r="P89" s="79">
        <f t="shared" ref="P89:V89" si="173">SUM(P76:P88)</f>
        <v>312.68155690829258</v>
      </c>
      <c r="Q89" s="79">
        <f t="shared" si="173"/>
        <v>318.98342674479443</v>
      </c>
      <c r="R89" s="79">
        <f t="shared" si="173"/>
        <v>304.58275915969909</v>
      </c>
      <c r="S89" s="79">
        <f t="shared" si="173"/>
        <v>312.46057532923874</v>
      </c>
      <c r="T89" s="79">
        <f t="shared" si="173"/>
        <v>345.54795148506889</v>
      </c>
      <c r="U89" s="79">
        <f t="shared" si="173"/>
        <v>408.63567596964333</v>
      </c>
      <c r="V89" s="79">
        <f t="shared" si="173"/>
        <v>491.5970672677866</v>
      </c>
      <c r="W89" s="79"/>
      <c r="X89" s="79">
        <f t="shared" ref="X89:AD89" si="174">SUM(X76:X88)</f>
        <v>312.68155690829258</v>
      </c>
      <c r="Y89" s="79">
        <f t="shared" si="174"/>
        <v>318.98342674479443</v>
      </c>
      <c r="Z89" s="79">
        <f t="shared" si="174"/>
        <v>304.58275915969909</v>
      </c>
      <c r="AA89" s="79">
        <f t="shared" si="174"/>
        <v>312.46057532923874</v>
      </c>
      <c r="AB89" s="79">
        <f t="shared" si="174"/>
        <v>345.54795148506889</v>
      </c>
      <c r="AC89" s="79">
        <f t="shared" si="174"/>
        <v>408.63567596964339</v>
      </c>
      <c r="AD89" s="79">
        <f t="shared" si="174"/>
        <v>491.5970672677866</v>
      </c>
    </row>
    <row r="90" spans="1:46">
      <c r="A90" s="185" t="s">
        <v>16</v>
      </c>
      <c r="N90" s="185">
        <f>N89/F89</f>
        <v>1.7713421870638288</v>
      </c>
      <c r="P90" s="5" t="s">
        <v>41</v>
      </c>
      <c r="X90" s="5" t="s">
        <v>197</v>
      </c>
    </row>
    <row r="91" spans="1:46" ht="15.75" thickBot="1">
      <c r="A91" s="185" t="s">
        <v>16</v>
      </c>
      <c r="B91" s="14" t="s">
        <v>209</v>
      </c>
      <c r="C91" s="14"/>
      <c r="D91" s="14"/>
      <c r="F91" s="185">
        <f t="shared" ref="F91:K91" si="175">F$4</f>
        <v>2012</v>
      </c>
      <c r="G91" s="185">
        <f t="shared" si="175"/>
        <v>2015</v>
      </c>
      <c r="H91" s="185">
        <f t="shared" si="175"/>
        <v>2017</v>
      </c>
      <c r="I91" s="283">
        <f t="shared" si="175"/>
        <v>2019</v>
      </c>
      <c r="J91" s="283">
        <f t="shared" si="175"/>
        <v>2020</v>
      </c>
      <c r="K91" s="283">
        <f t="shared" si="175"/>
        <v>2021</v>
      </c>
      <c r="L91" s="185">
        <f>L$4</f>
        <v>2030</v>
      </c>
      <c r="M91" s="185">
        <f>M$4</f>
        <v>2040</v>
      </c>
      <c r="N91" s="185">
        <f>N$4</f>
        <v>2050</v>
      </c>
      <c r="P91" s="7">
        <f>P75</f>
        <v>2015</v>
      </c>
      <c r="Q91" s="7">
        <f t="shared" ref="Q91:T91" si="176">Q75</f>
        <v>2019</v>
      </c>
      <c r="R91" s="7">
        <f t="shared" si="176"/>
        <v>2020</v>
      </c>
      <c r="S91" s="7">
        <f t="shared" si="176"/>
        <v>2021</v>
      </c>
      <c r="T91" s="7">
        <f t="shared" si="176"/>
        <v>2030</v>
      </c>
      <c r="U91" s="7">
        <f>U75</f>
        <v>2040</v>
      </c>
      <c r="V91" s="7">
        <f>V75</f>
        <v>2050</v>
      </c>
      <c r="W91" s="287"/>
      <c r="X91" s="7">
        <f>X75</f>
        <v>2015</v>
      </c>
      <c r="Y91" s="7">
        <f t="shared" ref="Y91:AA91" si="177">Y75</f>
        <v>2019</v>
      </c>
      <c r="Z91" s="7">
        <f t="shared" si="177"/>
        <v>2020</v>
      </c>
      <c r="AA91" s="7">
        <f t="shared" si="177"/>
        <v>2021</v>
      </c>
      <c r="AB91" s="7">
        <f>AB75</f>
        <v>2030</v>
      </c>
      <c r="AC91" s="7">
        <f>AC75</f>
        <v>2040</v>
      </c>
      <c r="AD91" s="7">
        <f>AD75</f>
        <v>2050</v>
      </c>
    </row>
    <row r="92" spans="1:46">
      <c r="A92" s="185" t="s">
        <v>16</v>
      </c>
      <c r="B92" s="186" t="str">
        <f>'[2]TS BYDem'!D19</f>
        <v>TFLCV</v>
      </c>
      <c r="C92" s="186" t="str">
        <f>C13</f>
        <v>Transport Freight - LCV</v>
      </c>
      <c r="D92" s="185" t="s">
        <v>150</v>
      </c>
      <c r="F92" s="235">
        <v>43.112503750568798</v>
      </c>
      <c r="G92" s="236">
        <v>44.4</v>
      </c>
      <c r="H92" s="186">
        <v>45.342821165621402</v>
      </c>
      <c r="I92" s="186">
        <f t="shared" ref="I92:N92" si="178">I43/I63</f>
        <v>46.412503925601982</v>
      </c>
      <c r="J92" s="186">
        <f t="shared" si="178"/>
        <v>43.592175672681499</v>
      </c>
      <c r="K92" s="10">
        <f t="shared" si="178"/>
        <v>44.318986430475896</v>
      </c>
      <c r="L92" s="10">
        <f t="shared" si="178"/>
        <v>52.754777853862954</v>
      </c>
      <c r="M92" s="10">
        <f t="shared" si="178"/>
        <v>64.106046694354731</v>
      </c>
      <c r="N92" s="10">
        <f t="shared" si="178"/>
        <v>79.13827815059102</v>
      </c>
      <c r="P92" s="10">
        <f>P76/P63</f>
        <v>45.178301280644249</v>
      </c>
      <c r="Q92" s="10">
        <f t="shared" ref="Q92:V92" si="179">Q76/Q63</f>
        <v>46.412503925601982</v>
      </c>
      <c r="R92" s="10">
        <f t="shared" si="179"/>
        <v>43.592175672681499</v>
      </c>
      <c r="S92" s="10">
        <f t="shared" si="179"/>
        <v>44.318986430475896</v>
      </c>
      <c r="T92" s="10">
        <f t="shared" si="179"/>
        <v>52.754777853862954</v>
      </c>
      <c r="U92" s="10">
        <f t="shared" si="179"/>
        <v>64.106046694354731</v>
      </c>
      <c r="V92" s="10">
        <f t="shared" si="179"/>
        <v>79.13827815059102</v>
      </c>
      <c r="W92" s="287"/>
      <c r="X92" s="10">
        <f>P92</f>
        <v>45.178301280644249</v>
      </c>
      <c r="Y92" s="10">
        <f t="shared" ref="Y92:AA92" si="180">Q92</f>
        <v>46.412503925601982</v>
      </c>
      <c r="Z92" s="10">
        <f t="shared" si="180"/>
        <v>43.592175672681499</v>
      </c>
      <c r="AA92" s="10">
        <f t="shared" si="180"/>
        <v>44.318986430475896</v>
      </c>
      <c r="AB92" s="10">
        <f t="shared" ref="AB92:AD92" si="181">AB76/AB63</f>
        <v>52.754777853862954</v>
      </c>
      <c r="AC92" s="10">
        <f t="shared" si="181"/>
        <v>64.106046694354731</v>
      </c>
      <c r="AD92" s="10">
        <f t="shared" si="181"/>
        <v>79.13827815059102</v>
      </c>
    </row>
    <row r="93" spans="1:46">
      <c r="A93" s="185" t="s">
        <v>16</v>
      </c>
      <c r="B93" s="186" t="str">
        <f>'[2]TS BYDem'!D20</f>
        <v>TFHCV1</v>
      </c>
      <c r="C93" s="186" t="str">
        <f t="shared" ref="C93:C99" si="182">C14</f>
        <v>Transport Freight - HCV1</v>
      </c>
      <c r="D93" s="185" t="s">
        <v>150</v>
      </c>
      <c r="F93" s="235">
        <v>3.31</v>
      </c>
      <c r="G93" s="10">
        <v>3.4</v>
      </c>
      <c r="H93" s="10">
        <v>3.45</v>
      </c>
      <c r="I93" s="10">
        <f t="shared" ref="I93:N93" si="183">I46/I64</f>
        <v>3.5633603857144514</v>
      </c>
      <c r="J93" s="10">
        <f t="shared" si="183"/>
        <v>3.3468272293202657</v>
      </c>
      <c r="K93" s="10">
        <f>K46/K64</f>
        <v>3.4026287578563519</v>
      </c>
      <c r="L93" s="10">
        <f>L46/L64</f>
        <v>4.0502939867875929</v>
      </c>
      <c r="M93" s="10">
        <f t="shared" si="183"/>
        <v>4.9217975320098324</v>
      </c>
      <c r="N93" s="10">
        <f t="shared" si="183"/>
        <v>6.0759101859167783</v>
      </c>
      <c r="P93" s="10">
        <f t="shared" ref="P93:V100" si="184">P77/P64</f>
        <v>3.4686034034142477</v>
      </c>
      <c r="Q93" s="10">
        <f t="shared" si="184"/>
        <v>3.5633603857144514</v>
      </c>
      <c r="R93" s="10">
        <f t="shared" si="184"/>
        <v>3.3468272293202657</v>
      </c>
      <c r="S93" s="10">
        <f t="shared" si="184"/>
        <v>3.4030107910243101</v>
      </c>
      <c r="T93" s="10">
        <f t="shared" si="184"/>
        <v>4.0502939867875929</v>
      </c>
      <c r="U93" s="10">
        <f t="shared" si="184"/>
        <v>4.9217975320098324</v>
      </c>
      <c r="V93" s="10">
        <f t="shared" si="184"/>
        <v>6.0759101859167783</v>
      </c>
      <c r="W93" s="287"/>
      <c r="X93" s="10">
        <f t="shared" ref="X93:X101" si="185">P93</f>
        <v>3.4686034034142477</v>
      </c>
      <c r="Y93" s="10">
        <f t="shared" ref="Y93:Y101" si="186">Q93</f>
        <v>3.5633603857144514</v>
      </c>
      <c r="Z93" s="10">
        <f t="shared" ref="Z93:Z101" si="187">R93</f>
        <v>3.3468272293202657</v>
      </c>
      <c r="AA93" s="10">
        <f t="shared" ref="AA93:AA101" si="188">S93</f>
        <v>3.4030107910243101</v>
      </c>
      <c r="AB93" s="10">
        <f t="shared" ref="AB93:AD93" si="189">AB77/AB64</f>
        <v>3.8477792874482133</v>
      </c>
      <c r="AC93" s="10">
        <f t="shared" si="189"/>
        <v>4.4419222726388723</v>
      </c>
      <c r="AD93" s="10">
        <f t="shared" si="189"/>
        <v>5.2093334956503972</v>
      </c>
    </row>
    <row r="94" spans="1:46">
      <c r="A94" s="185" t="s">
        <v>16</v>
      </c>
      <c r="B94" s="186" t="str">
        <f>'[2]TS BYDem'!D21</f>
        <v>TFHCV2</v>
      </c>
      <c r="C94" s="186" t="str">
        <f t="shared" si="182"/>
        <v>Transport Freight - HCV2</v>
      </c>
      <c r="D94" s="185" t="s">
        <v>150</v>
      </c>
      <c r="F94" s="235">
        <v>0.65478395407088008</v>
      </c>
      <c r="G94" s="10">
        <v>0.704124436203308</v>
      </c>
      <c r="H94" s="10">
        <v>0.73600943824652509</v>
      </c>
      <c r="I94" s="10">
        <f t="shared" ref="I94:N94" si="190">I51/I65</f>
        <v>0.70490368674853299</v>
      </c>
      <c r="J94" s="10">
        <f t="shared" si="190"/>
        <v>0.66206911383879496</v>
      </c>
      <c r="K94" s="10">
        <f t="shared" si="190"/>
        <v>0.67310776806781536</v>
      </c>
      <c r="L94" s="10">
        <f t="shared" si="190"/>
        <v>0.80122885553422607</v>
      </c>
      <c r="M94" s="10">
        <f t="shared" si="190"/>
        <v>0.97362962209839743</v>
      </c>
      <c r="N94" s="10">
        <f t="shared" si="190"/>
        <v>1.2019361015450523</v>
      </c>
      <c r="P94" s="10">
        <f t="shared" si="184"/>
        <v>0.68615886755023947</v>
      </c>
      <c r="Q94" s="10">
        <f t="shared" si="184"/>
        <v>0.70490368561112449</v>
      </c>
      <c r="R94" s="10">
        <f t="shared" si="184"/>
        <v>0.66206911383879496</v>
      </c>
      <c r="S94" s="10">
        <f t="shared" si="184"/>
        <v>0.67318334075449049</v>
      </c>
      <c r="T94" s="10">
        <f t="shared" si="184"/>
        <v>0.80122885553422607</v>
      </c>
      <c r="U94" s="10">
        <f t="shared" si="184"/>
        <v>0.97362962209839743</v>
      </c>
      <c r="V94" s="10">
        <f t="shared" si="184"/>
        <v>1.2019361015450523</v>
      </c>
      <c r="W94" s="287"/>
      <c r="X94" s="10">
        <f t="shared" si="185"/>
        <v>0.68615886755023947</v>
      </c>
      <c r="Y94" s="10">
        <f t="shared" si="186"/>
        <v>0.70490368561112449</v>
      </c>
      <c r="Z94" s="10">
        <f t="shared" si="187"/>
        <v>0.66206911383879496</v>
      </c>
      <c r="AA94" s="10">
        <f t="shared" si="188"/>
        <v>0.67318334075449049</v>
      </c>
      <c r="AB94" s="10">
        <f t="shared" ref="AB94:AD94" si="191">AB78/AB65</f>
        <v>0.76116741275751476</v>
      </c>
      <c r="AC94" s="10">
        <f t="shared" si="191"/>
        <v>0.87870073394380366</v>
      </c>
      <c r="AD94" s="10">
        <f t="shared" si="191"/>
        <v>1.0305099650621889</v>
      </c>
    </row>
    <row r="95" spans="1:46">
      <c r="A95" s="185" t="s">
        <v>16</v>
      </c>
      <c r="B95" s="186" t="str">
        <f>'[2]TS BYDem'!D22</f>
        <v>TFHCV3</v>
      </c>
      <c r="C95" s="186" t="str">
        <f t="shared" si="182"/>
        <v>Transport Freight - HCV3</v>
      </c>
      <c r="D95" s="185" t="s">
        <v>150</v>
      </c>
      <c r="F95" s="235">
        <v>2.7114063478211299</v>
      </c>
      <c r="G95" s="10">
        <v>2.9</v>
      </c>
      <c r="H95" s="10">
        <v>3.0305969254191498</v>
      </c>
      <c r="I95" s="10">
        <f t="shared" ref="I95" si="192">I52/I66</f>
        <v>2.9189480270092178</v>
      </c>
      <c r="J95" s="10">
        <f t="shared" ref="J95:J101" si="193">J52/J66</f>
        <v>2.7415735935466983</v>
      </c>
      <c r="K95" s="10">
        <f t="shared" ref="K95:N101" si="194">K52/K66</f>
        <v>2.7872837502508871</v>
      </c>
      <c r="L95" s="10">
        <f t="shared" si="194"/>
        <v>3.3178226061382565</v>
      </c>
      <c r="M95" s="10">
        <f t="shared" si="194"/>
        <v>4.0317199610216985</v>
      </c>
      <c r="N95" s="10">
        <f t="shared" si="194"/>
        <v>4.9771182618990348</v>
      </c>
      <c r="P95" s="10">
        <f t="shared" si="184"/>
        <v>2.8413272767647628</v>
      </c>
      <c r="Q95" s="10">
        <f t="shared" si="184"/>
        <v>2.9189480222993027</v>
      </c>
      <c r="R95" s="10">
        <f t="shared" si="184"/>
        <v>2.7415735935466983</v>
      </c>
      <c r="S95" s="10">
        <f t="shared" si="184"/>
        <v>2.7875966905132423</v>
      </c>
      <c r="T95" s="10">
        <f t="shared" si="184"/>
        <v>3.3178226061382565</v>
      </c>
      <c r="U95" s="10">
        <f t="shared" si="184"/>
        <v>4.0317199610216985</v>
      </c>
      <c r="V95" s="10">
        <f t="shared" si="184"/>
        <v>4.9771182618990348</v>
      </c>
      <c r="W95" s="287"/>
      <c r="X95" s="10">
        <f t="shared" si="185"/>
        <v>2.8413272767647628</v>
      </c>
      <c r="Y95" s="10">
        <f t="shared" si="186"/>
        <v>2.9189480222993027</v>
      </c>
      <c r="Z95" s="10">
        <f t="shared" si="187"/>
        <v>2.7415735935466983</v>
      </c>
      <c r="AA95" s="10">
        <f t="shared" si="188"/>
        <v>2.7875966905132423</v>
      </c>
      <c r="AB95" s="10">
        <f t="shared" ref="AB95:AD95" si="195">AB79/AB66</f>
        <v>3.1519314758313435</v>
      </c>
      <c r="AC95" s="10">
        <f t="shared" si="195"/>
        <v>3.638627264822083</v>
      </c>
      <c r="AD95" s="10">
        <f t="shared" si="195"/>
        <v>4.2672567697956847</v>
      </c>
    </row>
    <row r="96" spans="1:46">
      <c r="A96" s="185" t="s">
        <v>16</v>
      </c>
      <c r="B96" s="186" t="str">
        <f>'[2]TS BYDem'!D23</f>
        <v>TFHCV4</v>
      </c>
      <c r="C96" s="186" t="str">
        <f t="shared" si="182"/>
        <v>Transport Freight - HCV4</v>
      </c>
      <c r="D96" s="185" t="s">
        <v>150</v>
      </c>
      <c r="F96" s="235">
        <v>0.57023972229676601</v>
      </c>
      <c r="G96" s="186">
        <v>0.53653175775760331</v>
      </c>
      <c r="H96" s="186">
        <v>0.54380700000000004</v>
      </c>
      <c r="I96" s="10">
        <f t="shared" ref="I96" si="196">I53/I67</f>
        <v>0.61388810779247893</v>
      </c>
      <c r="J96" s="10">
        <f t="shared" si="193"/>
        <v>0.57658423861717312</v>
      </c>
      <c r="K96" s="10">
        <f t="shared" si="194"/>
        <v>0.58619760663413767</v>
      </c>
      <c r="L96" s="10">
        <f t="shared" si="194"/>
        <v>0.69777598738550384</v>
      </c>
      <c r="M96" s="10">
        <f t="shared" si="194"/>
        <v>0.84791675463872918</v>
      </c>
      <c r="N96" s="10">
        <f t="shared" si="194"/>
        <v>1.0467448148390557</v>
      </c>
      <c r="P96" s="10">
        <f t="shared" si="184"/>
        <v>0.59756357749865785</v>
      </c>
      <c r="Q96" s="10">
        <f t="shared" si="184"/>
        <v>0.61388810680193007</v>
      </c>
      <c r="R96" s="10">
        <f t="shared" si="184"/>
        <v>0.57658423861717312</v>
      </c>
      <c r="S96" s="10">
        <f t="shared" si="184"/>
        <v>0.58626342154544531</v>
      </c>
      <c r="T96" s="10">
        <f t="shared" si="184"/>
        <v>0.69777598738550384</v>
      </c>
      <c r="U96" s="10">
        <f t="shared" si="184"/>
        <v>0.84791675463872918</v>
      </c>
      <c r="V96" s="10">
        <f t="shared" si="184"/>
        <v>1.0467448148390557</v>
      </c>
      <c r="W96" s="287"/>
      <c r="X96" s="10">
        <f t="shared" si="185"/>
        <v>0.59756357749865785</v>
      </c>
      <c r="Y96" s="10">
        <f t="shared" si="186"/>
        <v>0.61388810680193007</v>
      </c>
      <c r="Z96" s="10">
        <f t="shared" si="187"/>
        <v>0.57658423861717312</v>
      </c>
      <c r="AA96" s="10">
        <f t="shared" si="188"/>
        <v>0.58626342154544531</v>
      </c>
      <c r="AB96" s="10">
        <f t="shared" ref="AB96:AD96" si="197">AB80/AB67</f>
        <v>0.66288718801622859</v>
      </c>
      <c r="AC96" s="10">
        <f t="shared" si="197"/>
        <v>0.76524487106145311</v>
      </c>
      <c r="AD96" s="10">
        <f t="shared" si="197"/>
        <v>0.89745283562263523</v>
      </c>
    </row>
    <row r="97" spans="1:78">
      <c r="A97" s="185" t="s">
        <v>16</v>
      </c>
      <c r="B97" s="186" t="str">
        <f>'[2]TS BYDem'!D24</f>
        <v>TFHCV5</v>
      </c>
      <c r="C97" s="186" t="str">
        <f t="shared" si="182"/>
        <v>Transport Freight - HCV5</v>
      </c>
      <c r="D97" s="185" t="s">
        <v>150</v>
      </c>
      <c r="F97" s="235">
        <v>0.27326501935541303</v>
      </c>
      <c r="G97" s="10">
        <v>0.28568357599999999</v>
      </c>
      <c r="H97" s="10">
        <v>0.289557377</v>
      </c>
      <c r="I97" s="10">
        <f t="shared" ref="I97" si="198">I54/I68</f>
        <v>0.29418179600379801</v>
      </c>
      <c r="J97" s="10">
        <f t="shared" si="193"/>
        <v>0.27630537993940352</v>
      </c>
      <c r="K97" s="10">
        <f t="shared" si="194"/>
        <v>0.28091220947882201</v>
      </c>
      <c r="L97" s="10">
        <f t="shared" si="194"/>
        <v>0.33438177181106471</v>
      </c>
      <c r="M97" s="10">
        <f t="shared" si="194"/>
        <v>0.40633084527132635</v>
      </c>
      <c r="N97" s="10">
        <f t="shared" si="194"/>
        <v>0.50161139412577005</v>
      </c>
      <c r="P97" s="10">
        <f t="shared" si="184"/>
        <v>0.28635890518738544</v>
      </c>
      <c r="Q97" s="10">
        <f t="shared" si="184"/>
        <v>0.29418179552911633</v>
      </c>
      <c r="R97" s="10">
        <f t="shared" si="184"/>
        <v>0.27630537993940352</v>
      </c>
      <c r="S97" s="10">
        <f t="shared" si="184"/>
        <v>0.28094374869348754</v>
      </c>
      <c r="T97" s="10">
        <f t="shared" si="184"/>
        <v>0.33438177181106471</v>
      </c>
      <c r="U97" s="10">
        <f t="shared" si="184"/>
        <v>0.40633084527132635</v>
      </c>
      <c r="V97" s="10">
        <f t="shared" si="184"/>
        <v>0.50161139412577005</v>
      </c>
      <c r="W97" s="287"/>
      <c r="X97" s="10">
        <f t="shared" si="185"/>
        <v>0.28635890518738544</v>
      </c>
      <c r="Y97" s="10">
        <f t="shared" si="186"/>
        <v>0.29418179552911633</v>
      </c>
      <c r="Z97" s="10">
        <f t="shared" si="187"/>
        <v>0.27630537993940352</v>
      </c>
      <c r="AA97" s="10">
        <f t="shared" si="188"/>
        <v>0.28094374869348754</v>
      </c>
      <c r="AB97" s="10">
        <f t="shared" ref="AB97:AD97" si="199">AB81/AB68</f>
        <v>0.3176626832205115</v>
      </c>
      <c r="AC97" s="10">
        <f t="shared" si="199"/>
        <v>0.36671358785737207</v>
      </c>
      <c r="AD97" s="10">
        <f t="shared" si="199"/>
        <v>0.43006906903858205</v>
      </c>
    </row>
    <row r="98" spans="1:78">
      <c r="A98" s="185" t="s">
        <v>16</v>
      </c>
      <c r="B98" s="186" t="str">
        <f>'[2]TS BYDem'!D25</f>
        <v>TFHCV6</v>
      </c>
      <c r="C98" s="186" t="str">
        <f t="shared" si="182"/>
        <v>Transport Freight - HCV6</v>
      </c>
      <c r="D98" s="185" t="s">
        <v>150</v>
      </c>
      <c r="F98" s="235">
        <v>5.0361375113209599</v>
      </c>
      <c r="G98" s="10">
        <v>6.01</v>
      </c>
      <c r="H98" s="10">
        <v>6.6407838452289196</v>
      </c>
      <c r="I98" s="10">
        <f>I55/I69</f>
        <v>5.4216232340941595</v>
      </c>
      <c r="J98" s="10">
        <f>J55/J69</f>
        <v>5.092169834891294</v>
      </c>
      <c r="K98" s="10">
        <f t="shared" si="194"/>
        <v>5.1770713971419369</v>
      </c>
      <c r="L98" s="10">
        <f t="shared" si="194"/>
        <v>6.162488664271514</v>
      </c>
      <c r="M98" s="10">
        <f t="shared" si="194"/>
        <v>7.4884740707195245</v>
      </c>
      <c r="N98" s="10">
        <f t="shared" si="194"/>
        <v>9.2444468890370324</v>
      </c>
      <c r="P98" s="10">
        <f t="shared" si="184"/>
        <v>5.2774512724562044</v>
      </c>
      <c r="Q98" s="10">
        <f t="shared" si="184"/>
        <v>5.4216232253460133</v>
      </c>
      <c r="R98" s="10">
        <f t="shared" si="184"/>
        <v>5.092169834891294</v>
      </c>
      <c r="S98" s="10">
        <f t="shared" si="184"/>
        <v>5.1776526490798158</v>
      </c>
      <c r="T98" s="10">
        <f t="shared" si="184"/>
        <v>6.162488664271514</v>
      </c>
      <c r="U98" s="10">
        <f t="shared" si="184"/>
        <v>7.4884740707195245</v>
      </c>
      <c r="V98" s="10">
        <f t="shared" si="184"/>
        <v>9.2444468890370324</v>
      </c>
      <c r="W98" s="287"/>
      <c r="X98" s="10">
        <f t="shared" si="185"/>
        <v>5.2774512724562044</v>
      </c>
      <c r="Y98" s="10">
        <f t="shared" si="186"/>
        <v>5.4216232253460133</v>
      </c>
      <c r="Z98" s="10">
        <f t="shared" si="187"/>
        <v>5.092169834891294</v>
      </c>
      <c r="AA98" s="10">
        <f t="shared" si="188"/>
        <v>5.1776526490798158</v>
      </c>
      <c r="AB98" s="10">
        <f t="shared" ref="AB98:AD98" si="200">AB82/AB69</f>
        <v>5.8543642310579376</v>
      </c>
      <c r="AC98" s="10">
        <f t="shared" si="200"/>
        <v>6.7583478488243696</v>
      </c>
      <c r="AD98" s="10">
        <f t="shared" si="200"/>
        <v>7.9259576514881251</v>
      </c>
    </row>
    <row r="99" spans="1:78">
      <c r="A99" s="185" t="s">
        <v>16</v>
      </c>
      <c r="B99" s="186" t="str">
        <f>'[2]TS BYDem'!D26</f>
        <v>TFHCV7</v>
      </c>
      <c r="C99" s="186" t="str">
        <f t="shared" si="182"/>
        <v>Transport Freight - HCV7</v>
      </c>
      <c r="D99" s="185" t="s">
        <v>150</v>
      </c>
      <c r="F99" s="235">
        <v>1.5653068685251901</v>
      </c>
      <c r="G99" s="10">
        <v>1.7</v>
      </c>
      <c r="H99" s="10">
        <v>1.78</v>
      </c>
      <c r="I99" s="10">
        <f t="shared" ref="I99" si="201">I56/I70</f>
        <v>1.6851215972173414</v>
      </c>
      <c r="J99" s="10">
        <f t="shared" si="193"/>
        <v>1.5827225528163571</v>
      </c>
      <c r="K99" s="10">
        <f t="shared" si="194"/>
        <v>1.609111228312351</v>
      </c>
      <c r="L99" s="10">
        <f t="shared" si="194"/>
        <v>1.9153936547023844</v>
      </c>
      <c r="M99" s="10">
        <f t="shared" si="194"/>
        <v>2.3275297529744154</v>
      </c>
      <c r="N99" s="10">
        <f t="shared" si="194"/>
        <v>2.8733123705612362</v>
      </c>
      <c r="P99" s="10">
        <f t="shared" si="184"/>
        <v>1.6403107950314717</v>
      </c>
      <c r="Q99" s="10">
        <f t="shared" si="184"/>
        <v>1.6851215944982867</v>
      </c>
      <c r="R99" s="10">
        <f t="shared" si="184"/>
        <v>1.5827225528163571</v>
      </c>
      <c r="S99" s="10">
        <f t="shared" si="184"/>
        <v>1.6092918901089481</v>
      </c>
      <c r="T99" s="10">
        <f t="shared" si="184"/>
        <v>1.9153936547023844</v>
      </c>
      <c r="U99" s="10">
        <f t="shared" si="184"/>
        <v>2.3275297529744154</v>
      </c>
      <c r="V99" s="10">
        <f t="shared" si="184"/>
        <v>2.8733123705612362</v>
      </c>
      <c r="W99" s="287"/>
      <c r="X99" s="10">
        <f t="shared" si="185"/>
        <v>1.6403107950314717</v>
      </c>
      <c r="Y99" s="10">
        <f t="shared" si="186"/>
        <v>1.6851215944982867</v>
      </c>
      <c r="Z99" s="10">
        <f t="shared" si="187"/>
        <v>1.5827225528163571</v>
      </c>
      <c r="AA99" s="10">
        <f t="shared" si="188"/>
        <v>1.6092918901089481</v>
      </c>
      <c r="AB99" s="10">
        <f t="shared" ref="AB99:AD99" si="202">AB83/AB70</f>
        <v>1.8196239719672651</v>
      </c>
      <c r="AC99" s="10">
        <f t="shared" si="202"/>
        <v>2.1005956020594097</v>
      </c>
      <c r="AD99" s="10">
        <f t="shared" si="202"/>
        <v>2.4635061937099398</v>
      </c>
    </row>
    <row r="100" spans="1:78">
      <c r="A100" s="185" t="s">
        <v>16</v>
      </c>
      <c r="B100" s="186" t="str">
        <f>'[2]TS BYDem'!D27</f>
        <v>TFHCV8</v>
      </c>
      <c r="C100" s="186" t="str">
        <f>C21</f>
        <v>Transport Freight - HCV8</v>
      </c>
      <c r="D100" s="185" t="s">
        <v>150</v>
      </c>
      <c r="F100" s="235">
        <v>5.8486156921973897E-2</v>
      </c>
      <c r="G100" s="10">
        <v>7.9893942605822804E-2</v>
      </c>
      <c r="H100" s="10">
        <v>0.102046183451296</v>
      </c>
      <c r="I100" s="10">
        <f>I57/I71</f>
        <v>6.2962916824302356E-2</v>
      </c>
      <c r="J100" s="10">
        <f>J57/J71</f>
        <v>5.9136876895697937E-2</v>
      </c>
      <c r="K100" s="10">
        <f t="shared" si="194"/>
        <v>6.0122863890999301E-2</v>
      </c>
      <c r="L100" s="10">
        <f t="shared" si="194"/>
        <v>7.1566806553288939E-2</v>
      </c>
      <c r="M100" s="10">
        <f t="shared" si="194"/>
        <v>8.6965867913991177E-2</v>
      </c>
      <c r="N100" s="10">
        <f t="shared" si="194"/>
        <v>0.10735850047654023</v>
      </c>
      <c r="P100" s="10">
        <f t="shared" si="184"/>
        <v>6.1288605121504039E-2</v>
      </c>
      <c r="Q100" s="10">
        <f t="shared" si="184"/>
        <v>6.296291672270754E-2</v>
      </c>
      <c r="R100" s="10">
        <f t="shared" si="184"/>
        <v>5.9136876895697937E-2</v>
      </c>
      <c r="S100" s="10">
        <f t="shared" si="184"/>
        <v>6.012961414195523E-2</v>
      </c>
      <c r="T100" s="10">
        <f t="shared" si="184"/>
        <v>7.1566806553288939E-2</v>
      </c>
      <c r="U100" s="10">
        <f t="shared" si="184"/>
        <v>8.6965867913991177E-2</v>
      </c>
      <c r="V100" s="10">
        <f t="shared" si="184"/>
        <v>0.10735850047654023</v>
      </c>
      <c r="W100" s="287"/>
      <c r="X100" s="10">
        <f t="shared" si="185"/>
        <v>6.1288605121504039E-2</v>
      </c>
      <c r="Y100" s="10">
        <f t="shared" si="186"/>
        <v>6.296291672270754E-2</v>
      </c>
      <c r="Z100" s="10">
        <f t="shared" si="187"/>
        <v>5.9136876895697937E-2</v>
      </c>
      <c r="AA100" s="10">
        <f t="shared" si="188"/>
        <v>6.012961414195523E-2</v>
      </c>
      <c r="AB100" s="10">
        <f t="shared" ref="AB100:AD100" si="203">AB84/AB71</f>
        <v>6.7988466225624489E-2</v>
      </c>
      <c r="AC100" s="10">
        <f t="shared" si="203"/>
        <v>7.848669579237702E-2</v>
      </c>
      <c r="AD100" s="10">
        <f t="shared" si="203"/>
        <v>9.2046494346073676E-2</v>
      </c>
    </row>
    <row r="101" spans="1:78">
      <c r="A101" s="185" t="s">
        <v>16</v>
      </c>
      <c r="B101" s="186" t="str">
        <f>'[2]TS BYDem'!D28</f>
        <v>TFHCV9</v>
      </c>
      <c r="C101" s="186" t="str">
        <f>C22</f>
        <v>Transport Freight - HCV9</v>
      </c>
      <c r="D101" s="185" t="s">
        <v>150</v>
      </c>
      <c r="F101" s="235">
        <v>3.9969372950314899E-2</v>
      </c>
      <c r="G101" s="24">
        <v>2.2368931977559604E-2</v>
      </c>
      <c r="H101" s="186">
        <v>2.2670999999999997E-2</v>
      </c>
      <c r="I101" s="186">
        <f t="shared" ref="I101" si="204">I58/I72</f>
        <v>4.3028785562839532E-2</v>
      </c>
      <c r="J101" s="186">
        <f t="shared" si="193"/>
        <v>4.041407423835975E-2</v>
      </c>
      <c r="K101" s="186">
        <f t="shared" si="194"/>
        <v>4.1087896626654755E-2</v>
      </c>
      <c r="L101" s="186">
        <f t="shared" si="194"/>
        <v>4.8908673992849275E-2</v>
      </c>
      <c r="M101" s="10">
        <f t="shared" si="194"/>
        <v>5.9432374967625483E-2</v>
      </c>
      <c r="N101" s="10">
        <f t="shared" si="194"/>
        <v>7.3368676807711419E-2</v>
      </c>
      <c r="P101" s="10">
        <f>P85/P72</f>
        <v>4.1884562854318914E-2</v>
      </c>
      <c r="Q101" s="10">
        <f t="shared" ref="Q101:V101" si="205">Q85/Q72</f>
        <v>4.3028785493409751E-2</v>
      </c>
      <c r="R101" s="10">
        <f t="shared" si="205"/>
        <v>4.041407423835975E-2</v>
      </c>
      <c r="S101" s="10">
        <f t="shared" si="205"/>
        <v>4.1092509740460914E-2</v>
      </c>
      <c r="T101" s="10">
        <f t="shared" si="205"/>
        <v>4.8908673992849275E-2</v>
      </c>
      <c r="U101" s="10">
        <f t="shared" si="205"/>
        <v>5.9432374967625483E-2</v>
      </c>
      <c r="V101" s="10">
        <f t="shared" si="205"/>
        <v>7.3368676807711419E-2</v>
      </c>
      <c r="W101" s="287"/>
      <c r="X101" s="10">
        <f t="shared" si="185"/>
        <v>4.1884562854318914E-2</v>
      </c>
      <c r="Y101" s="10">
        <f t="shared" si="186"/>
        <v>4.3028785493409751E-2</v>
      </c>
      <c r="Z101" s="10">
        <f t="shared" si="187"/>
        <v>4.041407423835975E-2</v>
      </c>
      <c r="AA101" s="10">
        <f t="shared" si="188"/>
        <v>4.1092509740460914E-2</v>
      </c>
      <c r="AB101" s="10">
        <f t="shared" ref="AB101:AD101" si="206">AB85/AB72</f>
        <v>4.6463240293206802E-2</v>
      </c>
      <c r="AC101" s="10">
        <f t="shared" si="206"/>
        <v>5.3637718408281999E-2</v>
      </c>
      <c r="AD101" s="10">
        <f t="shared" si="206"/>
        <v>6.2904469278011577E-2</v>
      </c>
    </row>
    <row r="102" spans="1:78">
      <c r="A102" s="185" t="s">
        <v>16</v>
      </c>
      <c r="B102" s="186" t="str">
        <f>'[2]TS BYDem'!D29</f>
        <v>TFRCO</v>
      </c>
      <c r="C102" s="186" t="str">
        <f>C23</f>
        <v>Transport Freight - Rail Corridor</v>
      </c>
      <c r="D102" s="185" t="s">
        <v>149</v>
      </c>
      <c r="F102" s="235">
        <f>'[2]TS BYDem'!J29</f>
        <v>22</v>
      </c>
      <c r="G102" s="10">
        <f t="shared" ref="G102:H102" si="207">G59</f>
        <v>23.054161593689841</v>
      </c>
      <c r="H102" s="10">
        <f t="shared" si="207"/>
        <v>23.364276278300295</v>
      </c>
      <c r="I102" s="10">
        <f t="shared" ref="I102:N102" si="208">I59</f>
        <v>23.683966309884546</v>
      </c>
      <c r="J102" s="10">
        <f t="shared" si="208"/>
        <v>22.244773125391472</v>
      </c>
      <c r="K102" s="10">
        <f t="shared" si="208"/>
        <v>22.615659417776335</v>
      </c>
      <c r="L102" s="10">
        <f t="shared" si="208"/>
        <v>26.920382993754366</v>
      </c>
      <c r="M102" s="10">
        <f t="shared" si="208"/>
        <v>32.712853687074372</v>
      </c>
      <c r="N102" s="10">
        <f t="shared" si="208"/>
        <v>40.383693078600892</v>
      </c>
      <c r="P102" s="10"/>
      <c r="W102" s="287"/>
    </row>
    <row r="103" spans="1:78">
      <c r="A103" s="185" t="s">
        <v>16</v>
      </c>
      <c r="B103" s="186" t="str">
        <f>'[2]TS BYDem'!D30</f>
        <v>TFROT</v>
      </c>
      <c r="C103" s="186" t="str">
        <f>C24</f>
        <v>Transport Freight - Rail Other</v>
      </c>
      <c r="D103" s="185" t="s">
        <v>149</v>
      </c>
      <c r="F103" s="235">
        <f>'[2]TS BYDem'!J30</f>
        <v>25.1</v>
      </c>
      <c r="G103" s="10">
        <f t="shared" ref="G103:H103" si="209">G47</f>
        <v>26.302702545527975</v>
      </c>
      <c r="H103" s="10">
        <f t="shared" si="209"/>
        <v>26.656515208424448</v>
      </c>
      <c r="I103" s="10">
        <f t="shared" ref="I103:N103" si="210">I47</f>
        <v>27.021252471731941</v>
      </c>
      <c r="J103" s="10">
        <f t="shared" si="210"/>
        <v>25.379263883969383</v>
      </c>
      <c r="K103" s="10">
        <f t="shared" si="210"/>
        <v>25.802411426644838</v>
      </c>
      <c r="L103" s="10">
        <f t="shared" si="210"/>
        <v>30.713709688328873</v>
      </c>
      <c r="M103" s="10">
        <f t="shared" si="210"/>
        <v>37.322392161162163</v>
      </c>
      <c r="N103" s="10">
        <f t="shared" si="210"/>
        <v>46.074122557858345</v>
      </c>
      <c r="P103" s="10"/>
    </row>
    <row r="104" spans="1:78">
      <c r="A104" s="185" t="s">
        <v>16</v>
      </c>
      <c r="B104" s="186" t="str">
        <f>'[2]TS BYDem'!D31</f>
        <v>TFREX</v>
      </c>
      <c r="C104" s="186" t="str">
        <f>C25</f>
        <v>Transport Freight - Rail Export (bulk mining)</v>
      </c>
      <c r="D104" s="185" t="s">
        <v>149</v>
      </c>
      <c r="F104" s="235">
        <f>'[2]TS BYDem'!J31</f>
        <v>82</v>
      </c>
      <c r="G104" s="10">
        <f>F104</f>
        <v>82</v>
      </c>
      <c r="H104" s="10">
        <f>G104</f>
        <v>82</v>
      </c>
      <c r="I104" s="10">
        <f>F104*(1+(F25+I25)/2*((I8/F8)^(1/(I$4-F$4))-1))^(I$4-F$4)</f>
        <v>86.143274504890869</v>
      </c>
      <c r="J104" s="10">
        <f>G104*(1+(G25+J25)/2*((J8/G8)^(1/(J$4-G$4))-1))^(J$4-G$4)</f>
        <v>76.180712241524674</v>
      </c>
      <c r="K104" s="10">
        <f>I104*(1+(I25+K25)/2*((K8/I8)^(1/(K$4-I$4))-1))^(K$4-I$4)</f>
        <v>81.308568940386564</v>
      </c>
      <c r="L104" s="10">
        <f>J104*(1+(J25+L25)/2*((L8/J8)^(1/(L$4-J$4))-1))^(L$4-J$4)</f>
        <v>87.515003592648796</v>
      </c>
      <c r="M104" s="10">
        <f>L104*(1+(L25+M25)/2*((M8/L8)^(1/(M$4-L$4))-1))^(M$4-L$4)</f>
        <v>107.96992385464958</v>
      </c>
      <c r="N104" s="10">
        <f>M104*(1+(M25+N25)/2*((N8/M8)^(1/(N$4-M$4))-1))^(N$4-M$4)</f>
        <v>131.09982559034486</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617</v>
      </c>
      <c r="J106" s="118" t="s">
        <v>652</v>
      </c>
      <c r="K106" s="118" t="s">
        <v>653</v>
      </c>
      <c r="L106" s="119" t="s">
        <v>25</v>
      </c>
      <c r="M106" s="185">
        <v>2012</v>
      </c>
      <c r="N106" s="185">
        <f t="shared" ref="N106:AY106" si="211">1+M106</f>
        <v>2013</v>
      </c>
      <c r="O106" s="185">
        <f t="shared" si="211"/>
        <v>2014</v>
      </c>
      <c r="P106" s="185">
        <f t="shared" si="211"/>
        <v>2015</v>
      </c>
      <c r="Q106" s="185">
        <f t="shared" si="211"/>
        <v>2016</v>
      </c>
      <c r="R106" s="185">
        <f t="shared" si="211"/>
        <v>2017</v>
      </c>
      <c r="S106" s="185">
        <f t="shared" si="211"/>
        <v>2018</v>
      </c>
      <c r="T106" s="185">
        <f t="shared" si="211"/>
        <v>2019</v>
      </c>
      <c r="U106" s="185">
        <f t="shared" si="211"/>
        <v>2020</v>
      </c>
      <c r="V106" s="185">
        <f t="shared" si="211"/>
        <v>2021</v>
      </c>
      <c r="W106" s="185">
        <f t="shared" si="211"/>
        <v>2022</v>
      </c>
      <c r="X106" s="185">
        <f t="shared" si="211"/>
        <v>2023</v>
      </c>
      <c r="Y106" s="185">
        <f t="shared" si="211"/>
        <v>2024</v>
      </c>
      <c r="Z106" s="185">
        <f t="shared" si="211"/>
        <v>2025</v>
      </c>
      <c r="AA106" s="185">
        <f t="shared" si="211"/>
        <v>2026</v>
      </c>
      <c r="AB106" s="185">
        <f t="shared" si="211"/>
        <v>2027</v>
      </c>
      <c r="AC106" s="185">
        <f t="shared" si="211"/>
        <v>2028</v>
      </c>
      <c r="AD106" s="185">
        <f t="shared" si="211"/>
        <v>2029</v>
      </c>
      <c r="AE106" s="185">
        <f t="shared" si="211"/>
        <v>2030</v>
      </c>
      <c r="AF106" s="185">
        <f t="shared" si="211"/>
        <v>2031</v>
      </c>
      <c r="AG106" s="185">
        <f t="shared" si="211"/>
        <v>2032</v>
      </c>
      <c r="AH106" s="185">
        <f t="shared" si="211"/>
        <v>2033</v>
      </c>
      <c r="AI106" s="185">
        <f t="shared" si="211"/>
        <v>2034</v>
      </c>
      <c r="AJ106" s="185">
        <f t="shared" si="211"/>
        <v>2035</v>
      </c>
      <c r="AK106" s="185">
        <f t="shared" si="211"/>
        <v>2036</v>
      </c>
      <c r="AL106" s="185">
        <f t="shared" si="211"/>
        <v>2037</v>
      </c>
      <c r="AM106" s="185">
        <f t="shared" si="211"/>
        <v>2038</v>
      </c>
      <c r="AN106" s="185">
        <f t="shared" si="211"/>
        <v>2039</v>
      </c>
      <c r="AO106" s="185">
        <f t="shared" si="211"/>
        <v>2040</v>
      </c>
      <c r="AP106" s="185">
        <f t="shared" si="211"/>
        <v>2041</v>
      </c>
      <c r="AQ106" s="185">
        <f t="shared" si="211"/>
        <v>2042</v>
      </c>
      <c r="AR106" s="185">
        <f t="shared" si="211"/>
        <v>2043</v>
      </c>
      <c r="AS106" s="185">
        <f t="shared" si="211"/>
        <v>2044</v>
      </c>
      <c r="AT106" s="185">
        <f t="shared" si="211"/>
        <v>2045</v>
      </c>
      <c r="AU106" s="185">
        <f t="shared" si="211"/>
        <v>2046</v>
      </c>
      <c r="AV106" s="185">
        <f t="shared" si="211"/>
        <v>2047</v>
      </c>
      <c r="AW106" s="185">
        <f t="shared" si="211"/>
        <v>2048</v>
      </c>
      <c r="AX106" s="185">
        <f t="shared" si="211"/>
        <v>2049</v>
      </c>
      <c r="AY106" s="185">
        <f t="shared" si="211"/>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7">
        <v>2050</v>
      </c>
      <c r="M107" s="191">
        <f t="shared" ref="M107:V108" si="212">MATCH(M$106,$D$107:$L$107,$C107)</f>
        <v>1</v>
      </c>
      <c r="N107" s="191">
        <f t="shared" si="212"/>
        <v>1</v>
      </c>
      <c r="O107" s="191">
        <f t="shared" si="212"/>
        <v>1</v>
      </c>
      <c r="P107" s="191">
        <f t="shared" si="212"/>
        <v>2</v>
      </c>
      <c r="Q107" s="191">
        <f t="shared" si="212"/>
        <v>2</v>
      </c>
      <c r="R107" s="191">
        <f t="shared" si="212"/>
        <v>3</v>
      </c>
      <c r="S107" s="191">
        <f t="shared" si="212"/>
        <v>3</v>
      </c>
      <c r="T107" s="191">
        <f t="shared" si="212"/>
        <v>4</v>
      </c>
      <c r="U107" s="191">
        <f t="shared" si="212"/>
        <v>5</v>
      </c>
      <c r="V107" s="191">
        <f t="shared" si="212"/>
        <v>6</v>
      </c>
      <c r="W107" s="191">
        <f t="shared" ref="W107:AF108" si="213">MATCH(W$106,$D$107:$L$107,$C107)</f>
        <v>6</v>
      </c>
      <c r="X107" s="191">
        <f t="shared" si="213"/>
        <v>6</v>
      </c>
      <c r="Y107" s="191">
        <f t="shared" si="213"/>
        <v>6</v>
      </c>
      <c r="Z107" s="191">
        <f t="shared" si="213"/>
        <v>6</v>
      </c>
      <c r="AA107" s="191">
        <f t="shared" si="213"/>
        <v>6</v>
      </c>
      <c r="AB107" s="191">
        <f t="shared" si="213"/>
        <v>6</v>
      </c>
      <c r="AC107" s="191">
        <f t="shared" si="213"/>
        <v>6</v>
      </c>
      <c r="AD107" s="191">
        <f t="shared" si="213"/>
        <v>6</v>
      </c>
      <c r="AE107" s="191">
        <f t="shared" si="213"/>
        <v>7</v>
      </c>
      <c r="AF107" s="191">
        <f t="shared" si="213"/>
        <v>7</v>
      </c>
      <c r="AG107" s="191">
        <f t="shared" ref="AG107:AP108" si="214">MATCH(AG$106,$D$107:$L$107,$C107)</f>
        <v>7</v>
      </c>
      <c r="AH107" s="191">
        <f t="shared" si="214"/>
        <v>7</v>
      </c>
      <c r="AI107" s="191">
        <f t="shared" si="214"/>
        <v>7</v>
      </c>
      <c r="AJ107" s="191">
        <f t="shared" si="214"/>
        <v>7</v>
      </c>
      <c r="AK107" s="191">
        <f t="shared" si="214"/>
        <v>7</v>
      </c>
      <c r="AL107" s="191">
        <f t="shared" si="214"/>
        <v>7</v>
      </c>
      <c r="AM107" s="191">
        <f t="shared" si="214"/>
        <v>7</v>
      </c>
      <c r="AN107" s="191">
        <f t="shared" si="214"/>
        <v>7</v>
      </c>
      <c r="AO107" s="191">
        <f t="shared" si="214"/>
        <v>8</v>
      </c>
      <c r="AP107" s="191">
        <f t="shared" si="214"/>
        <v>8</v>
      </c>
      <c r="AQ107" s="191">
        <f t="shared" ref="AQ107:BA108" si="215">MATCH(AQ$106,$D$107:$L$107,$C107)</f>
        <v>8</v>
      </c>
      <c r="AR107" s="191">
        <f t="shared" si="215"/>
        <v>8</v>
      </c>
      <c r="AS107" s="191">
        <f t="shared" si="215"/>
        <v>8</v>
      </c>
      <c r="AT107" s="191">
        <f t="shared" si="215"/>
        <v>8</v>
      </c>
      <c r="AU107" s="191">
        <f t="shared" si="215"/>
        <v>8</v>
      </c>
      <c r="AV107" s="191">
        <f t="shared" si="215"/>
        <v>8</v>
      </c>
      <c r="AW107" s="191">
        <f t="shared" si="215"/>
        <v>8</v>
      </c>
      <c r="AX107" s="191">
        <f t="shared" si="215"/>
        <v>8</v>
      </c>
      <c r="AY107" s="191">
        <f t="shared" si="215"/>
        <v>9</v>
      </c>
      <c r="AZ107" s="191">
        <f t="shared" si="215"/>
        <v>9</v>
      </c>
      <c r="BA107" s="191">
        <f t="shared" si="215"/>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f>INDEX($D107:$L107,0,COUNT($D107:$L107)-D109)</f>
        <v>2050</v>
      </c>
      <c r="E108" s="283">
        <f t="shared" ref="E108:L108" si="216">INDEX($D107:$L107,0,COUNT($D107:$L107)-E109)</f>
        <v>2040</v>
      </c>
      <c r="F108" s="283">
        <f t="shared" si="216"/>
        <v>2030</v>
      </c>
      <c r="G108" s="283">
        <f t="shared" si="216"/>
        <v>2021</v>
      </c>
      <c r="H108" s="283">
        <f t="shared" si="216"/>
        <v>2020</v>
      </c>
      <c r="I108" s="283">
        <f t="shared" si="216"/>
        <v>2019</v>
      </c>
      <c r="J108" s="283">
        <f t="shared" si="216"/>
        <v>2017</v>
      </c>
      <c r="K108" s="283">
        <f t="shared" si="216"/>
        <v>2015</v>
      </c>
      <c r="L108" s="283">
        <f t="shared" si="216"/>
        <v>2012</v>
      </c>
      <c r="M108" s="40">
        <f t="shared" si="212"/>
        <v>1</v>
      </c>
      <c r="N108" s="40" t="e">
        <f t="shared" si="212"/>
        <v>#N/A</v>
      </c>
      <c r="O108" s="40" t="e">
        <f t="shared" si="212"/>
        <v>#N/A</v>
      </c>
      <c r="P108" s="40">
        <f t="shared" si="212"/>
        <v>2</v>
      </c>
      <c r="Q108" s="40" t="e">
        <f t="shared" si="212"/>
        <v>#N/A</v>
      </c>
      <c r="R108" s="40">
        <f t="shared" si="212"/>
        <v>3</v>
      </c>
      <c r="S108" s="40" t="e">
        <f t="shared" si="212"/>
        <v>#N/A</v>
      </c>
      <c r="T108" s="40">
        <f t="shared" si="212"/>
        <v>4</v>
      </c>
      <c r="U108" s="40">
        <f t="shared" si="212"/>
        <v>5</v>
      </c>
      <c r="V108" s="40">
        <f t="shared" si="212"/>
        <v>6</v>
      </c>
      <c r="W108" s="40" t="e">
        <f t="shared" si="213"/>
        <v>#N/A</v>
      </c>
      <c r="X108" s="40" t="e">
        <f t="shared" si="213"/>
        <v>#N/A</v>
      </c>
      <c r="Y108" s="40" t="e">
        <f t="shared" si="213"/>
        <v>#N/A</v>
      </c>
      <c r="Z108" s="40" t="e">
        <f t="shared" si="213"/>
        <v>#N/A</v>
      </c>
      <c r="AA108" s="40" t="e">
        <f t="shared" si="213"/>
        <v>#N/A</v>
      </c>
      <c r="AB108" s="40" t="e">
        <f t="shared" si="213"/>
        <v>#N/A</v>
      </c>
      <c r="AC108" s="40" t="e">
        <f t="shared" si="213"/>
        <v>#N/A</v>
      </c>
      <c r="AD108" s="40" t="e">
        <f t="shared" si="213"/>
        <v>#N/A</v>
      </c>
      <c r="AE108" s="40">
        <f t="shared" si="213"/>
        <v>7</v>
      </c>
      <c r="AF108" s="40" t="e">
        <f t="shared" si="213"/>
        <v>#N/A</v>
      </c>
      <c r="AG108" s="40" t="e">
        <f t="shared" si="214"/>
        <v>#N/A</v>
      </c>
      <c r="AH108" s="40" t="e">
        <f t="shared" si="214"/>
        <v>#N/A</v>
      </c>
      <c r="AI108" s="40" t="e">
        <f t="shared" si="214"/>
        <v>#N/A</v>
      </c>
      <c r="AJ108" s="40" t="e">
        <f t="shared" si="214"/>
        <v>#N/A</v>
      </c>
      <c r="AK108" s="40" t="e">
        <f t="shared" si="214"/>
        <v>#N/A</v>
      </c>
      <c r="AL108" s="40" t="e">
        <f t="shared" si="214"/>
        <v>#N/A</v>
      </c>
      <c r="AM108" s="40" t="e">
        <f t="shared" si="214"/>
        <v>#N/A</v>
      </c>
      <c r="AN108" s="40" t="e">
        <f t="shared" si="214"/>
        <v>#N/A</v>
      </c>
      <c r="AO108" s="40">
        <f t="shared" si="214"/>
        <v>8</v>
      </c>
      <c r="AP108" s="40" t="e">
        <f t="shared" si="214"/>
        <v>#N/A</v>
      </c>
      <c r="AQ108" s="40" t="e">
        <f t="shared" si="215"/>
        <v>#N/A</v>
      </c>
      <c r="AR108" s="40" t="e">
        <f t="shared" si="215"/>
        <v>#N/A</v>
      </c>
      <c r="AS108" s="40" t="e">
        <f t="shared" si="215"/>
        <v>#N/A</v>
      </c>
      <c r="AT108" s="40" t="e">
        <f t="shared" si="215"/>
        <v>#N/A</v>
      </c>
      <c r="AU108" s="40" t="e">
        <f t="shared" si="215"/>
        <v>#N/A</v>
      </c>
      <c r="AV108" s="40" t="e">
        <f t="shared" si="215"/>
        <v>#N/A</v>
      </c>
      <c r="AW108" s="40" t="e">
        <f t="shared" si="215"/>
        <v>#N/A</v>
      </c>
      <c r="AX108" s="40" t="e">
        <f t="shared" si="215"/>
        <v>#N/A</v>
      </c>
      <c r="AY108" s="40">
        <f t="shared" si="215"/>
        <v>9</v>
      </c>
      <c r="AZ108" s="40" t="e">
        <f t="shared" si="215"/>
        <v>#N/A</v>
      </c>
      <c r="BA108" s="40" t="e">
        <f t="shared" si="215"/>
        <v>#N/A</v>
      </c>
    </row>
    <row r="109" spans="1:78">
      <c r="A109" s="40" t="s">
        <v>16</v>
      </c>
      <c r="B109" s="185" t="s">
        <v>391</v>
      </c>
      <c r="C109" s="185">
        <v>-1</v>
      </c>
      <c r="D109" s="185">
        <v>0</v>
      </c>
      <c r="E109" s="283">
        <v>1</v>
      </c>
      <c r="F109" s="283">
        <v>2</v>
      </c>
      <c r="G109" s="283">
        <v>3</v>
      </c>
      <c r="H109" s="283">
        <v>4</v>
      </c>
      <c r="I109" s="283">
        <v>5</v>
      </c>
      <c r="J109" s="283">
        <v>6</v>
      </c>
      <c r="K109" s="283">
        <v>7</v>
      </c>
      <c r="L109" s="283">
        <v>8</v>
      </c>
      <c r="M109" s="40">
        <f t="shared" ref="M109:BA109" si="217">MATCH(M$106,$D$108:$L$108,$C109)</f>
        <v>9</v>
      </c>
      <c r="N109" s="40">
        <f t="shared" si="217"/>
        <v>8</v>
      </c>
      <c r="O109" s="40">
        <f t="shared" si="217"/>
        <v>8</v>
      </c>
      <c r="P109" s="40">
        <f t="shared" si="217"/>
        <v>8</v>
      </c>
      <c r="Q109" s="40">
        <f t="shared" si="217"/>
        <v>7</v>
      </c>
      <c r="R109" s="40">
        <f t="shared" si="217"/>
        <v>7</v>
      </c>
      <c r="S109" s="40">
        <f t="shared" si="217"/>
        <v>6</v>
      </c>
      <c r="T109" s="40">
        <f t="shared" si="217"/>
        <v>6</v>
      </c>
      <c r="U109" s="40">
        <f t="shared" si="217"/>
        <v>5</v>
      </c>
      <c r="V109" s="40">
        <f t="shared" si="217"/>
        <v>4</v>
      </c>
      <c r="W109" s="40">
        <f t="shared" si="217"/>
        <v>3</v>
      </c>
      <c r="X109" s="40">
        <f t="shared" si="217"/>
        <v>3</v>
      </c>
      <c r="Y109" s="40">
        <f t="shared" si="217"/>
        <v>3</v>
      </c>
      <c r="Z109" s="40">
        <f t="shared" si="217"/>
        <v>3</v>
      </c>
      <c r="AA109" s="40">
        <f t="shared" si="217"/>
        <v>3</v>
      </c>
      <c r="AB109" s="40">
        <f t="shared" si="217"/>
        <v>3</v>
      </c>
      <c r="AC109" s="40">
        <f t="shared" si="217"/>
        <v>3</v>
      </c>
      <c r="AD109" s="40">
        <f t="shared" si="217"/>
        <v>3</v>
      </c>
      <c r="AE109" s="40">
        <f t="shared" si="217"/>
        <v>3</v>
      </c>
      <c r="AF109" s="40">
        <f t="shared" si="217"/>
        <v>2</v>
      </c>
      <c r="AG109" s="40">
        <f t="shared" si="217"/>
        <v>2</v>
      </c>
      <c r="AH109" s="40">
        <f t="shared" si="217"/>
        <v>2</v>
      </c>
      <c r="AI109" s="40">
        <f t="shared" si="217"/>
        <v>2</v>
      </c>
      <c r="AJ109" s="40">
        <f t="shared" si="217"/>
        <v>2</v>
      </c>
      <c r="AK109" s="40">
        <f t="shared" si="217"/>
        <v>2</v>
      </c>
      <c r="AL109" s="40">
        <f t="shared" si="217"/>
        <v>2</v>
      </c>
      <c r="AM109" s="40">
        <f t="shared" si="217"/>
        <v>2</v>
      </c>
      <c r="AN109" s="40">
        <f t="shared" si="217"/>
        <v>2</v>
      </c>
      <c r="AO109" s="40">
        <f t="shared" si="217"/>
        <v>2</v>
      </c>
      <c r="AP109" s="40">
        <f t="shared" si="217"/>
        <v>1</v>
      </c>
      <c r="AQ109" s="40">
        <f t="shared" si="217"/>
        <v>1</v>
      </c>
      <c r="AR109" s="40">
        <f t="shared" si="217"/>
        <v>1</v>
      </c>
      <c r="AS109" s="40">
        <f t="shared" si="217"/>
        <v>1</v>
      </c>
      <c r="AT109" s="40">
        <f t="shared" si="217"/>
        <v>1</v>
      </c>
      <c r="AU109" s="40">
        <f t="shared" si="217"/>
        <v>1</v>
      </c>
      <c r="AV109" s="40">
        <f t="shared" si="217"/>
        <v>1</v>
      </c>
      <c r="AW109" s="40">
        <f t="shared" si="217"/>
        <v>1</v>
      </c>
      <c r="AX109" s="40">
        <f t="shared" si="217"/>
        <v>1</v>
      </c>
      <c r="AY109" s="40">
        <f t="shared" si="217"/>
        <v>1</v>
      </c>
      <c r="AZ109" s="40" t="e">
        <f t="shared" si="217"/>
        <v>#N/A</v>
      </c>
      <c r="BA109" s="40" t="e">
        <f t="shared" si="217"/>
        <v>#N/A</v>
      </c>
    </row>
    <row r="110" spans="1:78" s="117" customFormat="1">
      <c r="A110" s="116" t="s">
        <v>16</v>
      </c>
      <c r="B110" s="117" t="s">
        <v>394</v>
      </c>
      <c r="L110" s="122"/>
      <c r="M110" s="189">
        <f t="shared" ref="M110:BA110" si="218">IF(ISNA(M107),-1,IF(ISNA(M109),99,IF(ISNA(M108),M107,0)))</f>
        <v>0</v>
      </c>
      <c r="N110" s="189">
        <f t="shared" si="218"/>
        <v>1</v>
      </c>
      <c r="O110" s="189">
        <f t="shared" si="218"/>
        <v>1</v>
      </c>
      <c r="P110" s="189">
        <f t="shared" si="218"/>
        <v>0</v>
      </c>
      <c r="Q110" s="189">
        <f t="shared" si="218"/>
        <v>2</v>
      </c>
      <c r="R110" s="189">
        <f t="shared" si="218"/>
        <v>0</v>
      </c>
      <c r="S110" s="189">
        <f t="shared" si="218"/>
        <v>3</v>
      </c>
      <c r="T110" s="189">
        <f t="shared" si="218"/>
        <v>0</v>
      </c>
      <c r="U110" s="189">
        <f t="shared" si="218"/>
        <v>0</v>
      </c>
      <c r="V110" s="189">
        <f t="shared" si="218"/>
        <v>0</v>
      </c>
      <c r="W110" s="189">
        <f t="shared" si="218"/>
        <v>6</v>
      </c>
      <c r="X110" s="189">
        <f t="shared" si="218"/>
        <v>6</v>
      </c>
      <c r="Y110" s="189">
        <f t="shared" si="218"/>
        <v>6</v>
      </c>
      <c r="Z110" s="189">
        <f t="shared" si="218"/>
        <v>6</v>
      </c>
      <c r="AA110" s="189">
        <f t="shared" si="218"/>
        <v>6</v>
      </c>
      <c r="AB110" s="189">
        <f t="shared" si="218"/>
        <v>6</v>
      </c>
      <c r="AC110" s="189">
        <f t="shared" si="218"/>
        <v>6</v>
      </c>
      <c r="AD110" s="189">
        <f t="shared" si="218"/>
        <v>6</v>
      </c>
      <c r="AE110" s="189">
        <f t="shared" si="218"/>
        <v>0</v>
      </c>
      <c r="AF110" s="189">
        <f t="shared" si="218"/>
        <v>7</v>
      </c>
      <c r="AG110" s="189">
        <f t="shared" si="218"/>
        <v>7</v>
      </c>
      <c r="AH110" s="189">
        <f t="shared" si="218"/>
        <v>7</v>
      </c>
      <c r="AI110" s="189">
        <f t="shared" si="218"/>
        <v>7</v>
      </c>
      <c r="AJ110" s="189">
        <f t="shared" si="218"/>
        <v>7</v>
      </c>
      <c r="AK110" s="189">
        <f t="shared" si="218"/>
        <v>7</v>
      </c>
      <c r="AL110" s="189">
        <f t="shared" si="218"/>
        <v>7</v>
      </c>
      <c r="AM110" s="189">
        <f t="shared" si="218"/>
        <v>7</v>
      </c>
      <c r="AN110" s="189">
        <f t="shared" si="218"/>
        <v>7</v>
      </c>
      <c r="AO110" s="189">
        <f t="shared" si="218"/>
        <v>0</v>
      </c>
      <c r="AP110" s="189">
        <f t="shared" si="218"/>
        <v>8</v>
      </c>
      <c r="AQ110" s="189">
        <f t="shared" si="218"/>
        <v>8</v>
      </c>
      <c r="AR110" s="189">
        <f t="shared" si="218"/>
        <v>8</v>
      </c>
      <c r="AS110" s="189">
        <f t="shared" si="218"/>
        <v>8</v>
      </c>
      <c r="AT110" s="189">
        <f t="shared" si="218"/>
        <v>8</v>
      </c>
      <c r="AU110" s="189">
        <f t="shared" si="218"/>
        <v>8</v>
      </c>
      <c r="AV110" s="189">
        <f t="shared" si="218"/>
        <v>8</v>
      </c>
      <c r="AW110" s="189">
        <f t="shared" si="218"/>
        <v>8</v>
      </c>
      <c r="AX110" s="189">
        <f t="shared" si="218"/>
        <v>8</v>
      </c>
      <c r="AY110" s="189">
        <f t="shared" si="218"/>
        <v>0</v>
      </c>
      <c r="AZ110" s="189">
        <f t="shared" si="218"/>
        <v>99</v>
      </c>
      <c r="BA110" s="189">
        <f t="shared" si="218"/>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9">IF(A111="*","","COM_PROJ")</f>
        <v/>
      </c>
      <c r="C111" s="23" t="str">
        <f t="shared" ref="C111:C123" si="220">IF($A111="*","","-")</f>
        <v/>
      </c>
      <c r="D111" s="57" t="str">
        <f>ITEMS_TRA!C15</f>
        <v>TFLCV</v>
      </c>
      <c r="E111" s="23" t="str">
        <f t="shared" ref="E111:K123" si="221">IF($A111="*","","-")</f>
        <v/>
      </c>
      <c r="H111" s="23" t="str">
        <f t="shared" si="221"/>
        <v/>
      </c>
      <c r="J111" s="23" t="str">
        <f t="shared" si="221"/>
        <v/>
      </c>
      <c r="K111" s="23" t="str">
        <f t="shared" si="221"/>
        <v/>
      </c>
      <c r="L111" s="125" t="str">
        <f t="shared" ref="L111:L123" si="222">IF(A111="*","",0)</f>
        <v/>
      </c>
      <c r="M111" s="186">
        <f>INDEX('[2]TS BYDem'!J$10:J$59,MATCH($D111,'[2]TS BYDem'!D$10:D$59,0))</f>
        <v>43.11250375056882</v>
      </c>
      <c r="N111" s="186">
        <f t="shared" ref="N111:BA111" si="223">IF(N$110=-1,O111,IF(N$110=99,M111,IF(N$110=0,INDEX($F92:$N92,0,N$108),(INDEX($F92:$N92,0,N$110+1)-INDEX($F92:$N92,0,N$110))/(INDEX($F$4:$N$4,0,N$110+1)-INDEX($F$4:$N$4,0,N$110))+M111)))</f>
        <v>43.541669167045889</v>
      </c>
      <c r="O111" s="186">
        <f t="shared" si="223"/>
        <v>43.970834583522958</v>
      </c>
      <c r="P111" s="186">
        <f t="shared" si="223"/>
        <v>44.4</v>
      </c>
      <c r="Q111" s="186">
        <f t="shared" si="223"/>
        <v>44.871410582810697</v>
      </c>
      <c r="R111" s="186">
        <f t="shared" si="223"/>
        <v>45.342821165621402</v>
      </c>
      <c r="S111" s="186">
        <f t="shared" si="223"/>
        <v>45.877662545611692</v>
      </c>
      <c r="T111" s="186">
        <f t="shared" si="223"/>
        <v>46.412503925601982</v>
      </c>
      <c r="U111" s="186">
        <f t="shared" si="223"/>
        <v>43.592175672681499</v>
      </c>
      <c r="V111" s="186">
        <f t="shared" si="223"/>
        <v>44.318986430475896</v>
      </c>
      <c r="W111" s="186">
        <f t="shared" si="223"/>
        <v>45.256296588630015</v>
      </c>
      <c r="X111" s="186">
        <f t="shared" si="223"/>
        <v>46.193606746784134</v>
      </c>
      <c r="Y111" s="186">
        <f t="shared" si="223"/>
        <v>47.130916904938253</v>
      </c>
      <c r="Z111" s="186">
        <f t="shared" si="223"/>
        <v>48.068227063092372</v>
      </c>
      <c r="AA111" s="186">
        <f t="shared" si="223"/>
        <v>49.005537221246492</v>
      </c>
      <c r="AB111" s="186">
        <f t="shared" si="223"/>
        <v>49.942847379400611</v>
      </c>
      <c r="AC111" s="186">
        <f t="shared" si="223"/>
        <v>50.88015753755473</v>
      </c>
      <c r="AD111" s="186">
        <f t="shared" si="223"/>
        <v>51.817467695708849</v>
      </c>
      <c r="AE111" s="186">
        <f t="shared" si="223"/>
        <v>52.754777853862954</v>
      </c>
      <c r="AF111" s="186">
        <f t="shared" si="223"/>
        <v>53.889904737912133</v>
      </c>
      <c r="AG111" s="186">
        <f t="shared" si="223"/>
        <v>55.025031621961311</v>
      </c>
      <c r="AH111" s="186">
        <f t="shared" si="223"/>
        <v>56.16015850601049</v>
      </c>
      <c r="AI111" s="186">
        <f t="shared" si="223"/>
        <v>57.295285390059668</v>
      </c>
      <c r="AJ111" s="186">
        <f t="shared" si="223"/>
        <v>58.430412274108846</v>
      </c>
      <c r="AK111" s="186">
        <f t="shared" si="223"/>
        <v>59.565539158158025</v>
      </c>
      <c r="AL111" s="186">
        <f t="shared" si="223"/>
        <v>60.700666042207203</v>
      </c>
      <c r="AM111" s="186">
        <f t="shared" si="223"/>
        <v>61.835792926256381</v>
      </c>
      <c r="AN111" s="186">
        <f t="shared" si="223"/>
        <v>62.97091981030556</v>
      </c>
      <c r="AO111" s="186">
        <f t="shared" si="223"/>
        <v>64.106046694354731</v>
      </c>
      <c r="AP111" s="186">
        <f t="shared" si="223"/>
        <v>65.609269839978367</v>
      </c>
      <c r="AQ111" s="186">
        <f t="shared" si="223"/>
        <v>67.112492985601989</v>
      </c>
      <c r="AR111" s="186">
        <f t="shared" si="223"/>
        <v>68.615716131225611</v>
      </c>
      <c r="AS111" s="186">
        <f t="shared" si="223"/>
        <v>70.118939276849233</v>
      </c>
      <c r="AT111" s="186">
        <f t="shared" si="223"/>
        <v>71.622162422472854</v>
      </c>
      <c r="AU111" s="186">
        <f t="shared" si="223"/>
        <v>73.125385568096476</v>
      </c>
      <c r="AV111" s="186">
        <f t="shared" si="223"/>
        <v>74.628608713720098</v>
      </c>
      <c r="AW111" s="186">
        <f t="shared" si="223"/>
        <v>76.13183185934372</v>
      </c>
      <c r="AX111" s="186">
        <f t="shared" si="223"/>
        <v>77.635055004967342</v>
      </c>
      <c r="AY111" s="186">
        <f t="shared" si="223"/>
        <v>79.13827815059102</v>
      </c>
      <c r="AZ111" s="186">
        <f t="shared" si="223"/>
        <v>79.13827815059102</v>
      </c>
      <c r="BA111" s="186">
        <f t="shared" si="223"/>
        <v>79.13827815059102</v>
      </c>
    </row>
    <row r="112" spans="1:78">
      <c r="A112" s="116" t="s">
        <v>16</v>
      </c>
      <c r="B112" s="22" t="str">
        <f t="shared" si="219"/>
        <v/>
      </c>
      <c r="C112" s="23" t="str">
        <f t="shared" si="220"/>
        <v/>
      </c>
      <c r="D112" s="57" t="str">
        <f>ITEMS_TRA!C16</f>
        <v>TFHCV1</v>
      </c>
      <c r="E112" s="23" t="str">
        <f t="shared" si="221"/>
        <v/>
      </c>
      <c r="H112" s="23" t="str">
        <f t="shared" si="221"/>
        <v/>
      </c>
      <c r="J112" s="23" t="str">
        <f t="shared" si="221"/>
        <v/>
      </c>
      <c r="K112" s="23" t="str">
        <f t="shared" si="221"/>
        <v/>
      </c>
      <c r="L112" s="125" t="str">
        <f t="shared" si="222"/>
        <v/>
      </c>
      <c r="M112" s="186">
        <f>INDEX('[2]TS BYDem'!J$10:J$59,MATCH($D112,'[2]TS BYDem'!D$10:D$59,0))</f>
        <v>3.310563752317667</v>
      </c>
      <c r="N112" s="186">
        <f t="shared" ref="N112:BA112" si="224">IF(N$110=-1,O112,IF(N$110=99,M112,IF(N$110=0,INDEX($F93:$N93,0,N$108),(INDEX($F93:$N93,0,N$110+1)-INDEX($F93:$N93,0,N$110))/(INDEX($F$4:$N$4,0,N$110+1)-INDEX($F$4:$N$4,0,N$110))+M112)))</f>
        <v>3.3405637523176668</v>
      </c>
      <c r="O112" s="186">
        <f t="shared" si="224"/>
        <v>3.3705637523176666</v>
      </c>
      <c r="P112" s="186">
        <f t="shared" si="224"/>
        <v>3.4</v>
      </c>
      <c r="Q112" s="186">
        <f t="shared" si="224"/>
        <v>3.4249999999999998</v>
      </c>
      <c r="R112" s="186">
        <f t="shared" si="224"/>
        <v>3.45</v>
      </c>
      <c r="S112" s="186">
        <f t="shared" si="224"/>
        <v>3.5066801928572255</v>
      </c>
      <c r="T112" s="186">
        <f t="shared" si="224"/>
        <v>3.5633603857144514</v>
      </c>
      <c r="U112" s="186">
        <f t="shared" si="224"/>
        <v>3.3468272293202657</v>
      </c>
      <c r="V112" s="186">
        <f t="shared" si="224"/>
        <v>3.4026287578563519</v>
      </c>
      <c r="W112" s="186">
        <f t="shared" si="224"/>
        <v>3.4745915610709344</v>
      </c>
      <c r="X112" s="186">
        <f t="shared" si="224"/>
        <v>3.5465543642855168</v>
      </c>
      <c r="Y112" s="186">
        <f t="shared" si="224"/>
        <v>3.6185171675000993</v>
      </c>
      <c r="Z112" s="186">
        <f t="shared" si="224"/>
        <v>3.6904799707146818</v>
      </c>
      <c r="AA112" s="186">
        <f t="shared" si="224"/>
        <v>3.7624427739292643</v>
      </c>
      <c r="AB112" s="186">
        <f t="shared" si="224"/>
        <v>3.8344055771438468</v>
      </c>
      <c r="AC112" s="186">
        <f t="shared" si="224"/>
        <v>3.9063683803584293</v>
      </c>
      <c r="AD112" s="186">
        <f t="shared" si="224"/>
        <v>3.9783311835730117</v>
      </c>
      <c r="AE112" s="186">
        <f t="shared" si="224"/>
        <v>4.0502939867875929</v>
      </c>
      <c r="AF112" s="186">
        <f t="shared" si="224"/>
        <v>4.1374443413098172</v>
      </c>
      <c r="AG112" s="186">
        <f t="shared" si="224"/>
        <v>4.2245946958320415</v>
      </c>
      <c r="AH112" s="186">
        <f t="shared" si="224"/>
        <v>4.3117450503542658</v>
      </c>
      <c r="AI112" s="186">
        <f t="shared" si="224"/>
        <v>4.3988954048764901</v>
      </c>
      <c r="AJ112" s="186">
        <f t="shared" si="224"/>
        <v>4.4860457593987144</v>
      </c>
      <c r="AK112" s="186">
        <f t="shared" si="224"/>
        <v>4.5731961139209387</v>
      </c>
      <c r="AL112" s="186">
        <f t="shared" si="224"/>
        <v>4.660346468443163</v>
      </c>
      <c r="AM112" s="186">
        <f t="shared" si="224"/>
        <v>4.7474968229653873</v>
      </c>
      <c r="AN112" s="186">
        <f t="shared" si="224"/>
        <v>4.8346471774876116</v>
      </c>
      <c r="AO112" s="186">
        <f t="shared" si="224"/>
        <v>4.9217975320098324</v>
      </c>
      <c r="AP112" s="186">
        <f t="shared" si="224"/>
        <v>5.0372087974005266</v>
      </c>
      <c r="AQ112" s="186">
        <f t="shared" si="224"/>
        <v>5.1526200627912209</v>
      </c>
      <c r="AR112" s="186">
        <f t="shared" si="224"/>
        <v>5.2680313281819151</v>
      </c>
      <c r="AS112" s="186">
        <f t="shared" si="224"/>
        <v>5.3834425935726093</v>
      </c>
      <c r="AT112" s="186">
        <f t="shared" si="224"/>
        <v>5.4988538589633036</v>
      </c>
      <c r="AU112" s="186">
        <f t="shared" si="224"/>
        <v>5.6142651243539978</v>
      </c>
      <c r="AV112" s="186">
        <f t="shared" si="224"/>
        <v>5.7296763897446921</v>
      </c>
      <c r="AW112" s="186">
        <f t="shared" si="224"/>
        <v>5.8450876551353863</v>
      </c>
      <c r="AX112" s="186">
        <f t="shared" si="224"/>
        <v>5.9604989205260805</v>
      </c>
      <c r="AY112" s="186">
        <f t="shared" si="224"/>
        <v>6.0759101859167783</v>
      </c>
      <c r="AZ112" s="186">
        <f t="shared" si="224"/>
        <v>6.0759101859167783</v>
      </c>
      <c r="BA112" s="186">
        <f t="shared" si="224"/>
        <v>6.0759101859167783</v>
      </c>
    </row>
    <row r="113" spans="1:53">
      <c r="A113" s="116" t="s">
        <v>16</v>
      </c>
      <c r="B113" s="22" t="str">
        <f t="shared" si="219"/>
        <v/>
      </c>
      <c r="C113" s="23" t="str">
        <f t="shared" si="220"/>
        <v/>
      </c>
      <c r="D113" s="57" t="str">
        <f>ITEMS_TRA!C17</f>
        <v>TFHCV2</v>
      </c>
      <c r="E113" s="23" t="str">
        <f t="shared" si="221"/>
        <v/>
      </c>
      <c r="H113" s="23" t="str">
        <f t="shared" si="221"/>
        <v/>
      </c>
      <c r="J113" s="23" t="str">
        <f t="shared" si="221"/>
        <v/>
      </c>
      <c r="K113" s="23" t="str">
        <f t="shared" si="221"/>
        <v/>
      </c>
      <c r="L113" s="125" t="str">
        <f t="shared" si="222"/>
        <v/>
      </c>
      <c r="M113" s="186">
        <f>INDEX('[2]TS BYDem'!J$10:J$59,MATCH($D113,'[2]TS BYDem'!D$10:D$59,0))</f>
        <v>0.6547839540708813</v>
      </c>
      <c r="N113" s="186">
        <f t="shared" ref="N113:BA113" si="225">IF(N$110=-1,O113,IF(N$110=99,M113,IF(N$110=0,INDEX($F94:$N94,0,N$108),(INDEX($F94:$N94,0,N$110+1)-INDEX($F94:$N94,0,N$110))/(INDEX($F$4:$N$4,0,N$110+1)-INDEX($F$4:$N$4,0,N$110))+M113)))</f>
        <v>0.67123078144835724</v>
      </c>
      <c r="O113" s="186">
        <f t="shared" si="225"/>
        <v>0.68767760882583318</v>
      </c>
      <c r="P113" s="186">
        <f t="shared" si="225"/>
        <v>0.704124436203308</v>
      </c>
      <c r="Q113" s="186">
        <f t="shared" si="225"/>
        <v>0.72006693722491655</v>
      </c>
      <c r="R113" s="186">
        <f t="shared" si="225"/>
        <v>0.73600943824652509</v>
      </c>
      <c r="S113" s="186">
        <f t="shared" si="225"/>
        <v>0.72045656249752899</v>
      </c>
      <c r="T113" s="186">
        <f t="shared" si="225"/>
        <v>0.70490368674853299</v>
      </c>
      <c r="U113" s="186">
        <f t="shared" si="225"/>
        <v>0.66206911383879496</v>
      </c>
      <c r="V113" s="186">
        <f t="shared" si="225"/>
        <v>0.67310776806781536</v>
      </c>
      <c r="W113" s="186">
        <f t="shared" si="225"/>
        <v>0.68734344445297213</v>
      </c>
      <c r="X113" s="186">
        <f t="shared" si="225"/>
        <v>0.7015791208381289</v>
      </c>
      <c r="Y113" s="186">
        <f t="shared" si="225"/>
        <v>0.71581479722328567</v>
      </c>
      <c r="Z113" s="186">
        <f t="shared" si="225"/>
        <v>0.73005047360844244</v>
      </c>
      <c r="AA113" s="186">
        <f t="shared" si="225"/>
        <v>0.74428614999359921</v>
      </c>
      <c r="AB113" s="186">
        <f t="shared" si="225"/>
        <v>0.75852182637875598</v>
      </c>
      <c r="AC113" s="186">
        <f t="shared" si="225"/>
        <v>0.77275750276391275</v>
      </c>
      <c r="AD113" s="186">
        <f t="shared" si="225"/>
        <v>0.78699317914906952</v>
      </c>
      <c r="AE113" s="186">
        <f t="shared" si="225"/>
        <v>0.80122885553422607</v>
      </c>
      <c r="AF113" s="186">
        <f t="shared" si="225"/>
        <v>0.81846893219064321</v>
      </c>
      <c r="AG113" s="186">
        <f t="shared" si="225"/>
        <v>0.83570900884706034</v>
      </c>
      <c r="AH113" s="186">
        <f t="shared" si="225"/>
        <v>0.85294908550347748</v>
      </c>
      <c r="AI113" s="186">
        <f t="shared" si="225"/>
        <v>0.87018916215989461</v>
      </c>
      <c r="AJ113" s="186">
        <f t="shared" si="225"/>
        <v>0.88742923881631175</v>
      </c>
      <c r="AK113" s="186">
        <f t="shared" si="225"/>
        <v>0.90466931547272889</v>
      </c>
      <c r="AL113" s="186">
        <f t="shared" si="225"/>
        <v>0.92190939212914602</v>
      </c>
      <c r="AM113" s="186">
        <f t="shared" si="225"/>
        <v>0.93914946878556316</v>
      </c>
      <c r="AN113" s="186">
        <f t="shared" si="225"/>
        <v>0.95638954544198029</v>
      </c>
      <c r="AO113" s="186">
        <f t="shared" si="225"/>
        <v>0.97362962209839743</v>
      </c>
      <c r="AP113" s="186">
        <f t="shared" si="225"/>
        <v>0.99646027004306292</v>
      </c>
      <c r="AQ113" s="186">
        <f t="shared" si="225"/>
        <v>1.0192909179877283</v>
      </c>
      <c r="AR113" s="186">
        <f t="shared" si="225"/>
        <v>1.0421215659323937</v>
      </c>
      <c r="AS113" s="186">
        <f t="shared" si="225"/>
        <v>1.0649522138770591</v>
      </c>
      <c r="AT113" s="186">
        <f t="shared" si="225"/>
        <v>1.0877828618217245</v>
      </c>
      <c r="AU113" s="186">
        <f t="shared" si="225"/>
        <v>1.1106135097663898</v>
      </c>
      <c r="AV113" s="186">
        <f t="shared" si="225"/>
        <v>1.1334441577110552</v>
      </c>
      <c r="AW113" s="186">
        <f t="shared" si="225"/>
        <v>1.1562748056557206</v>
      </c>
      <c r="AX113" s="186">
        <f t="shared" si="225"/>
        <v>1.179105453600386</v>
      </c>
      <c r="AY113" s="186">
        <f t="shared" si="225"/>
        <v>1.2019361015450523</v>
      </c>
      <c r="AZ113" s="186">
        <f t="shared" si="225"/>
        <v>1.2019361015450523</v>
      </c>
      <c r="BA113" s="186">
        <f t="shared" si="225"/>
        <v>1.2019361015450523</v>
      </c>
    </row>
    <row r="114" spans="1:53">
      <c r="A114" s="116" t="s">
        <v>16</v>
      </c>
      <c r="B114" s="22" t="str">
        <f t="shared" si="219"/>
        <v/>
      </c>
      <c r="C114" s="23" t="str">
        <f t="shared" si="220"/>
        <v/>
      </c>
      <c r="D114" s="57" t="str">
        <f>ITEMS_TRA!C18</f>
        <v>TFHCV3</v>
      </c>
      <c r="E114" s="23" t="str">
        <f t="shared" si="221"/>
        <v/>
      </c>
      <c r="H114" s="23" t="str">
        <f t="shared" si="221"/>
        <v/>
      </c>
      <c r="J114" s="23" t="str">
        <f t="shared" si="221"/>
        <v/>
      </c>
      <c r="K114" s="23" t="str">
        <f t="shared" si="221"/>
        <v/>
      </c>
      <c r="L114" s="125" t="str">
        <f t="shared" si="222"/>
        <v/>
      </c>
      <c r="M114" s="186">
        <f>INDEX('[2]TS BYDem'!J$10:J$59,MATCH($D114,'[2]TS BYDem'!D$10:D$59,0))</f>
        <v>2.7114063478211388</v>
      </c>
      <c r="N114" s="186">
        <f t="shared" ref="N114:BA114" si="226">IF(N$110=-1,O114,IF(N$110=99,M114,IF(N$110=0,INDEX($F95:$N95,0,N$108),(INDEX($F95:$N95,0,N$110+1)-INDEX($F95:$N95,0,N$110))/(INDEX($F$4:$N$4,0,N$110+1)-INDEX($F$4:$N$4,0,N$110))+M114)))</f>
        <v>2.7742708985474289</v>
      </c>
      <c r="O114" s="186">
        <f t="shared" si="226"/>
        <v>2.8371354492737191</v>
      </c>
      <c r="P114" s="186">
        <f t="shared" si="226"/>
        <v>2.9</v>
      </c>
      <c r="Q114" s="186">
        <f t="shared" si="226"/>
        <v>2.9652984627095749</v>
      </c>
      <c r="R114" s="186">
        <f t="shared" si="226"/>
        <v>3.0305969254191498</v>
      </c>
      <c r="S114" s="186">
        <f t="shared" si="226"/>
        <v>2.9747724762141838</v>
      </c>
      <c r="T114" s="186">
        <f t="shared" si="226"/>
        <v>2.9189480270092178</v>
      </c>
      <c r="U114" s="186">
        <f t="shared" si="226"/>
        <v>2.7415735935466983</v>
      </c>
      <c r="V114" s="186">
        <f t="shared" si="226"/>
        <v>2.7872837502508871</v>
      </c>
      <c r="W114" s="186">
        <f t="shared" si="226"/>
        <v>2.8462325120161505</v>
      </c>
      <c r="X114" s="186">
        <f t="shared" si="226"/>
        <v>2.9051812737814138</v>
      </c>
      <c r="Y114" s="186">
        <f t="shared" si="226"/>
        <v>2.9641300355466771</v>
      </c>
      <c r="Z114" s="186">
        <f t="shared" si="226"/>
        <v>3.0230787973119404</v>
      </c>
      <c r="AA114" s="186">
        <f t="shared" si="226"/>
        <v>3.0820275590772037</v>
      </c>
      <c r="AB114" s="186">
        <f t="shared" si="226"/>
        <v>3.140976320842467</v>
      </c>
      <c r="AC114" s="186">
        <f t="shared" si="226"/>
        <v>3.1999250826077303</v>
      </c>
      <c r="AD114" s="186">
        <f t="shared" si="226"/>
        <v>3.2588738443729937</v>
      </c>
      <c r="AE114" s="186">
        <f t="shared" si="226"/>
        <v>3.3178226061382565</v>
      </c>
      <c r="AF114" s="186">
        <f t="shared" si="226"/>
        <v>3.3892123416266009</v>
      </c>
      <c r="AG114" s="186">
        <f t="shared" si="226"/>
        <v>3.4606020771149453</v>
      </c>
      <c r="AH114" s="186">
        <f t="shared" si="226"/>
        <v>3.5319918126032896</v>
      </c>
      <c r="AI114" s="186">
        <f t="shared" si="226"/>
        <v>3.603381548091634</v>
      </c>
      <c r="AJ114" s="186">
        <f t="shared" si="226"/>
        <v>3.6747712835799784</v>
      </c>
      <c r="AK114" s="186">
        <f t="shared" si="226"/>
        <v>3.7461610190683228</v>
      </c>
      <c r="AL114" s="186">
        <f t="shared" si="226"/>
        <v>3.8175507545566671</v>
      </c>
      <c r="AM114" s="186">
        <f t="shared" si="226"/>
        <v>3.8889404900450115</v>
      </c>
      <c r="AN114" s="186">
        <f t="shared" si="226"/>
        <v>3.9603302255333559</v>
      </c>
      <c r="AO114" s="186">
        <f t="shared" si="226"/>
        <v>4.0317199610216985</v>
      </c>
      <c r="AP114" s="186">
        <f t="shared" si="226"/>
        <v>4.1262597911094323</v>
      </c>
      <c r="AQ114" s="186">
        <f t="shared" si="226"/>
        <v>4.2207996211971661</v>
      </c>
      <c r="AR114" s="186">
        <f t="shared" si="226"/>
        <v>4.3153394512848999</v>
      </c>
      <c r="AS114" s="186">
        <f t="shared" si="226"/>
        <v>4.4098792813726337</v>
      </c>
      <c r="AT114" s="186">
        <f t="shared" si="226"/>
        <v>4.5044191114603676</v>
      </c>
      <c r="AU114" s="186">
        <f t="shared" si="226"/>
        <v>4.5989589415481014</v>
      </c>
      <c r="AV114" s="186">
        <f t="shared" si="226"/>
        <v>4.6934987716358352</v>
      </c>
      <c r="AW114" s="186">
        <f t="shared" si="226"/>
        <v>4.788038601723569</v>
      </c>
      <c r="AX114" s="186">
        <f t="shared" si="226"/>
        <v>4.8825784318113028</v>
      </c>
      <c r="AY114" s="186">
        <f t="shared" si="226"/>
        <v>4.9771182618990348</v>
      </c>
      <c r="AZ114" s="186">
        <f t="shared" si="226"/>
        <v>4.9771182618990348</v>
      </c>
      <c r="BA114" s="186">
        <f t="shared" si="226"/>
        <v>4.9771182618990348</v>
      </c>
    </row>
    <row r="115" spans="1:53">
      <c r="A115" s="116" t="s">
        <v>16</v>
      </c>
      <c r="B115" s="22" t="str">
        <f t="shared" si="219"/>
        <v/>
      </c>
      <c r="C115" s="23" t="str">
        <f t="shared" si="220"/>
        <v/>
      </c>
      <c r="D115" s="57" t="str">
        <f>ITEMS_TRA!C19</f>
        <v>TFHCV4</v>
      </c>
      <c r="E115" s="23" t="str">
        <f t="shared" si="221"/>
        <v/>
      </c>
      <c r="H115" s="23" t="str">
        <f t="shared" si="221"/>
        <v/>
      </c>
      <c r="J115" s="23" t="str">
        <f t="shared" si="221"/>
        <v/>
      </c>
      <c r="K115" s="23" t="str">
        <f t="shared" si="221"/>
        <v/>
      </c>
      <c r="L115" s="125" t="str">
        <f t="shared" si="222"/>
        <v/>
      </c>
      <c r="M115" s="186">
        <f>INDEX('[2]TS BYDem'!J$10:J$59,MATCH($D115,'[2]TS BYDem'!D$10:D$59,0))</f>
        <v>0.57023972229676956</v>
      </c>
      <c r="N115" s="186">
        <f t="shared" ref="N115:BA115" si="227">IF(N$110=-1,O115,IF(N$110=99,M115,IF(N$110=0,INDEX($F96:$N96,0,N$108),(INDEX($F96:$N96,0,N$110+1)-INDEX($F96:$N96,0,N$110))/(INDEX($F$4:$N$4,0,N$110+1)-INDEX($F$4:$N$4,0,N$110))+M115)))</f>
        <v>0.55900373411704862</v>
      </c>
      <c r="O115" s="186">
        <f t="shared" si="227"/>
        <v>0.54776774593732769</v>
      </c>
      <c r="P115" s="186">
        <f t="shared" si="227"/>
        <v>0.53653175775760331</v>
      </c>
      <c r="Q115" s="186">
        <f t="shared" si="227"/>
        <v>0.54016937887880168</v>
      </c>
      <c r="R115" s="186">
        <f t="shared" si="227"/>
        <v>0.54380700000000004</v>
      </c>
      <c r="S115" s="186">
        <f t="shared" si="227"/>
        <v>0.57884755389623943</v>
      </c>
      <c r="T115" s="186">
        <f t="shared" si="227"/>
        <v>0.61388810779247893</v>
      </c>
      <c r="U115" s="186">
        <f t="shared" si="227"/>
        <v>0.57658423861717312</v>
      </c>
      <c r="V115" s="186">
        <f t="shared" si="227"/>
        <v>0.58619760663413767</v>
      </c>
      <c r="W115" s="186">
        <f t="shared" si="227"/>
        <v>0.5985952044954006</v>
      </c>
      <c r="X115" s="186">
        <f t="shared" si="227"/>
        <v>0.61099280235666353</v>
      </c>
      <c r="Y115" s="186">
        <f t="shared" si="227"/>
        <v>0.62339040021792647</v>
      </c>
      <c r="Z115" s="186">
        <f t="shared" si="227"/>
        <v>0.6357879980791894</v>
      </c>
      <c r="AA115" s="186">
        <f t="shared" si="227"/>
        <v>0.64818559594045233</v>
      </c>
      <c r="AB115" s="186">
        <f t="shared" si="227"/>
        <v>0.66058319380171526</v>
      </c>
      <c r="AC115" s="186">
        <f t="shared" si="227"/>
        <v>0.67298079166297819</v>
      </c>
      <c r="AD115" s="186">
        <f t="shared" si="227"/>
        <v>0.68537838952424113</v>
      </c>
      <c r="AE115" s="186">
        <f t="shared" si="227"/>
        <v>0.69777598738550384</v>
      </c>
      <c r="AF115" s="186">
        <f t="shared" si="227"/>
        <v>0.71279006411082635</v>
      </c>
      <c r="AG115" s="186">
        <f t="shared" si="227"/>
        <v>0.72780414083614886</v>
      </c>
      <c r="AH115" s="186">
        <f t="shared" si="227"/>
        <v>0.74281821756147137</v>
      </c>
      <c r="AI115" s="186">
        <f t="shared" si="227"/>
        <v>0.75783229428679388</v>
      </c>
      <c r="AJ115" s="186">
        <f t="shared" si="227"/>
        <v>0.7728463710121164</v>
      </c>
      <c r="AK115" s="186">
        <f t="shared" si="227"/>
        <v>0.78786044773743891</v>
      </c>
      <c r="AL115" s="186">
        <f t="shared" si="227"/>
        <v>0.80287452446276142</v>
      </c>
      <c r="AM115" s="186">
        <f t="shared" si="227"/>
        <v>0.81788860118808393</v>
      </c>
      <c r="AN115" s="186">
        <f t="shared" si="227"/>
        <v>0.83290267791340644</v>
      </c>
      <c r="AO115" s="186">
        <f t="shared" si="227"/>
        <v>0.84791675463872918</v>
      </c>
      <c r="AP115" s="186">
        <f t="shared" si="227"/>
        <v>0.86779956065876185</v>
      </c>
      <c r="AQ115" s="186">
        <f t="shared" si="227"/>
        <v>0.88768236667879452</v>
      </c>
      <c r="AR115" s="186">
        <f t="shared" si="227"/>
        <v>0.90756517269882719</v>
      </c>
      <c r="AS115" s="186">
        <f t="shared" si="227"/>
        <v>0.92744797871885987</v>
      </c>
      <c r="AT115" s="186">
        <f t="shared" si="227"/>
        <v>0.94733078473889254</v>
      </c>
      <c r="AU115" s="186">
        <f t="shared" si="227"/>
        <v>0.96721359075892521</v>
      </c>
      <c r="AV115" s="186">
        <f t="shared" si="227"/>
        <v>0.98709639677895789</v>
      </c>
      <c r="AW115" s="186">
        <f t="shared" si="227"/>
        <v>1.0069792027989906</v>
      </c>
      <c r="AX115" s="186">
        <f t="shared" si="227"/>
        <v>1.0268620088190232</v>
      </c>
      <c r="AY115" s="186">
        <f t="shared" si="227"/>
        <v>1.0467448148390557</v>
      </c>
      <c r="AZ115" s="186">
        <f t="shared" si="227"/>
        <v>1.0467448148390557</v>
      </c>
      <c r="BA115" s="186">
        <f t="shared" si="227"/>
        <v>1.0467448148390557</v>
      </c>
    </row>
    <row r="116" spans="1:53">
      <c r="A116" s="116" t="s">
        <v>16</v>
      </c>
      <c r="B116" s="22" t="str">
        <f t="shared" si="219"/>
        <v/>
      </c>
      <c r="C116" s="23" t="str">
        <f t="shared" si="220"/>
        <v/>
      </c>
      <c r="D116" s="57" t="str">
        <f>ITEMS_TRA!C20</f>
        <v>TFHCV5</v>
      </c>
      <c r="E116" s="23" t="str">
        <f t="shared" si="221"/>
        <v/>
      </c>
      <c r="H116" s="23" t="str">
        <f t="shared" si="221"/>
        <v/>
      </c>
      <c r="J116" s="23" t="str">
        <f t="shared" si="221"/>
        <v/>
      </c>
      <c r="K116" s="23" t="str">
        <f t="shared" si="221"/>
        <v/>
      </c>
      <c r="L116" s="125" t="str">
        <f t="shared" si="222"/>
        <v/>
      </c>
      <c r="M116" s="186">
        <f>INDEX('[2]TS BYDem'!J$10:J$59,MATCH($D116,'[2]TS BYDem'!D$10:D$59,0))</f>
        <v>0.27326501935541331</v>
      </c>
      <c r="N116" s="186">
        <f t="shared" ref="N116:BA116" si="228">IF(N$110=-1,O116,IF(N$110=99,M116,IF(N$110=0,INDEX($F97:$N97,0,N$108),(INDEX($F97:$N97,0,N$110+1)-INDEX($F97:$N97,0,N$110))/(INDEX($F$4:$N$4,0,N$110+1)-INDEX($F$4:$N$4,0,N$110))+M116)))</f>
        <v>0.27740453823694228</v>
      </c>
      <c r="O116" s="186">
        <f t="shared" si="228"/>
        <v>0.28154405711847125</v>
      </c>
      <c r="P116" s="186">
        <f t="shared" si="228"/>
        <v>0.28568357599999999</v>
      </c>
      <c r="Q116" s="186">
        <f t="shared" si="228"/>
        <v>0.2876204765</v>
      </c>
      <c r="R116" s="186">
        <f t="shared" si="228"/>
        <v>0.289557377</v>
      </c>
      <c r="S116" s="186">
        <f t="shared" si="228"/>
        <v>0.29186958650189898</v>
      </c>
      <c r="T116" s="186">
        <f t="shared" si="228"/>
        <v>0.29418179600379801</v>
      </c>
      <c r="U116" s="186">
        <f t="shared" si="228"/>
        <v>0.27630537993940352</v>
      </c>
      <c r="V116" s="186">
        <f t="shared" si="228"/>
        <v>0.28091220947882201</v>
      </c>
      <c r="W116" s="186">
        <f t="shared" si="228"/>
        <v>0.28685327196018229</v>
      </c>
      <c r="X116" s="186">
        <f t="shared" si="228"/>
        <v>0.29279433444154257</v>
      </c>
      <c r="Y116" s="186">
        <f t="shared" si="228"/>
        <v>0.29873539692290285</v>
      </c>
      <c r="Z116" s="186">
        <f t="shared" si="228"/>
        <v>0.30467645940426313</v>
      </c>
      <c r="AA116" s="186">
        <f t="shared" si="228"/>
        <v>0.31061752188562342</v>
      </c>
      <c r="AB116" s="186">
        <f t="shared" si="228"/>
        <v>0.3165585843669837</v>
      </c>
      <c r="AC116" s="186">
        <f t="shared" si="228"/>
        <v>0.32249964684834398</v>
      </c>
      <c r="AD116" s="186">
        <f t="shared" si="228"/>
        <v>0.32844070932970426</v>
      </c>
      <c r="AE116" s="186">
        <f t="shared" si="228"/>
        <v>0.33438177181106471</v>
      </c>
      <c r="AF116" s="186">
        <f t="shared" si="228"/>
        <v>0.34157667915709089</v>
      </c>
      <c r="AG116" s="186">
        <f t="shared" si="228"/>
        <v>0.34877158650311707</v>
      </c>
      <c r="AH116" s="186">
        <f t="shared" si="228"/>
        <v>0.35596649384914325</v>
      </c>
      <c r="AI116" s="186">
        <f t="shared" si="228"/>
        <v>0.36316140119516943</v>
      </c>
      <c r="AJ116" s="186">
        <f t="shared" si="228"/>
        <v>0.37035630854119561</v>
      </c>
      <c r="AK116" s="186">
        <f t="shared" si="228"/>
        <v>0.37755121588722179</v>
      </c>
      <c r="AL116" s="186">
        <f t="shared" si="228"/>
        <v>0.38474612323324797</v>
      </c>
      <c r="AM116" s="186">
        <f t="shared" si="228"/>
        <v>0.39194103057927415</v>
      </c>
      <c r="AN116" s="186">
        <f t="shared" si="228"/>
        <v>0.39913593792530033</v>
      </c>
      <c r="AO116" s="186">
        <f t="shared" si="228"/>
        <v>0.40633084527132635</v>
      </c>
      <c r="AP116" s="186">
        <f t="shared" si="228"/>
        <v>0.41585890015677074</v>
      </c>
      <c r="AQ116" s="186">
        <f t="shared" si="228"/>
        <v>0.42538695504221513</v>
      </c>
      <c r="AR116" s="186">
        <f t="shared" si="228"/>
        <v>0.43491500992765952</v>
      </c>
      <c r="AS116" s="186">
        <f t="shared" si="228"/>
        <v>0.44444306481310392</v>
      </c>
      <c r="AT116" s="186">
        <f t="shared" si="228"/>
        <v>0.45397111969854831</v>
      </c>
      <c r="AU116" s="186">
        <f t="shared" si="228"/>
        <v>0.4634991745839927</v>
      </c>
      <c r="AV116" s="186">
        <f t="shared" si="228"/>
        <v>0.47302722946943709</v>
      </c>
      <c r="AW116" s="186">
        <f t="shared" si="228"/>
        <v>0.48255528435488149</v>
      </c>
      <c r="AX116" s="186">
        <f t="shared" si="228"/>
        <v>0.49208333924032588</v>
      </c>
      <c r="AY116" s="186">
        <f t="shared" si="228"/>
        <v>0.50161139412577005</v>
      </c>
      <c r="AZ116" s="186">
        <f t="shared" si="228"/>
        <v>0.50161139412577005</v>
      </c>
      <c r="BA116" s="186">
        <f t="shared" si="228"/>
        <v>0.50161139412577005</v>
      </c>
    </row>
    <row r="117" spans="1:53">
      <c r="A117" s="116" t="s">
        <v>16</v>
      </c>
      <c r="B117" s="22" t="str">
        <f t="shared" si="219"/>
        <v/>
      </c>
      <c r="C117" s="23" t="str">
        <f t="shared" si="220"/>
        <v/>
      </c>
      <c r="D117" s="57" t="str">
        <f>ITEMS_TRA!C21</f>
        <v>TFHCV6</v>
      </c>
      <c r="E117" s="23" t="str">
        <f t="shared" si="221"/>
        <v/>
      </c>
      <c r="H117" s="23" t="str">
        <f t="shared" si="221"/>
        <v/>
      </c>
      <c r="J117" s="23" t="str">
        <f t="shared" si="221"/>
        <v/>
      </c>
      <c r="K117" s="23" t="str">
        <f t="shared" si="221"/>
        <v/>
      </c>
      <c r="L117" s="125" t="str">
        <f t="shared" si="222"/>
        <v/>
      </c>
      <c r="M117" s="186">
        <f>INDEX('[2]TS BYDem'!J$10:J$59,MATCH($D117,'[2]TS BYDem'!D$10:D$59,0))</f>
        <v>5.0361375113209643</v>
      </c>
      <c r="N117" s="186">
        <f t="shared" ref="N117:BA117" si="229">IF(N$110=-1,O117,IF(N$110=99,M117,IF(N$110=0,INDEX($F98:$N98,0,N$108),(INDEX($F98:$N98,0,N$110+1)-INDEX($F98:$N98,0,N$110))/(INDEX($F$4:$N$4,0,N$110+1)-INDEX($F$4:$N$4,0,N$110))+M117)))</f>
        <v>5.3607583408806443</v>
      </c>
      <c r="O117" s="186">
        <f t="shared" si="229"/>
        <v>5.6853791704403243</v>
      </c>
      <c r="P117" s="186">
        <f t="shared" si="229"/>
        <v>6.01</v>
      </c>
      <c r="Q117" s="186">
        <f t="shared" si="229"/>
        <v>6.3253919226144593</v>
      </c>
      <c r="R117" s="186">
        <f t="shared" si="229"/>
        <v>6.6407838452289196</v>
      </c>
      <c r="S117" s="186">
        <f t="shared" si="229"/>
        <v>6.03120353966154</v>
      </c>
      <c r="T117" s="186">
        <f t="shared" si="229"/>
        <v>5.4216232340941595</v>
      </c>
      <c r="U117" s="186">
        <f t="shared" si="229"/>
        <v>5.092169834891294</v>
      </c>
      <c r="V117" s="186">
        <f t="shared" si="229"/>
        <v>5.1770713971419369</v>
      </c>
      <c r="W117" s="186">
        <f t="shared" si="229"/>
        <v>5.286562204600779</v>
      </c>
      <c r="X117" s="186">
        <f t="shared" si="229"/>
        <v>5.3960530120596211</v>
      </c>
      <c r="Y117" s="186">
        <f t="shared" si="229"/>
        <v>5.5055438195184632</v>
      </c>
      <c r="Z117" s="186">
        <f t="shared" si="229"/>
        <v>5.6150346269773053</v>
      </c>
      <c r="AA117" s="186">
        <f t="shared" si="229"/>
        <v>5.7245254344361474</v>
      </c>
      <c r="AB117" s="186">
        <f t="shared" si="229"/>
        <v>5.8340162418949895</v>
      </c>
      <c r="AC117" s="186">
        <f t="shared" si="229"/>
        <v>5.9435070493538316</v>
      </c>
      <c r="AD117" s="186">
        <f t="shared" si="229"/>
        <v>6.0529978568126737</v>
      </c>
      <c r="AE117" s="186">
        <f t="shared" si="229"/>
        <v>6.162488664271514</v>
      </c>
      <c r="AF117" s="186">
        <f t="shared" si="229"/>
        <v>6.2950872049163147</v>
      </c>
      <c r="AG117" s="186">
        <f t="shared" si="229"/>
        <v>6.4276857455611154</v>
      </c>
      <c r="AH117" s="186">
        <f t="shared" si="229"/>
        <v>6.5602842862059161</v>
      </c>
      <c r="AI117" s="186">
        <f t="shared" si="229"/>
        <v>6.6928828268507168</v>
      </c>
      <c r="AJ117" s="186">
        <f t="shared" si="229"/>
        <v>6.8254813674955175</v>
      </c>
      <c r="AK117" s="186">
        <f t="shared" si="229"/>
        <v>6.9580799081403182</v>
      </c>
      <c r="AL117" s="186">
        <f t="shared" si="229"/>
        <v>7.0906784487851189</v>
      </c>
      <c r="AM117" s="186">
        <f t="shared" si="229"/>
        <v>7.2232769894299196</v>
      </c>
      <c r="AN117" s="186">
        <f t="shared" si="229"/>
        <v>7.3558755300747203</v>
      </c>
      <c r="AO117" s="186">
        <f t="shared" si="229"/>
        <v>7.4884740707195245</v>
      </c>
      <c r="AP117" s="186">
        <f t="shared" si="229"/>
        <v>7.6640713525512751</v>
      </c>
      <c r="AQ117" s="186">
        <f t="shared" si="229"/>
        <v>7.8396686343830257</v>
      </c>
      <c r="AR117" s="186">
        <f t="shared" si="229"/>
        <v>8.0152659162147764</v>
      </c>
      <c r="AS117" s="186">
        <f t="shared" si="229"/>
        <v>8.190863198046527</v>
      </c>
      <c r="AT117" s="186">
        <f t="shared" si="229"/>
        <v>8.3664604798782776</v>
      </c>
      <c r="AU117" s="186">
        <f t="shared" si="229"/>
        <v>8.5420577617100282</v>
      </c>
      <c r="AV117" s="186">
        <f t="shared" si="229"/>
        <v>8.7176550435417788</v>
      </c>
      <c r="AW117" s="186">
        <f t="shared" si="229"/>
        <v>8.8932523253735294</v>
      </c>
      <c r="AX117" s="186">
        <f t="shared" si="229"/>
        <v>9.06884960720528</v>
      </c>
      <c r="AY117" s="186">
        <f t="shared" si="229"/>
        <v>9.2444468890370324</v>
      </c>
      <c r="AZ117" s="186">
        <f t="shared" si="229"/>
        <v>9.2444468890370324</v>
      </c>
      <c r="BA117" s="186">
        <f t="shared" si="229"/>
        <v>9.2444468890370324</v>
      </c>
    </row>
    <row r="118" spans="1:53">
      <c r="A118" s="116" t="s">
        <v>16</v>
      </c>
      <c r="B118" s="22" t="str">
        <f t="shared" si="219"/>
        <v/>
      </c>
      <c r="C118" s="23" t="str">
        <f t="shared" si="220"/>
        <v/>
      </c>
      <c r="D118" s="57" t="str">
        <f>ITEMS_TRA!C22</f>
        <v>TFHCV7</v>
      </c>
      <c r="E118" s="23" t="str">
        <f t="shared" si="221"/>
        <v/>
      </c>
      <c r="H118" s="23" t="str">
        <f t="shared" si="221"/>
        <v/>
      </c>
      <c r="J118" s="23" t="str">
        <f t="shared" si="221"/>
        <v/>
      </c>
      <c r="K118" s="23" t="str">
        <f t="shared" si="221"/>
        <v/>
      </c>
      <c r="L118" s="125" t="str">
        <f t="shared" si="222"/>
        <v/>
      </c>
      <c r="M118" s="186">
        <f>INDEX('[2]TS BYDem'!J$10:J$59,MATCH($D118,'[2]TS BYDem'!D$10:D$59,0))</f>
        <v>1.5653068685251963</v>
      </c>
      <c r="N118" s="186">
        <f t="shared" ref="N118:BA118" si="230">IF(N$110=-1,O118,IF(N$110=99,M118,IF(N$110=0,INDEX($F99:$N99,0,N$108),(INDEX($F99:$N99,0,N$110+1)-INDEX($F99:$N99,0,N$110))/(INDEX($F$4:$N$4,0,N$110+1)-INDEX($F$4:$N$4,0,N$110))+M118)))</f>
        <v>1.6102045790167996</v>
      </c>
      <c r="O118" s="186">
        <f t="shared" si="230"/>
        <v>1.6551022895084029</v>
      </c>
      <c r="P118" s="186">
        <f t="shared" si="230"/>
        <v>1.7</v>
      </c>
      <c r="Q118" s="186">
        <f t="shared" si="230"/>
        <v>1.74</v>
      </c>
      <c r="R118" s="186">
        <f t="shared" si="230"/>
        <v>1.78</v>
      </c>
      <c r="S118" s="186">
        <f t="shared" si="230"/>
        <v>1.7325607986086706</v>
      </c>
      <c r="T118" s="186">
        <f t="shared" si="230"/>
        <v>1.6851215972173414</v>
      </c>
      <c r="U118" s="186">
        <f t="shared" si="230"/>
        <v>1.5827225528163571</v>
      </c>
      <c r="V118" s="186">
        <f t="shared" si="230"/>
        <v>1.609111228312351</v>
      </c>
      <c r="W118" s="186">
        <f t="shared" si="230"/>
        <v>1.6431426090223546</v>
      </c>
      <c r="X118" s="186">
        <f t="shared" si="230"/>
        <v>1.6771739897323583</v>
      </c>
      <c r="Y118" s="186">
        <f t="shared" si="230"/>
        <v>1.711205370442362</v>
      </c>
      <c r="Z118" s="186">
        <f t="shared" si="230"/>
        <v>1.7452367511523657</v>
      </c>
      <c r="AA118" s="186">
        <f t="shared" si="230"/>
        <v>1.7792681318623693</v>
      </c>
      <c r="AB118" s="186">
        <f t="shared" si="230"/>
        <v>1.813299512572373</v>
      </c>
      <c r="AC118" s="186">
        <f t="shared" si="230"/>
        <v>1.8473308932823767</v>
      </c>
      <c r="AD118" s="186">
        <f t="shared" si="230"/>
        <v>1.8813622739923803</v>
      </c>
      <c r="AE118" s="186">
        <f t="shared" si="230"/>
        <v>1.9153936547023844</v>
      </c>
      <c r="AF118" s="186">
        <f t="shared" si="230"/>
        <v>1.9566072645295876</v>
      </c>
      <c r="AG118" s="186">
        <f t="shared" si="230"/>
        <v>1.9978208743567907</v>
      </c>
      <c r="AH118" s="186">
        <f t="shared" si="230"/>
        <v>2.0390344841839938</v>
      </c>
      <c r="AI118" s="186">
        <f t="shared" si="230"/>
        <v>2.0802480940111967</v>
      </c>
      <c r="AJ118" s="186">
        <f t="shared" si="230"/>
        <v>2.1214617038383996</v>
      </c>
      <c r="AK118" s="186">
        <f t="shared" si="230"/>
        <v>2.1626753136656025</v>
      </c>
      <c r="AL118" s="186">
        <f t="shared" si="230"/>
        <v>2.2038889234928054</v>
      </c>
      <c r="AM118" s="186">
        <f t="shared" si="230"/>
        <v>2.2451025333200083</v>
      </c>
      <c r="AN118" s="186">
        <f t="shared" si="230"/>
        <v>2.2863161431472112</v>
      </c>
      <c r="AO118" s="186">
        <f t="shared" si="230"/>
        <v>2.3275297529744154</v>
      </c>
      <c r="AP118" s="186">
        <f t="shared" si="230"/>
        <v>2.3821080147330975</v>
      </c>
      <c r="AQ118" s="186">
        <f t="shared" si="230"/>
        <v>2.4366862764917796</v>
      </c>
      <c r="AR118" s="186">
        <f t="shared" si="230"/>
        <v>2.4912645382504617</v>
      </c>
      <c r="AS118" s="186">
        <f t="shared" si="230"/>
        <v>2.5458428000091438</v>
      </c>
      <c r="AT118" s="186">
        <f t="shared" si="230"/>
        <v>2.6004210617678258</v>
      </c>
      <c r="AU118" s="186">
        <f t="shared" si="230"/>
        <v>2.6549993235265079</v>
      </c>
      <c r="AV118" s="186">
        <f t="shared" si="230"/>
        <v>2.70957758528519</v>
      </c>
      <c r="AW118" s="186">
        <f t="shared" si="230"/>
        <v>2.7641558470438721</v>
      </c>
      <c r="AX118" s="186">
        <f t="shared" si="230"/>
        <v>2.8187341088025542</v>
      </c>
      <c r="AY118" s="186">
        <f t="shared" si="230"/>
        <v>2.8733123705612362</v>
      </c>
      <c r="AZ118" s="186">
        <f t="shared" si="230"/>
        <v>2.8733123705612362</v>
      </c>
      <c r="BA118" s="186">
        <f t="shared" si="230"/>
        <v>2.8733123705612362</v>
      </c>
    </row>
    <row r="119" spans="1:53">
      <c r="A119" s="116" t="s">
        <v>16</v>
      </c>
      <c r="B119" s="22" t="str">
        <f t="shared" si="219"/>
        <v/>
      </c>
      <c r="C119" s="23" t="str">
        <f t="shared" si="220"/>
        <v/>
      </c>
      <c r="D119" s="57" t="str">
        <f>ITEMS_TRA!C23</f>
        <v>TFHCV8</v>
      </c>
      <c r="E119" s="23" t="str">
        <f t="shared" si="221"/>
        <v/>
      </c>
      <c r="H119" s="23" t="str">
        <f t="shared" si="221"/>
        <v/>
      </c>
      <c r="J119" s="23" t="str">
        <f t="shared" si="221"/>
        <v/>
      </c>
      <c r="K119" s="23" t="str">
        <f t="shared" si="221"/>
        <v/>
      </c>
      <c r="L119" s="125" t="str">
        <f t="shared" si="222"/>
        <v/>
      </c>
      <c r="M119" s="186">
        <f>INDEX('[2]TS BYDem'!J$10:J$59,MATCH($D119,'[2]TS BYDem'!D$10:D$59,0))</f>
        <v>5.8486156921973939E-2</v>
      </c>
      <c r="N119" s="186">
        <f t="shared" ref="N119:BA119" si="231">IF(N$110=-1,O119,IF(N$110=99,M119,IF(N$110=0,INDEX($F100:$N100,0,N$108),(INDEX($F100:$N100,0,N$110+1)-INDEX($F100:$N100,0,N$110))/(INDEX($F$4:$N$4,0,N$110+1)-INDEX($F$4:$N$4,0,N$110))+M119)))</f>
        <v>6.5622085483256903E-2</v>
      </c>
      <c r="O119" s="186">
        <f t="shared" si="231"/>
        <v>7.2758014044539868E-2</v>
      </c>
      <c r="P119" s="186">
        <f t="shared" si="231"/>
        <v>7.9893942605822804E-2</v>
      </c>
      <c r="Q119" s="186">
        <f t="shared" si="231"/>
        <v>9.0970063028559395E-2</v>
      </c>
      <c r="R119" s="186">
        <f t="shared" si="231"/>
        <v>0.102046183451296</v>
      </c>
      <c r="S119" s="186">
        <f t="shared" si="231"/>
        <v>8.2504550137799171E-2</v>
      </c>
      <c r="T119" s="186">
        <f t="shared" si="231"/>
        <v>6.2962916824302356E-2</v>
      </c>
      <c r="U119" s="186">
        <f t="shared" si="231"/>
        <v>5.9136876895697937E-2</v>
      </c>
      <c r="V119" s="186">
        <f t="shared" si="231"/>
        <v>6.0122863890999301E-2</v>
      </c>
      <c r="W119" s="186">
        <f t="shared" si="231"/>
        <v>6.1394413075698151E-2</v>
      </c>
      <c r="X119" s="186">
        <f t="shared" si="231"/>
        <v>6.2665962260397001E-2</v>
      </c>
      <c r="Y119" s="186">
        <f t="shared" si="231"/>
        <v>6.3937511445095851E-2</v>
      </c>
      <c r="Z119" s="186">
        <f t="shared" si="231"/>
        <v>6.5209060629794702E-2</v>
      </c>
      <c r="AA119" s="186">
        <f t="shared" si="231"/>
        <v>6.6480609814493552E-2</v>
      </c>
      <c r="AB119" s="186">
        <f t="shared" si="231"/>
        <v>6.7752158999192402E-2</v>
      </c>
      <c r="AC119" s="186">
        <f t="shared" si="231"/>
        <v>6.9023708183891253E-2</v>
      </c>
      <c r="AD119" s="186">
        <f t="shared" si="231"/>
        <v>7.0295257368590103E-2</v>
      </c>
      <c r="AE119" s="186">
        <f t="shared" si="231"/>
        <v>7.1566806553288939E-2</v>
      </c>
      <c r="AF119" s="186">
        <f t="shared" si="231"/>
        <v>7.3106712689359157E-2</v>
      </c>
      <c r="AG119" s="186">
        <f t="shared" si="231"/>
        <v>7.4646618825429376E-2</v>
      </c>
      <c r="AH119" s="186">
        <f t="shared" si="231"/>
        <v>7.6186524961499594E-2</v>
      </c>
      <c r="AI119" s="186">
        <f t="shared" si="231"/>
        <v>7.7726431097569812E-2</v>
      </c>
      <c r="AJ119" s="186">
        <f t="shared" si="231"/>
        <v>7.926633723364003E-2</v>
      </c>
      <c r="AK119" s="186">
        <f t="shared" si="231"/>
        <v>8.0806243369710248E-2</v>
      </c>
      <c r="AL119" s="186">
        <f t="shared" si="231"/>
        <v>8.2346149505780467E-2</v>
      </c>
      <c r="AM119" s="186">
        <f t="shared" si="231"/>
        <v>8.3886055641850685E-2</v>
      </c>
      <c r="AN119" s="186">
        <f t="shared" si="231"/>
        <v>8.5425961777920903E-2</v>
      </c>
      <c r="AO119" s="186">
        <f t="shared" si="231"/>
        <v>8.6965867913991177E-2</v>
      </c>
      <c r="AP119" s="186">
        <f t="shared" si="231"/>
        <v>8.9005131170246082E-2</v>
      </c>
      <c r="AQ119" s="186">
        <f t="shared" si="231"/>
        <v>9.1044394426500988E-2</v>
      </c>
      <c r="AR119" s="186">
        <f t="shared" si="231"/>
        <v>9.3083657682755894E-2</v>
      </c>
      <c r="AS119" s="186">
        <f t="shared" si="231"/>
        <v>9.5122920939010799E-2</v>
      </c>
      <c r="AT119" s="186">
        <f t="shared" si="231"/>
        <v>9.7162184195265705E-2</v>
      </c>
      <c r="AU119" s="186">
        <f t="shared" si="231"/>
        <v>9.9201447451520611E-2</v>
      </c>
      <c r="AV119" s="186">
        <f t="shared" si="231"/>
        <v>0.10124071070777552</v>
      </c>
      <c r="AW119" s="186">
        <f t="shared" si="231"/>
        <v>0.10327997396403042</v>
      </c>
      <c r="AX119" s="186">
        <f t="shared" si="231"/>
        <v>0.10531923722028533</v>
      </c>
      <c r="AY119" s="186">
        <f t="shared" si="231"/>
        <v>0.10735850047654023</v>
      </c>
      <c r="AZ119" s="186">
        <f t="shared" si="231"/>
        <v>0.10735850047654023</v>
      </c>
      <c r="BA119" s="186">
        <f t="shared" si="231"/>
        <v>0.10735850047654023</v>
      </c>
    </row>
    <row r="120" spans="1:53">
      <c r="A120" s="116" t="s">
        <v>16</v>
      </c>
      <c r="B120" s="22" t="str">
        <f t="shared" si="219"/>
        <v/>
      </c>
      <c r="C120" s="23" t="str">
        <f t="shared" si="220"/>
        <v/>
      </c>
      <c r="D120" s="57" t="str">
        <f>ITEMS_TRA!C24</f>
        <v>TFHCV9</v>
      </c>
      <c r="E120" s="23" t="str">
        <f t="shared" si="221"/>
        <v/>
      </c>
      <c r="H120" s="23" t="str">
        <f t="shared" si="221"/>
        <v/>
      </c>
      <c r="J120" s="23" t="str">
        <f t="shared" si="221"/>
        <v/>
      </c>
      <c r="K120" s="23" t="str">
        <f t="shared" si="221"/>
        <v/>
      </c>
      <c r="L120" s="125" t="str">
        <f t="shared" si="222"/>
        <v/>
      </c>
      <c r="M120" s="186">
        <f>INDEX('[2]TS BYDem'!J$10:J$59,MATCH($D120,'[2]TS BYDem'!D$10:D$59,0))</f>
        <v>3.9969372950314989E-2</v>
      </c>
      <c r="N120" s="186">
        <f t="shared" ref="N120:BA120" si="232">IF(N$110=-1,O120,IF(N$110=99,M120,IF(N$110=0,INDEX($F101:$N101,0,N$108),(INDEX($F101:$N101,0,N$110+1)-INDEX($F101:$N101,0,N$110))/(INDEX($F$4:$N$4,0,N$110+1)-INDEX($F$4:$N$4,0,N$110))+M120)))</f>
        <v>3.4102559292729893E-2</v>
      </c>
      <c r="O120" s="186">
        <f t="shared" si="232"/>
        <v>2.8235745635144794E-2</v>
      </c>
      <c r="P120" s="186">
        <f t="shared" si="232"/>
        <v>2.2368931977559604E-2</v>
      </c>
      <c r="Q120" s="186">
        <f t="shared" si="232"/>
        <v>2.2519965988779801E-2</v>
      </c>
      <c r="R120" s="186">
        <f t="shared" si="232"/>
        <v>2.2670999999999997E-2</v>
      </c>
      <c r="S120" s="186">
        <f t="shared" si="232"/>
        <v>3.2849892781419768E-2</v>
      </c>
      <c r="T120" s="186">
        <f t="shared" si="232"/>
        <v>4.3028785562839532E-2</v>
      </c>
      <c r="U120" s="186">
        <f t="shared" si="232"/>
        <v>4.041407423835975E-2</v>
      </c>
      <c r="V120" s="186">
        <f t="shared" si="232"/>
        <v>4.1087896626654755E-2</v>
      </c>
      <c r="W120" s="186">
        <f t="shared" si="232"/>
        <v>4.1956871889565255E-2</v>
      </c>
      <c r="X120" s="186">
        <f t="shared" si="232"/>
        <v>4.2825847152475754E-2</v>
      </c>
      <c r="Y120" s="186">
        <f t="shared" si="232"/>
        <v>4.3694822415386254E-2</v>
      </c>
      <c r="Z120" s="186">
        <f t="shared" si="232"/>
        <v>4.4563797678296754E-2</v>
      </c>
      <c r="AA120" s="186">
        <f t="shared" si="232"/>
        <v>4.5432772941207254E-2</v>
      </c>
      <c r="AB120" s="186">
        <f t="shared" si="232"/>
        <v>4.6301748204117754E-2</v>
      </c>
      <c r="AC120" s="186">
        <f t="shared" si="232"/>
        <v>4.7170723467028254E-2</v>
      </c>
      <c r="AD120" s="186">
        <f t="shared" si="232"/>
        <v>4.8039698729938754E-2</v>
      </c>
      <c r="AE120" s="186">
        <f t="shared" si="232"/>
        <v>4.8908673992849275E-2</v>
      </c>
      <c r="AF120" s="186">
        <f t="shared" si="232"/>
        <v>4.9961044090326895E-2</v>
      </c>
      <c r="AG120" s="186">
        <f t="shared" si="232"/>
        <v>5.1013414187804515E-2</v>
      </c>
      <c r="AH120" s="186">
        <f t="shared" si="232"/>
        <v>5.2065784285282135E-2</v>
      </c>
      <c r="AI120" s="186">
        <f t="shared" si="232"/>
        <v>5.3118154382759755E-2</v>
      </c>
      <c r="AJ120" s="186">
        <f t="shared" si="232"/>
        <v>5.4170524480237375E-2</v>
      </c>
      <c r="AK120" s="186">
        <f t="shared" si="232"/>
        <v>5.5222894577714995E-2</v>
      </c>
      <c r="AL120" s="186">
        <f t="shared" si="232"/>
        <v>5.6275264675192616E-2</v>
      </c>
      <c r="AM120" s="186">
        <f t="shared" si="232"/>
        <v>5.7327634772670236E-2</v>
      </c>
      <c r="AN120" s="186">
        <f t="shared" si="232"/>
        <v>5.8380004870147856E-2</v>
      </c>
      <c r="AO120" s="186">
        <f t="shared" si="232"/>
        <v>5.9432374967625483E-2</v>
      </c>
      <c r="AP120" s="186">
        <f t="shared" si="232"/>
        <v>6.0826005151634076E-2</v>
      </c>
      <c r="AQ120" s="186">
        <f t="shared" si="232"/>
        <v>6.2219635335642669E-2</v>
      </c>
      <c r="AR120" s="186">
        <f t="shared" si="232"/>
        <v>6.3613265519651269E-2</v>
      </c>
      <c r="AS120" s="186">
        <f t="shared" si="232"/>
        <v>6.5006895703659862E-2</v>
      </c>
      <c r="AT120" s="186">
        <f t="shared" si="232"/>
        <v>6.6400525887668455E-2</v>
      </c>
      <c r="AU120" s="186">
        <f t="shared" si="232"/>
        <v>6.7794156071677047E-2</v>
      </c>
      <c r="AV120" s="186">
        <f t="shared" si="232"/>
        <v>6.918778625568564E-2</v>
      </c>
      <c r="AW120" s="186">
        <f t="shared" si="232"/>
        <v>7.0581416439694233E-2</v>
      </c>
      <c r="AX120" s="186">
        <f t="shared" si="232"/>
        <v>7.1975046623702826E-2</v>
      </c>
      <c r="AY120" s="186">
        <f t="shared" si="232"/>
        <v>7.3368676807711419E-2</v>
      </c>
      <c r="AZ120" s="186">
        <f t="shared" si="232"/>
        <v>7.3368676807711419E-2</v>
      </c>
      <c r="BA120" s="186">
        <f t="shared" si="232"/>
        <v>7.3368676807711419E-2</v>
      </c>
    </row>
    <row r="121" spans="1:53">
      <c r="A121" s="116" t="s">
        <v>16</v>
      </c>
      <c r="B121" s="22" t="str">
        <f t="shared" si="219"/>
        <v/>
      </c>
      <c r="C121" s="23" t="str">
        <f t="shared" si="220"/>
        <v/>
      </c>
      <c r="D121" s="57" t="str">
        <f>ITEMS_TRA!C25</f>
        <v>TFRCO</v>
      </c>
      <c r="E121" s="23" t="str">
        <f t="shared" si="221"/>
        <v/>
      </c>
      <c r="H121" s="23" t="str">
        <f t="shared" si="221"/>
        <v/>
      </c>
      <c r="J121" s="23" t="str">
        <f t="shared" si="221"/>
        <v/>
      </c>
      <c r="K121" s="23" t="str">
        <f t="shared" si="221"/>
        <v/>
      </c>
      <c r="L121" s="125" t="str">
        <f t="shared" si="222"/>
        <v/>
      </c>
      <c r="M121" s="186">
        <f>INDEX('[2]TS BYDem'!J$10:J$59,MATCH($D121,'[2]TS BYDem'!D$10:D$59,0))</f>
        <v>22</v>
      </c>
      <c r="N121" s="186">
        <f t="shared" ref="N121:BA121" si="233">IF(N$110=-1,O121,IF(N$110=99,M121,IF(N$110=0,INDEX($F102:$N102,0,N$108),(INDEX($F102:$N102,0,N$110+1)-INDEX($F102:$N102,0,N$110))/(INDEX($F$4:$N$4,0,N$110+1)-INDEX($F$4:$N$4,0,N$110))+M121)))</f>
        <v>22.351387197896614</v>
      </c>
      <c r="O121" s="186">
        <f t="shared" si="233"/>
        <v>22.702774395793227</v>
      </c>
      <c r="P121" s="186">
        <f t="shared" si="233"/>
        <v>23.054161593689841</v>
      </c>
      <c r="Q121" s="186">
        <f t="shared" si="233"/>
        <v>23.209218935995068</v>
      </c>
      <c r="R121" s="186">
        <f t="shared" si="233"/>
        <v>23.364276278300295</v>
      </c>
      <c r="S121" s="186">
        <f t="shared" si="233"/>
        <v>23.524121294092421</v>
      </c>
      <c r="T121" s="186">
        <f t="shared" si="233"/>
        <v>23.683966309884546</v>
      </c>
      <c r="U121" s="186">
        <f t="shared" si="233"/>
        <v>22.244773125391472</v>
      </c>
      <c r="V121" s="186">
        <f t="shared" si="233"/>
        <v>22.615659417776335</v>
      </c>
      <c r="W121" s="186">
        <f t="shared" si="233"/>
        <v>23.093962037329451</v>
      </c>
      <c r="X121" s="186">
        <f t="shared" si="233"/>
        <v>23.572264656882567</v>
      </c>
      <c r="Y121" s="186">
        <f t="shared" si="233"/>
        <v>24.050567276435682</v>
      </c>
      <c r="Z121" s="186">
        <f t="shared" si="233"/>
        <v>24.528869895988798</v>
      </c>
      <c r="AA121" s="186">
        <f t="shared" si="233"/>
        <v>25.007172515541914</v>
      </c>
      <c r="AB121" s="186">
        <f t="shared" si="233"/>
        <v>25.485475135095029</v>
      </c>
      <c r="AC121" s="186">
        <f t="shared" si="233"/>
        <v>25.963777754648145</v>
      </c>
      <c r="AD121" s="186">
        <f t="shared" si="233"/>
        <v>26.442080374201261</v>
      </c>
      <c r="AE121" s="186">
        <f t="shared" si="233"/>
        <v>26.920382993754366</v>
      </c>
      <c r="AF121" s="186">
        <f t="shared" si="233"/>
        <v>27.499630063086368</v>
      </c>
      <c r="AG121" s="186">
        <f t="shared" si="233"/>
        <v>28.07887713241837</v>
      </c>
      <c r="AH121" s="186">
        <f t="shared" si="233"/>
        <v>28.658124201750372</v>
      </c>
      <c r="AI121" s="186">
        <f t="shared" si="233"/>
        <v>29.237371271082374</v>
      </c>
      <c r="AJ121" s="186">
        <f t="shared" si="233"/>
        <v>29.816618340414376</v>
      </c>
      <c r="AK121" s="186">
        <f t="shared" si="233"/>
        <v>30.395865409746378</v>
      </c>
      <c r="AL121" s="186">
        <f t="shared" si="233"/>
        <v>30.97511247907838</v>
      </c>
      <c r="AM121" s="186">
        <f t="shared" si="233"/>
        <v>31.554359548410382</v>
      </c>
      <c r="AN121" s="186">
        <f t="shared" si="233"/>
        <v>32.13360661774238</v>
      </c>
      <c r="AO121" s="186">
        <f t="shared" si="233"/>
        <v>32.712853687074372</v>
      </c>
      <c r="AP121" s="186">
        <f t="shared" si="233"/>
        <v>33.479937626227027</v>
      </c>
      <c r="AQ121" s="186">
        <f t="shared" si="233"/>
        <v>34.247021565379683</v>
      </c>
      <c r="AR121" s="186">
        <f t="shared" si="233"/>
        <v>35.014105504532338</v>
      </c>
      <c r="AS121" s="186">
        <f t="shared" si="233"/>
        <v>35.781189443684994</v>
      </c>
      <c r="AT121" s="186">
        <f t="shared" si="233"/>
        <v>36.54827338283765</v>
      </c>
      <c r="AU121" s="186">
        <f t="shared" si="233"/>
        <v>37.315357321990305</v>
      </c>
      <c r="AV121" s="186">
        <f t="shared" si="233"/>
        <v>38.082441261142961</v>
      </c>
      <c r="AW121" s="186">
        <f t="shared" si="233"/>
        <v>38.849525200295616</v>
      </c>
      <c r="AX121" s="186">
        <f t="shared" si="233"/>
        <v>39.616609139448272</v>
      </c>
      <c r="AY121" s="186">
        <f t="shared" si="233"/>
        <v>40.383693078600892</v>
      </c>
      <c r="AZ121" s="186">
        <f t="shared" si="233"/>
        <v>40.383693078600892</v>
      </c>
      <c r="BA121" s="186">
        <f t="shared" si="233"/>
        <v>40.383693078600892</v>
      </c>
    </row>
    <row r="122" spans="1:53">
      <c r="A122" s="116" t="s">
        <v>16</v>
      </c>
      <c r="B122" s="22" t="str">
        <f t="shared" si="219"/>
        <v/>
      </c>
      <c r="C122" s="23" t="str">
        <f t="shared" si="220"/>
        <v/>
      </c>
      <c r="D122" s="57" t="str">
        <f>ITEMS_TRA!C26</f>
        <v>TFROT</v>
      </c>
      <c r="E122" s="23" t="str">
        <f t="shared" si="221"/>
        <v/>
      </c>
      <c r="H122" s="23" t="str">
        <f t="shared" si="221"/>
        <v/>
      </c>
      <c r="J122" s="23" t="str">
        <f t="shared" si="221"/>
        <v/>
      </c>
      <c r="K122" s="23" t="str">
        <f t="shared" si="221"/>
        <v/>
      </c>
      <c r="L122" s="125" t="str">
        <f t="shared" si="222"/>
        <v/>
      </c>
      <c r="M122" s="186">
        <f>INDEX('[2]TS BYDem'!J$10:J$59,MATCH($D122,'[2]TS BYDem'!D$10:D$59,0))</f>
        <v>25.1</v>
      </c>
      <c r="N122" s="186">
        <f t="shared" ref="N122:BA122" si="234">IF(N$110=-1,O122,IF(N$110=99,M122,IF(N$110=0,INDEX($F103:$N103,0,N$108),(INDEX($F103:$N103,0,N$110+1)-INDEX($F103:$N103,0,N$110))/(INDEX($F$4:$N$4,0,N$110+1)-INDEX($F$4:$N$4,0,N$110))+M122)))</f>
        <v>25.500900848509325</v>
      </c>
      <c r="O122" s="186">
        <f t="shared" si="234"/>
        <v>25.901801697018648</v>
      </c>
      <c r="P122" s="186">
        <f t="shared" si="234"/>
        <v>26.302702545527975</v>
      </c>
      <c r="Q122" s="186">
        <f t="shared" si="234"/>
        <v>26.479608876976211</v>
      </c>
      <c r="R122" s="186">
        <f t="shared" si="234"/>
        <v>26.656515208424448</v>
      </c>
      <c r="S122" s="186">
        <f t="shared" si="234"/>
        <v>26.838883840078196</v>
      </c>
      <c r="T122" s="186">
        <f t="shared" si="234"/>
        <v>27.021252471731941</v>
      </c>
      <c r="U122" s="186">
        <f t="shared" si="234"/>
        <v>25.379263883969383</v>
      </c>
      <c r="V122" s="186">
        <f t="shared" si="234"/>
        <v>25.802411426644838</v>
      </c>
      <c r="W122" s="186">
        <f t="shared" si="234"/>
        <v>26.348111233498621</v>
      </c>
      <c r="X122" s="186">
        <f t="shared" si="234"/>
        <v>26.893811040352404</v>
      </c>
      <c r="Y122" s="186">
        <f t="shared" si="234"/>
        <v>27.439510847206186</v>
      </c>
      <c r="Z122" s="186">
        <f t="shared" si="234"/>
        <v>27.985210654059969</v>
      </c>
      <c r="AA122" s="186">
        <f t="shared" si="234"/>
        <v>28.530910460913752</v>
      </c>
      <c r="AB122" s="186">
        <f t="shared" si="234"/>
        <v>29.076610267767535</v>
      </c>
      <c r="AC122" s="186">
        <f t="shared" si="234"/>
        <v>29.622310074621318</v>
      </c>
      <c r="AD122" s="186">
        <f t="shared" si="234"/>
        <v>30.168009881475101</v>
      </c>
      <c r="AE122" s="186">
        <f t="shared" si="234"/>
        <v>30.713709688328873</v>
      </c>
      <c r="AF122" s="186">
        <f t="shared" si="234"/>
        <v>31.374577935612201</v>
      </c>
      <c r="AG122" s="186">
        <f t="shared" si="234"/>
        <v>32.035446182895534</v>
      </c>
      <c r="AH122" s="186">
        <f t="shared" si="234"/>
        <v>32.696314430178866</v>
      </c>
      <c r="AI122" s="186">
        <f t="shared" si="234"/>
        <v>33.357182677462198</v>
      </c>
      <c r="AJ122" s="186">
        <f t="shared" si="234"/>
        <v>34.01805092474553</v>
      </c>
      <c r="AK122" s="186">
        <f t="shared" si="234"/>
        <v>34.678919172028863</v>
      </c>
      <c r="AL122" s="186">
        <f t="shared" si="234"/>
        <v>35.339787419312195</v>
      </c>
      <c r="AM122" s="186">
        <f t="shared" si="234"/>
        <v>36.000655666595527</v>
      </c>
      <c r="AN122" s="186">
        <f t="shared" si="234"/>
        <v>36.66152391387886</v>
      </c>
      <c r="AO122" s="186">
        <f t="shared" si="234"/>
        <v>37.322392161162163</v>
      </c>
      <c r="AP122" s="186">
        <f t="shared" si="234"/>
        <v>38.197565200831782</v>
      </c>
      <c r="AQ122" s="186">
        <f t="shared" si="234"/>
        <v>39.072738240501401</v>
      </c>
      <c r="AR122" s="186">
        <f t="shared" si="234"/>
        <v>39.94791128017102</v>
      </c>
      <c r="AS122" s="186">
        <f t="shared" si="234"/>
        <v>40.823084319840639</v>
      </c>
      <c r="AT122" s="186">
        <f t="shared" si="234"/>
        <v>41.698257359510258</v>
      </c>
      <c r="AU122" s="186">
        <f t="shared" si="234"/>
        <v>42.573430399179877</v>
      </c>
      <c r="AV122" s="186">
        <f t="shared" si="234"/>
        <v>43.448603438849496</v>
      </c>
      <c r="AW122" s="186">
        <f t="shared" si="234"/>
        <v>44.323776478519115</v>
      </c>
      <c r="AX122" s="186">
        <f t="shared" si="234"/>
        <v>45.198949518188734</v>
      </c>
      <c r="AY122" s="186">
        <f t="shared" si="234"/>
        <v>46.074122557858345</v>
      </c>
      <c r="AZ122" s="186">
        <f t="shared" si="234"/>
        <v>46.074122557858345</v>
      </c>
      <c r="BA122" s="186">
        <f t="shared" si="234"/>
        <v>46.074122557858345</v>
      </c>
    </row>
    <row r="123" spans="1:53">
      <c r="A123" s="40" t="s">
        <v>16</v>
      </c>
      <c r="B123" s="22" t="str">
        <f t="shared" si="219"/>
        <v/>
      </c>
      <c r="C123" s="124" t="str">
        <f t="shared" si="220"/>
        <v/>
      </c>
      <c r="D123" s="57" t="str">
        <f>ITEMS_TRA!C27</f>
        <v>TFREX</v>
      </c>
      <c r="E123" s="124" t="str">
        <f t="shared" si="221"/>
        <v/>
      </c>
      <c r="H123" s="124" t="str">
        <f t="shared" si="221"/>
        <v/>
      </c>
      <c r="J123" s="124" t="str">
        <f t="shared" si="221"/>
        <v/>
      </c>
      <c r="K123" s="124" t="str">
        <f t="shared" si="221"/>
        <v/>
      </c>
      <c r="L123" s="125" t="str">
        <f t="shared" si="222"/>
        <v/>
      </c>
      <c r="M123" s="186">
        <f>INDEX('[2]TS BYDem'!J$10:J$59,MATCH($D123,'[2]TS BYDem'!D$10:D$59,0))</f>
        <v>82</v>
      </c>
      <c r="N123" s="186">
        <f t="shared" ref="N123:BA123" si="235">IF(N$110=-1,O123,IF(N$110=99,M123,IF(N$110=0,INDEX($F104:$N104,0,N$108),(INDEX($F104:$N104,0,N$110+1)-INDEX($F104:$N104,0,N$110))/(INDEX($F$4:$N$4,0,N$110+1)-INDEX($F$4:$N$4,0,N$110))+M123)))</f>
        <v>82</v>
      </c>
      <c r="O123" s="186">
        <f t="shared" si="235"/>
        <v>82</v>
      </c>
      <c r="P123" s="186">
        <f t="shared" si="235"/>
        <v>82</v>
      </c>
      <c r="Q123" s="186">
        <f t="shared" si="235"/>
        <v>82</v>
      </c>
      <c r="R123" s="186">
        <f t="shared" si="235"/>
        <v>82</v>
      </c>
      <c r="S123" s="186">
        <f t="shared" si="235"/>
        <v>84.071637252445441</v>
      </c>
      <c r="T123" s="186">
        <f t="shared" si="235"/>
        <v>86.143274504890869</v>
      </c>
      <c r="U123" s="186">
        <f t="shared" si="235"/>
        <v>76.180712241524674</v>
      </c>
      <c r="V123" s="186">
        <f t="shared" si="235"/>
        <v>81.308568940386564</v>
      </c>
      <c r="W123" s="186">
        <f t="shared" si="235"/>
        <v>81.998172790637923</v>
      </c>
      <c r="X123" s="186">
        <f t="shared" si="235"/>
        <v>82.687776640889282</v>
      </c>
      <c r="Y123" s="186">
        <f t="shared" si="235"/>
        <v>83.377380491140642</v>
      </c>
      <c r="Z123" s="186">
        <f t="shared" si="235"/>
        <v>84.066984341392001</v>
      </c>
      <c r="AA123" s="186">
        <f t="shared" si="235"/>
        <v>84.75658819164336</v>
      </c>
      <c r="AB123" s="186">
        <f t="shared" si="235"/>
        <v>85.446192041894719</v>
      </c>
      <c r="AC123" s="186">
        <f t="shared" si="235"/>
        <v>86.135795892146078</v>
      </c>
      <c r="AD123" s="186">
        <f t="shared" si="235"/>
        <v>86.825399742397437</v>
      </c>
      <c r="AE123" s="186">
        <f t="shared" si="235"/>
        <v>87.515003592648796</v>
      </c>
      <c r="AF123" s="186">
        <f t="shared" si="235"/>
        <v>89.560495618848876</v>
      </c>
      <c r="AG123" s="186">
        <f t="shared" si="235"/>
        <v>91.605987645048955</v>
      </c>
      <c r="AH123" s="186">
        <f t="shared" si="235"/>
        <v>93.651479671249035</v>
      </c>
      <c r="AI123" s="186">
        <f t="shared" si="235"/>
        <v>95.696971697449115</v>
      </c>
      <c r="AJ123" s="186">
        <f t="shared" si="235"/>
        <v>97.742463723649195</v>
      </c>
      <c r="AK123" s="186">
        <f t="shared" si="235"/>
        <v>99.787955749849274</v>
      </c>
      <c r="AL123" s="186">
        <f t="shared" si="235"/>
        <v>101.83344777604935</v>
      </c>
      <c r="AM123" s="186">
        <f t="shared" si="235"/>
        <v>103.87893980224943</v>
      </c>
      <c r="AN123" s="186">
        <f t="shared" si="235"/>
        <v>105.92443182844951</v>
      </c>
      <c r="AO123" s="186">
        <f t="shared" si="235"/>
        <v>107.96992385464958</v>
      </c>
      <c r="AP123" s="186">
        <f t="shared" si="235"/>
        <v>110.28291402821911</v>
      </c>
      <c r="AQ123" s="186">
        <f t="shared" si="235"/>
        <v>112.59590420178864</v>
      </c>
      <c r="AR123" s="186">
        <f t="shared" si="235"/>
        <v>114.90889437535817</v>
      </c>
      <c r="AS123" s="186">
        <f t="shared" si="235"/>
        <v>117.2218845489277</v>
      </c>
      <c r="AT123" s="186">
        <f t="shared" si="235"/>
        <v>119.53487472249724</v>
      </c>
      <c r="AU123" s="186">
        <f t="shared" si="235"/>
        <v>121.84786489606677</v>
      </c>
      <c r="AV123" s="186">
        <f t="shared" si="235"/>
        <v>124.1608550696363</v>
      </c>
      <c r="AW123" s="186">
        <f t="shared" si="235"/>
        <v>126.47384524320583</v>
      </c>
      <c r="AX123" s="186">
        <f t="shared" si="235"/>
        <v>128.78683541677535</v>
      </c>
      <c r="AY123" s="186">
        <f t="shared" si="235"/>
        <v>131.09982559034486</v>
      </c>
      <c r="AZ123" s="186">
        <f t="shared" si="235"/>
        <v>131.09982559034486</v>
      </c>
      <c r="BA123" s="186">
        <f t="shared" si="235"/>
        <v>131.09982559034486</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4" customFormat="1" ht="23.25">
      <c r="A127" s="114" t="s">
        <v>16</v>
      </c>
      <c r="B127" s="118" t="s">
        <v>19</v>
      </c>
      <c r="C127" s="118" t="s">
        <v>20</v>
      </c>
      <c r="D127" s="118" t="s">
        <v>21</v>
      </c>
      <c r="E127" s="118" t="s">
        <v>22</v>
      </c>
      <c r="F127" s="118" t="s">
        <v>23</v>
      </c>
      <c r="G127" s="118" t="s">
        <v>24</v>
      </c>
      <c r="H127" s="118" t="s">
        <v>617</v>
      </c>
      <c r="I127" s="118" t="s">
        <v>617</v>
      </c>
      <c r="J127" s="118" t="s">
        <v>652</v>
      </c>
      <c r="K127" s="119" t="s">
        <v>25</v>
      </c>
      <c r="L127" s="10"/>
      <c r="N127" s="10"/>
    </row>
    <row r="128" spans="1:53" s="324" customFormat="1">
      <c r="A128" s="114" t="s">
        <v>16</v>
      </c>
      <c r="B128" s="191">
        <v>1</v>
      </c>
      <c r="C128" s="191">
        <v>2012</v>
      </c>
      <c r="D128" s="191">
        <v>2015</v>
      </c>
      <c r="E128" s="191">
        <v>2017</v>
      </c>
      <c r="F128" s="191">
        <v>2019</v>
      </c>
      <c r="G128" s="191">
        <v>2020</v>
      </c>
      <c r="H128" s="191">
        <v>2021</v>
      </c>
      <c r="I128" s="191">
        <v>2030</v>
      </c>
      <c r="J128" s="191">
        <v>2040</v>
      </c>
      <c r="K128" s="237">
        <v>2050</v>
      </c>
      <c r="L128" s="10"/>
      <c r="N128" s="10"/>
    </row>
    <row r="129" spans="1:76" s="324" customFormat="1">
      <c r="A129" s="40" t="s">
        <v>16</v>
      </c>
      <c r="B129" s="185">
        <v>0</v>
      </c>
      <c r="C129" s="185">
        <f t="shared" ref="C129:K129" si="236">INDEX($C128:$K128,0,COUNT($C128:$K128)-C130)</f>
        <v>2050</v>
      </c>
      <c r="D129" s="283">
        <f t="shared" si="236"/>
        <v>2040</v>
      </c>
      <c r="E129" s="283">
        <f t="shared" si="236"/>
        <v>2030</v>
      </c>
      <c r="F129" s="283">
        <f t="shared" si="236"/>
        <v>2021</v>
      </c>
      <c r="G129" s="283">
        <f t="shared" si="236"/>
        <v>2020</v>
      </c>
      <c r="H129" s="283">
        <f t="shared" si="236"/>
        <v>2019</v>
      </c>
      <c r="I129" s="283">
        <f t="shared" si="236"/>
        <v>2017</v>
      </c>
      <c r="J129" s="283">
        <f t="shared" si="236"/>
        <v>2015</v>
      </c>
      <c r="K129" s="283">
        <f t="shared" si="236"/>
        <v>2012</v>
      </c>
      <c r="L129" s="10"/>
      <c r="N129" s="10"/>
    </row>
    <row r="130" spans="1:76" s="324" customFormat="1">
      <c r="A130" s="40" t="s">
        <v>16</v>
      </c>
      <c r="B130" s="185">
        <v>-1</v>
      </c>
      <c r="C130" s="185">
        <v>0</v>
      </c>
      <c r="D130" s="283">
        <v>1</v>
      </c>
      <c r="E130" s="283">
        <v>2</v>
      </c>
      <c r="F130" s="283">
        <v>3</v>
      </c>
      <c r="G130" s="283">
        <v>4</v>
      </c>
      <c r="H130" s="283">
        <v>5</v>
      </c>
      <c r="I130" s="283">
        <v>6</v>
      </c>
      <c r="J130" s="283">
        <v>7</v>
      </c>
      <c r="K130" s="283">
        <v>8</v>
      </c>
      <c r="L130" s="10"/>
      <c r="N130" s="10"/>
    </row>
    <row r="131" spans="1:76" s="324" customFormat="1">
      <c r="A131" s="116" t="s">
        <v>16</v>
      </c>
      <c r="B131" s="117"/>
      <c r="C131" s="117"/>
      <c r="D131" s="117"/>
      <c r="E131" s="117"/>
      <c r="F131" s="117"/>
      <c r="G131" s="117"/>
      <c r="H131" s="117"/>
      <c r="I131" s="117"/>
      <c r="J131" s="117"/>
      <c r="K131" s="122"/>
      <c r="L131" s="10"/>
      <c r="N131" s="10"/>
    </row>
    <row r="132" spans="1:76">
      <c r="A132" s="325"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37">MATCH(J$132,$C$128:$K$128,$B128)</f>
        <v>1</v>
      </c>
      <c r="K133" s="191">
        <f t="shared" si="237"/>
        <v>1</v>
      </c>
      <c r="L133" s="191">
        <f t="shared" si="237"/>
        <v>1</v>
      </c>
      <c r="M133" s="191">
        <f t="shared" si="237"/>
        <v>2</v>
      </c>
      <c r="N133" s="191">
        <f t="shared" si="237"/>
        <v>2</v>
      </c>
      <c r="O133" s="191">
        <f t="shared" si="237"/>
        <v>3</v>
      </c>
      <c r="P133" s="191">
        <f t="shared" si="237"/>
        <v>3</v>
      </c>
      <c r="Q133" s="191">
        <f t="shared" si="237"/>
        <v>4</v>
      </c>
      <c r="R133" s="191">
        <f t="shared" si="237"/>
        <v>5</v>
      </c>
      <c r="S133" s="191">
        <f t="shared" si="237"/>
        <v>6</v>
      </c>
      <c r="T133" s="191">
        <f t="shared" si="237"/>
        <v>6</v>
      </c>
      <c r="U133" s="191">
        <f t="shared" si="237"/>
        <v>6</v>
      </c>
      <c r="V133" s="191">
        <f t="shared" si="237"/>
        <v>6</v>
      </c>
      <c r="W133" s="191">
        <f t="shared" si="237"/>
        <v>6</v>
      </c>
      <c r="X133" s="191">
        <f t="shared" si="237"/>
        <v>6</v>
      </c>
      <c r="Y133" s="191">
        <f t="shared" si="237"/>
        <v>6</v>
      </c>
      <c r="Z133" s="191">
        <f t="shared" si="237"/>
        <v>6</v>
      </c>
      <c r="AA133" s="191">
        <f t="shared" si="237"/>
        <v>6</v>
      </c>
      <c r="AB133" s="191">
        <f t="shared" si="237"/>
        <v>7</v>
      </c>
      <c r="AC133" s="191">
        <f t="shared" si="237"/>
        <v>7</v>
      </c>
      <c r="AD133" s="191">
        <f t="shared" si="237"/>
        <v>7</v>
      </c>
      <c r="AE133" s="191">
        <f t="shared" si="237"/>
        <v>7</v>
      </c>
      <c r="AF133" s="191">
        <f t="shared" si="237"/>
        <v>7</v>
      </c>
      <c r="AG133" s="191">
        <f t="shared" si="237"/>
        <v>7</v>
      </c>
      <c r="AH133" s="191">
        <f t="shared" si="237"/>
        <v>7</v>
      </c>
      <c r="AI133" s="191">
        <f t="shared" si="237"/>
        <v>7</v>
      </c>
      <c r="AJ133" s="191">
        <f t="shared" si="237"/>
        <v>7</v>
      </c>
      <c r="AK133" s="191">
        <f t="shared" si="237"/>
        <v>7</v>
      </c>
      <c r="AL133" s="191">
        <f t="shared" si="237"/>
        <v>8</v>
      </c>
      <c r="AM133" s="191">
        <f t="shared" si="237"/>
        <v>8</v>
      </c>
      <c r="AN133" s="191">
        <f t="shared" si="237"/>
        <v>9</v>
      </c>
      <c r="AO133" s="191">
        <f t="shared" si="237"/>
        <v>9</v>
      </c>
      <c r="AP133" s="191">
        <f t="shared" si="237"/>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38">MATCH(J$132,$C$128:$K$128,$B129)</f>
        <v>1</v>
      </c>
      <c r="K134" s="185" t="e">
        <f t="shared" si="238"/>
        <v>#N/A</v>
      </c>
      <c r="L134" s="185" t="e">
        <f t="shared" si="238"/>
        <v>#N/A</v>
      </c>
      <c r="M134" s="185">
        <f t="shared" si="238"/>
        <v>2</v>
      </c>
      <c r="N134" s="185" t="e">
        <f t="shared" si="238"/>
        <v>#N/A</v>
      </c>
      <c r="O134" s="185">
        <f t="shared" si="238"/>
        <v>3</v>
      </c>
      <c r="P134" s="185" t="e">
        <f t="shared" si="238"/>
        <v>#N/A</v>
      </c>
      <c r="Q134" s="185">
        <f t="shared" si="238"/>
        <v>4</v>
      </c>
      <c r="R134" s="185">
        <f t="shared" si="238"/>
        <v>5</v>
      </c>
      <c r="S134" s="185">
        <f t="shared" si="238"/>
        <v>6</v>
      </c>
      <c r="T134" s="185" t="e">
        <f t="shared" si="238"/>
        <v>#N/A</v>
      </c>
      <c r="U134" s="185" t="e">
        <f t="shared" si="238"/>
        <v>#N/A</v>
      </c>
      <c r="V134" s="185" t="e">
        <f t="shared" si="238"/>
        <v>#N/A</v>
      </c>
      <c r="W134" s="185" t="e">
        <f t="shared" si="238"/>
        <v>#N/A</v>
      </c>
      <c r="X134" s="185" t="e">
        <f t="shared" si="238"/>
        <v>#N/A</v>
      </c>
      <c r="Y134" s="185" t="e">
        <f t="shared" si="238"/>
        <v>#N/A</v>
      </c>
      <c r="Z134" s="185" t="e">
        <f t="shared" si="238"/>
        <v>#N/A</v>
      </c>
      <c r="AA134" s="185" t="e">
        <f t="shared" si="238"/>
        <v>#N/A</v>
      </c>
      <c r="AB134" s="185">
        <f t="shared" si="238"/>
        <v>7</v>
      </c>
      <c r="AC134" s="185" t="e">
        <f t="shared" si="238"/>
        <v>#N/A</v>
      </c>
      <c r="AD134" s="185" t="e">
        <f t="shared" si="238"/>
        <v>#N/A</v>
      </c>
      <c r="AE134" s="185" t="e">
        <f t="shared" si="238"/>
        <v>#N/A</v>
      </c>
      <c r="AF134" s="185" t="e">
        <f t="shared" si="238"/>
        <v>#N/A</v>
      </c>
      <c r="AG134" s="185" t="e">
        <f t="shared" si="238"/>
        <v>#N/A</v>
      </c>
      <c r="AH134" s="185" t="e">
        <f t="shared" si="238"/>
        <v>#N/A</v>
      </c>
      <c r="AI134" s="185" t="e">
        <f t="shared" si="238"/>
        <v>#N/A</v>
      </c>
      <c r="AJ134" s="185" t="e">
        <f t="shared" si="238"/>
        <v>#N/A</v>
      </c>
      <c r="AK134" s="185" t="e">
        <f t="shared" si="238"/>
        <v>#N/A</v>
      </c>
      <c r="AL134" s="185">
        <f t="shared" si="238"/>
        <v>8</v>
      </c>
      <c r="AM134" s="185" t="e">
        <f t="shared" si="238"/>
        <v>#N/A</v>
      </c>
      <c r="AN134" s="185">
        <f t="shared" si="238"/>
        <v>9</v>
      </c>
      <c r="AO134" s="185" t="e">
        <f t="shared" si="238"/>
        <v>#N/A</v>
      </c>
      <c r="AP134" s="185" t="e">
        <f t="shared" si="238"/>
        <v>#N/A</v>
      </c>
    </row>
    <row r="135" spans="1:76">
      <c r="A135" s="188" t="s">
        <v>16</v>
      </c>
      <c r="J135" s="40">
        <f t="shared" ref="J135:AP135" si="239">MATCH(J$132,$C$129:$K$129,$B130)</f>
        <v>9</v>
      </c>
      <c r="K135" s="185">
        <f t="shared" si="239"/>
        <v>8</v>
      </c>
      <c r="L135" s="185">
        <f t="shared" si="239"/>
        <v>8</v>
      </c>
      <c r="M135" s="185">
        <f t="shared" si="239"/>
        <v>8</v>
      </c>
      <c r="N135" s="185">
        <f t="shared" si="239"/>
        <v>7</v>
      </c>
      <c r="O135" s="185">
        <f t="shared" si="239"/>
        <v>7</v>
      </c>
      <c r="P135" s="185">
        <f t="shared" si="239"/>
        <v>6</v>
      </c>
      <c r="Q135" s="185">
        <f t="shared" si="239"/>
        <v>6</v>
      </c>
      <c r="R135" s="185">
        <f t="shared" si="239"/>
        <v>5</v>
      </c>
      <c r="S135" s="185">
        <f t="shared" si="239"/>
        <v>4</v>
      </c>
      <c r="T135" s="185">
        <f t="shared" si="239"/>
        <v>3</v>
      </c>
      <c r="U135" s="185">
        <f t="shared" si="239"/>
        <v>3</v>
      </c>
      <c r="V135" s="185">
        <f t="shared" si="239"/>
        <v>3</v>
      </c>
      <c r="W135" s="185">
        <f t="shared" si="239"/>
        <v>3</v>
      </c>
      <c r="X135" s="185">
        <f t="shared" si="239"/>
        <v>3</v>
      </c>
      <c r="Y135" s="185">
        <f t="shared" si="239"/>
        <v>3</v>
      </c>
      <c r="Z135" s="185">
        <f t="shared" si="239"/>
        <v>3</v>
      </c>
      <c r="AA135" s="185">
        <f t="shared" si="239"/>
        <v>3</v>
      </c>
      <c r="AB135" s="185">
        <f t="shared" si="239"/>
        <v>3</v>
      </c>
      <c r="AC135" s="185">
        <f t="shared" si="239"/>
        <v>2</v>
      </c>
      <c r="AD135" s="185">
        <f t="shared" si="239"/>
        <v>2</v>
      </c>
      <c r="AE135" s="185">
        <f t="shared" si="239"/>
        <v>2</v>
      </c>
      <c r="AF135" s="185">
        <f t="shared" si="239"/>
        <v>2</v>
      </c>
      <c r="AG135" s="185">
        <f t="shared" si="239"/>
        <v>2</v>
      </c>
      <c r="AH135" s="185">
        <f t="shared" si="239"/>
        <v>2</v>
      </c>
      <c r="AI135" s="185">
        <f t="shared" si="239"/>
        <v>2</v>
      </c>
      <c r="AJ135" s="185">
        <f t="shared" si="239"/>
        <v>2</v>
      </c>
      <c r="AK135" s="185">
        <f t="shared" si="239"/>
        <v>2</v>
      </c>
      <c r="AL135" s="185">
        <f t="shared" si="239"/>
        <v>2</v>
      </c>
      <c r="AM135" s="185">
        <f t="shared" si="239"/>
        <v>1</v>
      </c>
      <c r="AN135" s="185">
        <f t="shared" si="239"/>
        <v>1</v>
      </c>
      <c r="AO135" s="185" t="e">
        <f t="shared" si="239"/>
        <v>#N/A</v>
      </c>
      <c r="AP135" s="185" t="e">
        <f t="shared" si="239"/>
        <v>#N/A</v>
      </c>
    </row>
    <row r="136" spans="1:76" s="117" customFormat="1">
      <c r="A136" s="117" t="s">
        <v>16</v>
      </c>
      <c r="J136" s="189">
        <f t="shared" ref="J136:AP136" si="240">IF(ISNA(J133),-1,IF(ISNA(J135),99,IF(ISNA(J134),J133,0)))</f>
        <v>0</v>
      </c>
      <c r="K136" s="189">
        <f t="shared" si="240"/>
        <v>1</v>
      </c>
      <c r="L136" s="189">
        <f t="shared" si="240"/>
        <v>1</v>
      </c>
      <c r="M136" s="189">
        <f t="shared" si="240"/>
        <v>0</v>
      </c>
      <c r="N136" s="189">
        <f t="shared" si="240"/>
        <v>2</v>
      </c>
      <c r="O136" s="189">
        <f t="shared" si="240"/>
        <v>0</v>
      </c>
      <c r="P136" s="189">
        <f t="shared" si="240"/>
        <v>3</v>
      </c>
      <c r="Q136" s="189">
        <f t="shared" si="240"/>
        <v>0</v>
      </c>
      <c r="R136" s="189">
        <f t="shared" si="240"/>
        <v>0</v>
      </c>
      <c r="S136" s="189">
        <f t="shared" si="240"/>
        <v>0</v>
      </c>
      <c r="T136" s="189">
        <f t="shared" si="240"/>
        <v>6</v>
      </c>
      <c r="U136" s="189">
        <f t="shared" si="240"/>
        <v>6</v>
      </c>
      <c r="V136" s="189">
        <f t="shared" si="240"/>
        <v>6</v>
      </c>
      <c r="W136" s="189">
        <f t="shared" si="240"/>
        <v>6</v>
      </c>
      <c r="X136" s="189">
        <f t="shared" si="240"/>
        <v>6</v>
      </c>
      <c r="Y136" s="189">
        <f t="shared" si="240"/>
        <v>6</v>
      </c>
      <c r="Z136" s="189">
        <f t="shared" si="240"/>
        <v>6</v>
      </c>
      <c r="AA136" s="189">
        <f t="shared" si="240"/>
        <v>6</v>
      </c>
      <c r="AB136" s="189">
        <f t="shared" si="240"/>
        <v>0</v>
      </c>
      <c r="AC136" s="189">
        <f t="shared" si="240"/>
        <v>7</v>
      </c>
      <c r="AD136" s="189">
        <f t="shared" si="240"/>
        <v>7</v>
      </c>
      <c r="AE136" s="189">
        <f t="shared" si="240"/>
        <v>7</v>
      </c>
      <c r="AF136" s="189">
        <f t="shared" si="240"/>
        <v>7</v>
      </c>
      <c r="AG136" s="189">
        <f t="shared" si="240"/>
        <v>7</v>
      </c>
      <c r="AH136" s="189">
        <f t="shared" si="240"/>
        <v>7</v>
      </c>
      <c r="AI136" s="189">
        <f t="shared" si="240"/>
        <v>7</v>
      </c>
      <c r="AJ136" s="189">
        <f t="shared" si="240"/>
        <v>7</v>
      </c>
      <c r="AK136" s="189">
        <f t="shared" si="240"/>
        <v>7</v>
      </c>
      <c r="AL136" s="189">
        <f t="shared" si="240"/>
        <v>0</v>
      </c>
      <c r="AM136" s="189">
        <f t="shared" si="240"/>
        <v>8</v>
      </c>
      <c r="AN136" s="189">
        <f t="shared" si="240"/>
        <v>0</v>
      </c>
      <c r="AO136" s="189">
        <f t="shared" si="240"/>
        <v>99</v>
      </c>
      <c r="AP136" s="189">
        <f t="shared" si="240"/>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41">IF(A137="*","","COM_PROJ")</f>
        <v>COM_PROJ</v>
      </c>
      <c r="C137" s="23" t="str">
        <f t="shared" ref="C137:C149" si="242">IF($A137="*","","-")</f>
        <v>-</v>
      </c>
      <c r="D137" s="57" t="str">
        <f>ITEMS_TRA!C15</f>
        <v>TFLCV</v>
      </c>
      <c r="E137" s="23" t="str">
        <f t="shared" ref="E137:H149" si="243">IF($A137="*","","-")</f>
        <v>-</v>
      </c>
      <c r="F137" s="23" t="str">
        <f t="shared" si="243"/>
        <v>-</v>
      </c>
      <c r="G137" s="23" t="str">
        <f t="shared" si="243"/>
        <v>-</v>
      </c>
      <c r="H137" s="23" t="str">
        <f t="shared" si="243"/>
        <v>-</v>
      </c>
      <c r="I137" s="125">
        <f t="shared" ref="I137:I149" si="244">IF(A137="*","",0)</f>
        <v>0</v>
      </c>
      <c r="J137" s="186">
        <f t="shared" ref="J137:AP137" si="245">INDEX($M111:$BA111,MATCH(J$132,$M$106:$BA$106,0))</f>
        <v>43.11250375056882</v>
      </c>
      <c r="K137" s="186">
        <f t="shared" si="245"/>
        <v>43.541669167045889</v>
      </c>
      <c r="L137" s="186">
        <f t="shared" si="245"/>
        <v>43.970834583522958</v>
      </c>
      <c r="M137" s="186">
        <f t="shared" si="245"/>
        <v>44.4</v>
      </c>
      <c r="N137" s="186">
        <f t="shared" si="245"/>
        <v>44.871410582810697</v>
      </c>
      <c r="O137" s="186">
        <f t="shared" si="245"/>
        <v>45.342821165621402</v>
      </c>
      <c r="P137" s="186">
        <f t="shared" si="245"/>
        <v>45.877662545611692</v>
      </c>
      <c r="Q137" s="186">
        <f t="shared" si="245"/>
        <v>46.412503925601982</v>
      </c>
      <c r="R137" s="186">
        <f t="shared" si="245"/>
        <v>43.592175672681499</v>
      </c>
      <c r="S137" s="186">
        <f t="shared" si="245"/>
        <v>44.318986430475896</v>
      </c>
      <c r="T137" s="186">
        <f t="shared" si="245"/>
        <v>45.256296588630015</v>
      </c>
      <c r="U137" s="186">
        <f t="shared" si="245"/>
        <v>46.193606746784134</v>
      </c>
      <c r="V137" s="186">
        <f t="shared" si="245"/>
        <v>47.130916904938253</v>
      </c>
      <c r="W137" s="186">
        <f t="shared" si="245"/>
        <v>48.068227063092372</v>
      </c>
      <c r="X137" s="186">
        <f t="shared" si="245"/>
        <v>49.005537221246492</v>
      </c>
      <c r="Y137" s="186">
        <f t="shared" si="245"/>
        <v>49.942847379400611</v>
      </c>
      <c r="Z137" s="186">
        <f t="shared" si="245"/>
        <v>50.88015753755473</v>
      </c>
      <c r="AA137" s="186">
        <f t="shared" si="245"/>
        <v>51.817467695708849</v>
      </c>
      <c r="AB137" s="186">
        <f t="shared" si="245"/>
        <v>52.754777853862954</v>
      </c>
      <c r="AC137" s="186">
        <f t="shared" si="245"/>
        <v>53.889904737912133</v>
      </c>
      <c r="AD137" s="186">
        <f t="shared" si="245"/>
        <v>55.025031621961311</v>
      </c>
      <c r="AE137" s="186">
        <f t="shared" si="245"/>
        <v>56.16015850601049</v>
      </c>
      <c r="AF137" s="186">
        <f t="shared" si="245"/>
        <v>57.295285390059668</v>
      </c>
      <c r="AG137" s="186">
        <f t="shared" si="245"/>
        <v>58.430412274108846</v>
      </c>
      <c r="AH137" s="186">
        <f t="shared" si="245"/>
        <v>59.565539158158025</v>
      </c>
      <c r="AI137" s="186">
        <f t="shared" si="245"/>
        <v>60.700666042207203</v>
      </c>
      <c r="AJ137" s="186">
        <f t="shared" si="245"/>
        <v>61.835792926256381</v>
      </c>
      <c r="AK137" s="186">
        <f t="shared" si="245"/>
        <v>62.97091981030556</v>
      </c>
      <c r="AL137" s="186">
        <f t="shared" si="245"/>
        <v>64.106046694354731</v>
      </c>
      <c r="AM137" s="186">
        <f t="shared" si="245"/>
        <v>71.622162422472854</v>
      </c>
      <c r="AN137" s="186">
        <f t="shared" si="245"/>
        <v>79.13827815059102</v>
      </c>
      <c r="AO137" s="186">
        <f t="shared" si="245"/>
        <v>79.13827815059102</v>
      </c>
      <c r="AP137" s="186">
        <f t="shared" si="245"/>
        <v>79.13827815059102</v>
      </c>
    </row>
    <row r="138" spans="1:76">
      <c r="A138" s="40"/>
      <c r="B138" s="22" t="str">
        <f t="shared" si="241"/>
        <v>COM_PROJ</v>
      </c>
      <c r="C138" s="23" t="str">
        <f t="shared" si="242"/>
        <v>-</v>
      </c>
      <c r="D138" s="57" t="str">
        <f>ITEMS_TRA!C16</f>
        <v>TFHCV1</v>
      </c>
      <c r="E138" s="23" t="str">
        <f t="shared" si="243"/>
        <v>-</v>
      </c>
      <c r="F138" s="23" t="str">
        <f t="shared" si="243"/>
        <v>-</v>
      </c>
      <c r="G138" s="23" t="str">
        <f t="shared" si="243"/>
        <v>-</v>
      </c>
      <c r="H138" s="23" t="str">
        <f t="shared" si="243"/>
        <v>-</v>
      </c>
      <c r="I138" s="125">
        <f t="shared" si="244"/>
        <v>0</v>
      </c>
      <c r="J138" s="186">
        <f t="shared" ref="J138:AP138" si="246">INDEX($M112:$BA112,MATCH(J$132,$M$106:$BA$106,0))</f>
        <v>3.310563752317667</v>
      </c>
      <c r="K138" s="186">
        <f t="shared" si="246"/>
        <v>3.3405637523176668</v>
      </c>
      <c r="L138" s="186">
        <f t="shared" si="246"/>
        <v>3.3705637523176666</v>
      </c>
      <c r="M138" s="186">
        <f t="shared" si="246"/>
        <v>3.4</v>
      </c>
      <c r="N138" s="186">
        <f t="shared" si="246"/>
        <v>3.4249999999999998</v>
      </c>
      <c r="O138" s="186">
        <f t="shared" si="246"/>
        <v>3.45</v>
      </c>
      <c r="P138" s="186">
        <f t="shared" si="246"/>
        <v>3.5066801928572255</v>
      </c>
      <c r="Q138" s="186">
        <f t="shared" si="246"/>
        <v>3.5633603857144514</v>
      </c>
      <c r="R138" s="186">
        <f t="shared" si="246"/>
        <v>3.3468272293202657</v>
      </c>
      <c r="S138" s="186">
        <f t="shared" si="246"/>
        <v>3.4026287578563519</v>
      </c>
      <c r="T138" s="186">
        <f t="shared" si="246"/>
        <v>3.4745915610709344</v>
      </c>
      <c r="U138" s="186">
        <f t="shared" si="246"/>
        <v>3.5465543642855168</v>
      </c>
      <c r="V138" s="186">
        <f t="shared" si="246"/>
        <v>3.6185171675000993</v>
      </c>
      <c r="W138" s="186">
        <f t="shared" si="246"/>
        <v>3.6904799707146818</v>
      </c>
      <c r="X138" s="186">
        <f t="shared" si="246"/>
        <v>3.7624427739292643</v>
      </c>
      <c r="Y138" s="186">
        <f t="shared" si="246"/>
        <v>3.8344055771438468</v>
      </c>
      <c r="Z138" s="186">
        <f t="shared" si="246"/>
        <v>3.9063683803584293</v>
      </c>
      <c r="AA138" s="186">
        <f t="shared" si="246"/>
        <v>3.9783311835730117</v>
      </c>
      <c r="AB138" s="186">
        <f t="shared" si="246"/>
        <v>4.0502939867875929</v>
      </c>
      <c r="AC138" s="186">
        <f t="shared" si="246"/>
        <v>4.1374443413098172</v>
      </c>
      <c r="AD138" s="186">
        <f t="shared" si="246"/>
        <v>4.2245946958320415</v>
      </c>
      <c r="AE138" s="186">
        <f t="shared" si="246"/>
        <v>4.3117450503542658</v>
      </c>
      <c r="AF138" s="186">
        <f t="shared" si="246"/>
        <v>4.3988954048764901</v>
      </c>
      <c r="AG138" s="186">
        <f t="shared" si="246"/>
        <v>4.4860457593987144</v>
      </c>
      <c r="AH138" s="186">
        <f t="shared" si="246"/>
        <v>4.5731961139209387</v>
      </c>
      <c r="AI138" s="186">
        <f t="shared" si="246"/>
        <v>4.660346468443163</v>
      </c>
      <c r="AJ138" s="186">
        <f t="shared" si="246"/>
        <v>4.7474968229653873</v>
      </c>
      <c r="AK138" s="186">
        <f t="shared" si="246"/>
        <v>4.8346471774876116</v>
      </c>
      <c r="AL138" s="186">
        <f t="shared" si="246"/>
        <v>4.9217975320098324</v>
      </c>
      <c r="AM138" s="186">
        <f t="shared" si="246"/>
        <v>5.4988538589633036</v>
      </c>
      <c r="AN138" s="186">
        <f t="shared" si="246"/>
        <v>6.0759101859167783</v>
      </c>
      <c r="AO138" s="186">
        <f t="shared" si="246"/>
        <v>6.0759101859167783</v>
      </c>
      <c r="AP138" s="186">
        <f t="shared" si="246"/>
        <v>6.0759101859167783</v>
      </c>
    </row>
    <row r="139" spans="1:76">
      <c r="A139" s="40"/>
      <c r="B139" s="22" t="str">
        <f t="shared" si="241"/>
        <v>COM_PROJ</v>
      </c>
      <c r="C139" s="23" t="str">
        <f t="shared" si="242"/>
        <v>-</v>
      </c>
      <c r="D139" s="57" t="str">
        <f>ITEMS_TRA!C17</f>
        <v>TFHCV2</v>
      </c>
      <c r="E139" s="23" t="str">
        <f t="shared" si="243"/>
        <v>-</v>
      </c>
      <c r="F139" s="23" t="str">
        <f t="shared" si="243"/>
        <v>-</v>
      </c>
      <c r="G139" s="23" t="str">
        <f t="shared" si="243"/>
        <v>-</v>
      </c>
      <c r="H139" s="23" t="str">
        <f t="shared" si="243"/>
        <v>-</v>
      </c>
      <c r="I139" s="125">
        <f t="shared" si="244"/>
        <v>0</v>
      </c>
      <c r="J139" s="186">
        <f t="shared" ref="J139:AP139" si="247">INDEX($M113:$BA113,MATCH(J$132,$M$106:$BA$106,0))</f>
        <v>0.6547839540708813</v>
      </c>
      <c r="K139" s="186">
        <f t="shared" si="247"/>
        <v>0.67123078144835724</v>
      </c>
      <c r="L139" s="186">
        <f t="shared" si="247"/>
        <v>0.68767760882583318</v>
      </c>
      <c r="M139" s="186">
        <f t="shared" si="247"/>
        <v>0.704124436203308</v>
      </c>
      <c r="N139" s="186">
        <f t="shared" si="247"/>
        <v>0.72006693722491655</v>
      </c>
      <c r="O139" s="186">
        <f t="shared" si="247"/>
        <v>0.73600943824652509</v>
      </c>
      <c r="P139" s="186">
        <f t="shared" si="247"/>
        <v>0.72045656249752899</v>
      </c>
      <c r="Q139" s="186">
        <f t="shared" si="247"/>
        <v>0.70490368674853299</v>
      </c>
      <c r="R139" s="186">
        <f t="shared" si="247"/>
        <v>0.66206911383879496</v>
      </c>
      <c r="S139" s="186">
        <f t="shared" si="247"/>
        <v>0.67310776806781536</v>
      </c>
      <c r="T139" s="186">
        <f t="shared" si="247"/>
        <v>0.68734344445297213</v>
      </c>
      <c r="U139" s="186">
        <f t="shared" si="247"/>
        <v>0.7015791208381289</v>
      </c>
      <c r="V139" s="186">
        <f t="shared" si="247"/>
        <v>0.71581479722328567</v>
      </c>
      <c r="W139" s="186">
        <f t="shared" si="247"/>
        <v>0.73005047360844244</v>
      </c>
      <c r="X139" s="186">
        <f t="shared" si="247"/>
        <v>0.74428614999359921</v>
      </c>
      <c r="Y139" s="186">
        <f t="shared" si="247"/>
        <v>0.75852182637875598</v>
      </c>
      <c r="Z139" s="186">
        <f t="shared" si="247"/>
        <v>0.77275750276391275</v>
      </c>
      <c r="AA139" s="186">
        <f t="shared" si="247"/>
        <v>0.78699317914906952</v>
      </c>
      <c r="AB139" s="186">
        <f t="shared" si="247"/>
        <v>0.80122885553422607</v>
      </c>
      <c r="AC139" s="186">
        <f t="shared" si="247"/>
        <v>0.81846893219064321</v>
      </c>
      <c r="AD139" s="186">
        <f t="shared" si="247"/>
        <v>0.83570900884706034</v>
      </c>
      <c r="AE139" s="186">
        <f t="shared" si="247"/>
        <v>0.85294908550347748</v>
      </c>
      <c r="AF139" s="186">
        <f t="shared" si="247"/>
        <v>0.87018916215989461</v>
      </c>
      <c r="AG139" s="186">
        <f t="shared" si="247"/>
        <v>0.88742923881631175</v>
      </c>
      <c r="AH139" s="186">
        <f t="shared" si="247"/>
        <v>0.90466931547272889</v>
      </c>
      <c r="AI139" s="186">
        <f t="shared" si="247"/>
        <v>0.92190939212914602</v>
      </c>
      <c r="AJ139" s="186">
        <f t="shared" si="247"/>
        <v>0.93914946878556316</v>
      </c>
      <c r="AK139" s="186">
        <f t="shared" si="247"/>
        <v>0.95638954544198029</v>
      </c>
      <c r="AL139" s="186">
        <f t="shared" si="247"/>
        <v>0.97362962209839743</v>
      </c>
      <c r="AM139" s="186">
        <f t="shared" si="247"/>
        <v>1.0877828618217245</v>
      </c>
      <c r="AN139" s="186">
        <f t="shared" si="247"/>
        <v>1.2019361015450523</v>
      </c>
      <c r="AO139" s="186">
        <f t="shared" si="247"/>
        <v>1.2019361015450523</v>
      </c>
      <c r="AP139" s="186">
        <f t="shared" si="247"/>
        <v>1.2019361015450523</v>
      </c>
    </row>
    <row r="140" spans="1:76">
      <c r="A140" s="40"/>
      <c r="B140" s="22" t="str">
        <f t="shared" si="241"/>
        <v>COM_PROJ</v>
      </c>
      <c r="C140" s="23" t="str">
        <f t="shared" si="242"/>
        <v>-</v>
      </c>
      <c r="D140" s="57" t="str">
        <f>ITEMS_TRA!C18</f>
        <v>TFHCV3</v>
      </c>
      <c r="E140" s="23" t="str">
        <f t="shared" si="243"/>
        <v>-</v>
      </c>
      <c r="F140" s="23" t="str">
        <f t="shared" si="243"/>
        <v>-</v>
      </c>
      <c r="G140" s="23" t="str">
        <f t="shared" si="243"/>
        <v>-</v>
      </c>
      <c r="H140" s="23" t="str">
        <f t="shared" si="243"/>
        <v>-</v>
      </c>
      <c r="I140" s="125">
        <f t="shared" si="244"/>
        <v>0</v>
      </c>
      <c r="J140" s="186">
        <f t="shared" ref="J140:AP140" si="248">INDEX($M114:$BA114,MATCH(J$132,$M$106:$BA$106,0))</f>
        <v>2.7114063478211388</v>
      </c>
      <c r="K140" s="186">
        <f t="shared" si="248"/>
        <v>2.7742708985474289</v>
      </c>
      <c r="L140" s="186">
        <f t="shared" si="248"/>
        <v>2.8371354492737191</v>
      </c>
      <c r="M140" s="186">
        <f t="shared" si="248"/>
        <v>2.9</v>
      </c>
      <c r="N140" s="186">
        <f t="shared" si="248"/>
        <v>2.9652984627095749</v>
      </c>
      <c r="O140" s="186">
        <f t="shared" si="248"/>
        <v>3.0305969254191498</v>
      </c>
      <c r="P140" s="186">
        <f t="shared" si="248"/>
        <v>2.9747724762141838</v>
      </c>
      <c r="Q140" s="186">
        <f t="shared" si="248"/>
        <v>2.9189480270092178</v>
      </c>
      <c r="R140" s="186">
        <f t="shared" si="248"/>
        <v>2.7415735935466983</v>
      </c>
      <c r="S140" s="186">
        <f t="shared" si="248"/>
        <v>2.7872837502508871</v>
      </c>
      <c r="T140" s="186">
        <f t="shared" si="248"/>
        <v>2.8462325120161505</v>
      </c>
      <c r="U140" s="186">
        <f t="shared" si="248"/>
        <v>2.9051812737814138</v>
      </c>
      <c r="V140" s="186">
        <f t="shared" si="248"/>
        <v>2.9641300355466771</v>
      </c>
      <c r="W140" s="186">
        <f t="shared" si="248"/>
        <v>3.0230787973119404</v>
      </c>
      <c r="X140" s="186">
        <f t="shared" si="248"/>
        <v>3.0820275590772037</v>
      </c>
      <c r="Y140" s="186">
        <f t="shared" si="248"/>
        <v>3.140976320842467</v>
      </c>
      <c r="Z140" s="186">
        <f t="shared" si="248"/>
        <v>3.1999250826077303</v>
      </c>
      <c r="AA140" s="186">
        <f t="shared" si="248"/>
        <v>3.2588738443729937</v>
      </c>
      <c r="AB140" s="186">
        <f t="shared" si="248"/>
        <v>3.3178226061382565</v>
      </c>
      <c r="AC140" s="186">
        <f t="shared" si="248"/>
        <v>3.3892123416266009</v>
      </c>
      <c r="AD140" s="186">
        <f t="shared" si="248"/>
        <v>3.4606020771149453</v>
      </c>
      <c r="AE140" s="186">
        <f t="shared" si="248"/>
        <v>3.5319918126032896</v>
      </c>
      <c r="AF140" s="186">
        <f t="shared" si="248"/>
        <v>3.603381548091634</v>
      </c>
      <c r="AG140" s="186">
        <f t="shared" si="248"/>
        <v>3.6747712835799784</v>
      </c>
      <c r="AH140" s="186">
        <f t="shared" si="248"/>
        <v>3.7461610190683228</v>
      </c>
      <c r="AI140" s="186">
        <f t="shared" si="248"/>
        <v>3.8175507545566671</v>
      </c>
      <c r="AJ140" s="186">
        <f t="shared" si="248"/>
        <v>3.8889404900450115</v>
      </c>
      <c r="AK140" s="186">
        <f t="shared" si="248"/>
        <v>3.9603302255333559</v>
      </c>
      <c r="AL140" s="186">
        <f t="shared" si="248"/>
        <v>4.0317199610216985</v>
      </c>
      <c r="AM140" s="186">
        <f t="shared" si="248"/>
        <v>4.5044191114603676</v>
      </c>
      <c r="AN140" s="186">
        <f t="shared" si="248"/>
        <v>4.9771182618990348</v>
      </c>
      <c r="AO140" s="186">
        <f t="shared" si="248"/>
        <v>4.9771182618990348</v>
      </c>
      <c r="AP140" s="186">
        <f t="shared" si="248"/>
        <v>4.9771182618990348</v>
      </c>
    </row>
    <row r="141" spans="1:76">
      <c r="A141" s="40"/>
      <c r="B141" s="22" t="str">
        <f t="shared" si="241"/>
        <v>COM_PROJ</v>
      </c>
      <c r="C141" s="23" t="str">
        <f t="shared" si="242"/>
        <v>-</v>
      </c>
      <c r="D141" s="57" t="str">
        <f>ITEMS_TRA!C19</f>
        <v>TFHCV4</v>
      </c>
      <c r="E141" s="23" t="str">
        <f t="shared" si="243"/>
        <v>-</v>
      </c>
      <c r="F141" s="23" t="str">
        <f t="shared" si="243"/>
        <v>-</v>
      </c>
      <c r="G141" s="23" t="str">
        <f t="shared" si="243"/>
        <v>-</v>
      </c>
      <c r="H141" s="23" t="str">
        <f t="shared" si="243"/>
        <v>-</v>
      </c>
      <c r="I141" s="125">
        <f t="shared" si="244"/>
        <v>0</v>
      </c>
      <c r="J141" s="186">
        <f t="shared" ref="J141:AP141" si="249">INDEX($M115:$BA115,MATCH(J$132,$M$106:$BA$106,0))</f>
        <v>0.57023972229676956</v>
      </c>
      <c r="K141" s="186">
        <f t="shared" si="249"/>
        <v>0.55900373411704862</v>
      </c>
      <c r="L141" s="186">
        <f t="shared" si="249"/>
        <v>0.54776774593732769</v>
      </c>
      <c r="M141" s="24">
        <f t="shared" si="249"/>
        <v>0.53653175775760331</v>
      </c>
      <c r="N141" s="186">
        <f t="shared" si="249"/>
        <v>0.54016937887880168</v>
      </c>
      <c r="O141" s="186">
        <f t="shared" si="249"/>
        <v>0.54380700000000004</v>
      </c>
      <c r="P141" s="186">
        <f t="shared" si="249"/>
        <v>0.57884755389623943</v>
      </c>
      <c r="Q141" s="186">
        <f t="shared" si="249"/>
        <v>0.61388810779247893</v>
      </c>
      <c r="R141" s="186">
        <f t="shared" si="249"/>
        <v>0.57658423861717312</v>
      </c>
      <c r="S141" s="186">
        <f t="shared" si="249"/>
        <v>0.58619760663413767</v>
      </c>
      <c r="T141" s="186">
        <f t="shared" si="249"/>
        <v>0.5985952044954006</v>
      </c>
      <c r="U141" s="186">
        <f t="shared" si="249"/>
        <v>0.61099280235666353</v>
      </c>
      <c r="V141" s="186">
        <f t="shared" si="249"/>
        <v>0.62339040021792647</v>
      </c>
      <c r="W141" s="186">
        <f t="shared" si="249"/>
        <v>0.6357879980791894</v>
      </c>
      <c r="X141" s="186">
        <f t="shared" si="249"/>
        <v>0.64818559594045233</v>
      </c>
      <c r="Y141" s="186">
        <f t="shared" si="249"/>
        <v>0.66058319380171526</v>
      </c>
      <c r="Z141" s="186">
        <f t="shared" si="249"/>
        <v>0.67298079166297819</v>
      </c>
      <c r="AA141" s="186">
        <f t="shared" si="249"/>
        <v>0.68537838952424113</v>
      </c>
      <c r="AB141" s="186">
        <f t="shared" si="249"/>
        <v>0.69777598738550384</v>
      </c>
      <c r="AC141" s="186">
        <f t="shared" si="249"/>
        <v>0.71279006411082635</v>
      </c>
      <c r="AD141" s="186">
        <f t="shared" si="249"/>
        <v>0.72780414083614886</v>
      </c>
      <c r="AE141" s="186">
        <f t="shared" si="249"/>
        <v>0.74281821756147137</v>
      </c>
      <c r="AF141" s="186">
        <f t="shared" si="249"/>
        <v>0.75783229428679388</v>
      </c>
      <c r="AG141" s="186">
        <f t="shared" si="249"/>
        <v>0.7728463710121164</v>
      </c>
      <c r="AH141" s="186">
        <f t="shared" si="249"/>
        <v>0.78786044773743891</v>
      </c>
      <c r="AI141" s="186">
        <f t="shared" si="249"/>
        <v>0.80287452446276142</v>
      </c>
      <c r="AJ141" s="186">
        <f t="shared" si="249"/>
        <v>0.81788860118808393</v>
      </c>
      <c r="AK141" s="186">
        <f t="shared" si="249"/>
        <v>0.83290267791340644</v>
      </c>
      <c r="AL141" s="186">
        <f t="shared" si="249"/>
        <v>0.84791675463872918</v>
      </c>
      <c r="AM141" s="186">
        <f t="shared" si="249"/>
        <v>0.94733078473889254</v>
      </c>
      <c r="AN141" s="186">
        <f t="shared" si="249"/>
        <v>1.0467448148390557</v>
      </c>
      <c r="AO141" s="186">
        <f t="shared" si="249"/>
        <v>1.0467448148390557</v>
      </c>
      <c r="AP141" s="186">
        <f t="shared" si="249"/>
        <v>1.0467448148390557</v>
      </c>
    </row>
    <row r="142" spans="1:76">
      <c r="A142" s="40"/>
      <c r="B142" s="22" t="str">
        <f t="shared" si="241"/>
        <v>COM_PROJ</v>
      </c>
      <c r="C142" s="23" t="str">
        <f t="shared" si="242"/>
        <v>-</v>
      </c>
      <c r="D142" s="57" t="str">
        <f>ITEMS_TRA!C20</f>
        <v>TFHCV5</v>
      </c>
      <c r="E142" s="23" t="str">
        <f t="shared" si="243"/>
        <v>-</v>
      </c>
      <c r="F142" s="23" t="str">
        <f t="shared" si="243"/>
        <v>-</v>
      </c>
      <c r="G142" s="23" t="str">
        <f t="shared" si="243"/>
        <v>-</v>
      </c>
      <c r="H142" s="23" t="str">
        <f t="shared" si="243"/>
        <v>-</v>
      </c>
      <c r="I142" s="125">
        <f t="shared" si="244"/>
        <v>0</v>
      </c>
      <c r="J142" s="186">
        <f t="shared" ref="J142:AP142" si="250">INDEX($M116:$BA116,MATCH(J$132,$M$106:$BA$106,0))</f>
        <v>0.27326501935541331</v>
      </c>
      <c r="K142" s="186">
        <f t="shared" si="250"/>
        <v>0.27740453823694228</v>
      </c>
      <c r="L142" s="186">
        <f t="shared" si="250"/>
        <v>0.28154405711847125</v>
      </c>
      <c r="M142" s="186">
        <f t="shared" si="250"/>
        <v>0.28568357599999999</v>
      </c>
      <c r="N142" s="186">
        <f t="shared" si="250"/>
        <v>0.2876204765</v>
      </c>
      <c r="O142" s="186">
        <f t="shared" si="250"/>
        <v>0.289557377</v>
      </c>
      <c r="P142" s="186">
        <f t="shared" si="250"/>
        <v>0.29186958650189898</v>
      </c>
      <c r="Q142" s="186">
        <f t="shared" si="250"/>
        <v>0.29418179600379801</v>
      </c>
      <c r="R142" s="186">
        <f t="shared" si="250"/>
        <v>0.27630537993940352</v>
      </c>
      <c r="S142" s="186">
        <f t="shared" si="250"/>
        <v>0.28091220947882201</v>
      </c>
      <c r="T142" s="186">
        <f t="shared" si="250"/>
        <v>0.28685327196018229</v>
      </c>
      <c r="U142" s="186">
        <f t="shared" si="250"/>
        <v>0.29279433444154257</v>
      </c>
      <c r="V142" s="186">
        <f t="shared" si="250"/>
        <v>0.29873539692290285</v>
      </c>
      <c r="W142" s="186">
        <f t="shared" si="250"/>
        <v>0.30467645940426313</v>
      </c>
      <c r="X142" s="186">
        <f t="shared" si="250"/>
        <v>0.31061752188562342</v>
      </c>
      <c r="Y142" s="186">
        <f t="shared" si="250"/>
        <v>0.3165585843669837</v>
      </c>
      <c r="Z142" s="186">
        <f t="shared" si="250"/>
        <v>0.32249964684834398</v>
      </c>
      <c r="AA142" s="186">
        <f t="shared" si="250"/>
        <v>0.32844070932970426</v>
      </c>
      <c r="AB142" s="186">
        <f t="shared" si="250"/>
        <v>0.33438177181106471</v>
      </c>
      <c r="AC142" s="186">
        <f t="shared" si="250"/>
        <v>0.34157667915709089</v>
      </c>
      <c r="AD142" s="186">
        <f t="shared" si="250"/>
        <v>0.34877158650311707</v>
      </c>
      <c r="AE142" s="186">
        <f t="shared" si="250"/>
        <v>0.35596649384914325</v>
      </c>
      <c r="AF142" s="186">
        <f t="shared" si="250"/>
        <v>0.36316140119516943</v>
      </c>
      <c r="AG142" s="186">
        <f t="shared" si="250"/>
        <v>0.37035630854119561</v>
      </c>
      <c r="AH142" s="186">
        <f t="shared" si="250"/>
        <v>0.37755121588722179</v>
      </c>
      <c r="AI142" s="186">
        <f t="shared" si="250"/>
        <v>0.38474612323324797</v>
      </c>
      <c r="AJ142" s="186">
        <f t="shared" si="250"/>
        <v>0.39194103057927415</v>
      </c>
      <c r="AK142" s="186">
        <f t="shared" si="250"/>
        <v>0.39913593792530033</v>
      </c>
      <c r="AL142" s="186">
        <f t="shared" si="250"/>
        <v>0.40633084527132635</v>
      </c>
      <c r="AM142" s="186">
        <f t="shared" si="250"/>
        <v>0.45397111969854831</v>
      </c>
      <c r="AN142" s="186">
        <f t="shared" si="250"/>
        <v>0.50161139412577005</v>
      </c>
      <c r="AO142" s="186">
        <f t="shared" si="250"/>
        <v>0.50161139412577005</v>
      </c>
      <c r="AP142" s="186">
        <f t="shared" si="250"/>
        <v>0.50161139412577005</v>
      </c>
    </row>
    <row r="143" spans="1:76">
      <c r="A143" s="40"/>
      <c r="B143" s="22" t="str">
        <f t="shared" si="241"/>
        <v>COM_PROJ</v>
      </c>
      <c r="C143" s="23" t="str">
        <f t="shared" si="242"/>
        <v>-</v>
      </c>
      <c r="D143" s="57" t="str">
        <f>ITEMS_TRA!C21</f>
        <v>TFHCV6</v>
      </c>
      <c r="E143" s="23" t="str">
        <f t="shared" si="243"/>
        <v>-</v>
      </c>
      <c r="F143" s="23" t="str">
        <f t="shared" si="243"/>
        <v>-</v>
      </c>
      <c r="G143" s="23" t="str">
        <f t="shared" si="243"/>
        <v>-</v>
      </c>
      <c r="H143" s="23" t="str">
        <f t="shared" si="243"/>
        <v>-</v>
      </c>
      <c r="I143" s="125">
        <f t="shared" si="244"/>
        <v>0</v>
      </c>
      <c r="J143" s="186">
        <f t="shared" ref="J143:AP143" si="251">INDEX($M117:$BA117,MATCH(J$132,$M$106:$BA$106,0))</f>
        <v>5.0361375113209643</v>
      </c>
      <c r="K143" s="186">
        <f t="shared" si="251"/>
        <v>5.3607583408806443</v>
      </c>
      <c r="L143" s="186">
        <f t="shared" si="251"/>
        <v>5.6853791704403243</v>
      </c>
      <c r="M143" s="186">
        <f t="shared" si="251"/>
        <v>6.01</v>
      </c>
      <c r="N143" s="186">
        <f t="shared" si="251"/>
        <v>6.3253919226144593</v>
      </c>
      <c r="O143" s="186">
        <f t="shared" si="251"/>
        <v>6.6407838452289196</v>
      </c>
      <c r="P143" s="186">
        <f t="shared" si="251"/>
        <v>6.03120353966154</v>
      </c>
      <c r="Q143" s="186">
        <f t="shared" si="251"/>
        <v>5.4216232340941595</v>
      </c>
      <c r="R143" s="186">
        <f t="shared" si="251"/>
        <v>5.092169834891294</v>
      </c>
      <c r="S143" s="186">
        <f t="shared" si="251"/>
        <v>5.1770713971419369</v>
      </c>
      <c r="T143" s="186">
        <f t="shared" si="251"/>
        <v>5.286562204600779</v>
      </c>
      <c r="U143" s="186">
        <f t="shared" si="251"/>
        <v>5.3960530120596211</v>
      </c>
      <c r="V143" s="186">
        <f t="shared" si="251"/>
        <v>5.5055438195184632</v>
      </c>
      <c r="W143" s="186">
        <f t="shared" si="251"/>
        <v>5.6150346269773053</v>
      </c>
      <c r="X143" s="186">
        <f t="shared" si="251"/>
        <v>5.7245254344361474</v>
      </c>
      <c r="Y143" s="186">
        <f t="shared" si="251"/>
        <v>5.8340162418949895</v>
      </c>
      <c r="Z143" s="186">
        <f t="shared" si="251"/>
        <v>5.9435070493538316</v>
      </c>
      <c r="AA143" s="186">
        <f t="shared" si="251"/>
        <v>6.0529978568126737</v>
      </c>
      <c r="AB143" s="186">
        <f t="shared" si="251"/>
        <v>6.162488664271514</v>
      </c>
      <c r="AC143" s="186">
        <f t="shared" si="251"/>
        <v>6.2950872049163147</v>
      </c>
      <c r="AD143" s="186">
        <f t="shared" si="251"/>
        <v>6.4276857455611154</v>
      </c>
      <c r="AE143" s="186">
        <f t="shared" si="251"/>
        <v>6.5602842862059161</v>
      </c>
      <c r="AF143" s="186">
        <f t="shared" si="251"/>
        <v>6.6928828268507168</v>
      </c>
      <c r="AG143" s="186">
        <f t="shared" si="251"/>
        <v>6.8254813674955175</v>
      </c>
      <c r="AH143" s="186">
        <f t="shared" si="251"/>
        <v>6.9580799081403182</v>
      </c>
      <c r="AI143" s="186">
        <f t="shared" si="251"/>
        <v>7.0906784487851189</v>
      </c>
      <c r="AJ143" s="186">
        <f t="shared" si="251"/>
        <v>7.2232769894299196</v>
      </c>
      <c r="AK143" s="186">
        <f t="shared" si="251"/>
        <v>7.3558755300747203</v>
      </c>
      <c r="AL143" s="186">
        <f t="shared" si="251"/>
        <v>7.4884740707195245</v>
      </c>
      <c r="AM143" s="186">
        <f t="shared" si="251"/>
        <v>8.3664604798782776</v>
      </c>
      <c r="AN143" s="186">
        <f t="shared" si="251"/>
        <v>9.2444468890370324</v>
      </c>
      <c r="AO143" s="186">
        <f t="shared" si="251"/>
        <v>9.2444468890370324</v>
      </c>
      <c r="AP143" s="186">
        <f t="shared" si="251"/>
        <v>9.2444468890370324</v>
      </c>
    </row>
    <row r="144" spans="1:76">
      <c r="A144" s="40"/>
      <c r="B144" s="22" t="str">
        <f t="shared" si="241"/>
        <v>COM_PROJ</v>
      </c>
      <c r="C144" s="23" t="str">
        <f t="shared" si="242"/>
        <v>-</v>
      </c>
      <c r="D144" s="57" t="str">
        <f>ITEMS_TRA!C22</f>
        <v>TFHCV7</v>
      </c>
      <c r="E144" s="23" t="str">
        <f t="shared" si="243"/>
        <v>-</v>
      </c>
      <c r="F144" s="23" t="str">
        <f t="shared" si="243"/>
        <v>-</v>
      </c>
      <c r="G144" s="23" t="str">
        <f t="shared" si="243"/>
        <v>-</v>
      </c>
      <c r="H144" s="23" t="str">
        <f t="shared" si="243"/>
        <v>-</v>
      </c>
      <c r="I144" s="125">
        <f t="shared" si="244"/>
        <v>0</v>
      </c>
      <c r="J144" s="186">
        <f t="shared" ref="J144:AP144" si="252">INDEX($M118:$BA118,MATCH(J$132,$M$106:$BA$106,0))</f>
        <v>1.5653068685251963</v>
      </c>
      <c r="K144" s="186">
        <f t="shared" si="252"/>
        <v>1.6102045790167996</v>
      </c>
      <c r="L144" s="186">
        <f t="shared" si="252"/>
        <v>1.6551022895084029</v>
      </c>
      <c r="M144" s="186">
        <f t="shared" si="252"/>
        <v>1.7</v>
      </c>
      <c r="N144" s="186">
        <f t="shared" si="252"/>
        <v>1.74</v>
      </c>
      <c r="O144" s="186">
        <f t="shared" si="252"/>
        <v>1.78</v>
      </c>
      <c r="P144" s="186">
        <f t="shared" si="252"/>
        <v>1.7325607986086706</v>
      </c>
      <c r="Q144" s="186">
        <f t="shared" si="252"/>
        <v>1.6851215972173414</v>
      </c>
      <c r="R144" s="186">
        <f t="shared" si="252"/>
        <v>1.5827225528163571</v>
      </c>
      <c r="S144" s="186">
        <f t="shared" si="252"/>
        <v>1.609111228312351</v>
      </c>
      <c r="T144" s="186">
        <f t="shared" si="252"/>
        <v>1.6431426090223546</v>
      </c>
      <c r="U144" s="186">
        <f t="shared" si="252"/>
        <v>1.6771739897323583</v>
      </c>
      <c r="V144" s="186">
        <f t="shared" si="252"/>
        <v>1.711205370442362</v>
      </c>
      <c r="W144" s="186">
        <f t="shared" si="252"/>
        <v>1.7452367511523657</v>
      </c>
      <c r="X144" s="186">
        <f t="shared" si="252"/>
        <v>1.7792681318623693</v>
      </c>
      <c r="Y144" s="186">
        <f t="shared" si="252"/>
        <v>1.813299512572373</v>
      </c>
      <c r="Z144" s="186">
        <f t="shared" si="252"/>
        <v>1.8473308932823767</v>
      </c>
      <c r="AA144" s="186">
        <f t="shared" si="252"/>
        <v>1.8813622739923803</v>
      </c>
      <c r="AB144" s="186">
        <f t="shared" si="252"/>
        <v>1.9153936547023844</v>
      </c>
      <c r="AC144" s="186">
        <f t="shared" si="252"/>
        <v>1.9566072645295876</v>
      </c>
      <c r="AD144" s="186">
        <f t="shared" si="252"/>
        <v>1.9978208743567907</v>
      </c>
      <c r="AE144" s="186">
        <f t="shared" si="252"/>
        <v>2.0390344841839938</v>
      </c>
      <c r="AF144" s="186">
        <f t="shared" si="252"/>
        <v>2.0802480940111967</v>
      </c>
      <c r="AG144" s="186">
        <f t="shared" si="252"/>
        <v>2.1214617038383996</v>
      </c>
      <c r="AH144" s="186">
        <f t="shared" si="252"/>
        <v>2.1626753136656025</v>
      </c>
      <c r="AI144" s="186">
        <f t="shared" si="252"/>
        <v>2.2038889234928054</v>
      </c>
      <c r="AJ144" s="186">
        <f t="shared" si="252"/>
        <v>2.2451025333200083</v>
      </c>
      <c r="AK144" s="186">
        <f t="shared" si="252"/>
        <v>2.2863161431472112</v>
      </c>
      <c r="AL144" s="186">
        <f t="shared" si="252"/>
        <v>2.3275297529744154</v>
      </c>
      <c r="AM144" s="186">
        <f t="shared" si="252"/>
        <v>2.6004210617678258</v>
      </c>
      <c r="AN144" s="186">
        <f t="shared" si="252"/>
        <v>2.8733123705612362</v>
      </c>
      <c r="AO144" s="186">
        <f t="shared" si="252"/>
        <v>2.8733123705612362</v>
      </c>
      <c r="AP144" s="186">
        <f t="shared" si="252"/>
        <v>2.8733123705612362</v>
      </c>
    </row>
    <row r="145" spans="1:51">
      <c r="A145" s="40" t="s">
        <v>125</v>
      </c>
      <c r="B145" s="22" t="str">
        <f t="shared" si="241"/>
        <v>COM_PROJ</v>
      </c>
      <c r="C145" s="23" t="str">
        <f t="shared" si="242"/>
        <v>-</v>
      </c>
      <c r="D145" s="57" t="str">
        <f>ITEMS_TRA!C23</f>
        <v>TFHCV8</v>
      </c>
      <c r="E145" s="23" t="str">
        <f t="shared" si="243"/>
        <v>-</v>
      </c>
      <c r="F145" s="23" t="str">
        <f t="shared" si="243"/>
        <v>-</v>
      </c>
      <c r="G145" s="23" t="str">
        <f t="shared" si="243"/>
        <v>-</v>
      </c>
      <c r="H145" s="23" t="str">
        <f t="shared" si="243"/>
        <v>-</v>
      </c>
      <c r="I145" s="125">
        <f t="shared" si="244"/>
        <v>0</v>
      </c>
      <c r="J145" s="186">
        <f t="shared" ref="J145:AP145" si="253">INDEX($M119:$BA119,MATCH(J$132,$M$106:$BA$106,0))</f>
        <v>5.8486156921973939E-2</v>
      </c>
      <c r="K145" s="186">
        <f t="shared" si="253"/>
        <v>6.5622085483256903E-2</v>
      </c>
      <c r="L145" s="186">
        <f t="shared" si="253"/>
        <v>7.2758014044539868E-2</v>
      </c>
      <c r="M145" s="186">
        <f t="shared" si="253"/>
        <v>7.9893942605822804E-2</v>
      </c>
      <c r="N145" s="186">
        <f t="shared" si="253"/>
        <v>9.0970063028559395E-2</v>
      </c>
      <c r="O145" s="186">
        <f t="shared" si="253"/>
        <v>0.102046183451296</v>
      </c>
      <c r="P145" s="186">
        <f t="shared" si="253"/>
        <v>8.2504550137799171E-2</v>
      </c>
      <c r="Q145" s="186">
        <f t="shared" si="253"/>
        <v>6.2962916824302356E-2</v>
      </c>
      <c r="R145" s="186">
        <f t="shared" si="253"/>
        <v>5.9136876895697937E-2</v>
      </c>
      <c r="S145" s="186">
        <f t="shared" si="253"/>
        <v>6.0122863890999301E-2</v>
      </c>
      <c r="T145" s="186">
        <f t="shared" si="253"/>
        <v>6.1394413075698151E-2</v>
      </c>
      <c r="U145" s="186">
        <f t="shared" si="253"/>
        <v>6.2665962260397001E-2</v>
      </c>
      <c r="V145" s="186">
        <f t="shared" si="253"/>
        <v>6.3937511445095851E-2</v>
      </c>
      <c r="W145" s="186">
        <f t="shared" si="253"/>
        <v>6.5209060629794702E-2</v>
      </c>
      <c r="X145" s="186">
        <f t="shared" si="253"/>
        <v>6.6480609814493552E-2</v>
      </c>
      <c r="Y145" s="186">
        <f t="shared" si="253"/>
        <v>6.7752158999192402E-2</v>
      </c>
      <c r="Z145" s="186">
        <f t="shared" si="253"/>
        <v>6.9023708183891253E-2</v>
      </c>
      <c r="AA145" s="186">
        <f t="shared" si="253"/>
        <v>7.0295257368590103E-2</v>
      </c>
      <c r="AB145" s="186">
        <f t="shared" si="253"/>
        <v>7.1566806553288939E-2</v>
      </c>
      <c r="AC145" s="186">
        <f t="shared" si="253"/>
        <v>7.3106712689359157E-2</v>
      </c>
      <c r="AD145" s="186">
        <f t="shared" si="253"/>
        <v>7.4646618825429376E-2</v>
      </c>
      <c r="AE145" s="186">
        <f t="shared" si="253"/>
        <v>7.6186524961499594E-2</v>
      </c>
      <c r="AF145" s="186">
        <f t="shared" si="253"/>
        <v>7.7726431097569812E-2</v>
      </c>
      <c r="AG145" s="186">
        <f t="shared" si="253"/>
        <v>7.926633723364003E-2</v>
      </c>
      <c r="AH145" s="186">
        <f t="shared" si="253"/>
        <v>8.0806243369710248E-2</v>
      </c>
      <c r="AI145" s="186">
        <f t="shared" si="253"/>
        <v>8.2346149505780467E-2</v>
      </c>
      <c r="AJ145" s="186">
        <f t="shared" si="253"/>
        <v>8.3886055641850685E-2</v>
      </c>
      <c r="AK145" s="186">
        <f t="shared" si="253"/>
        <v>8.5425961777920903E-2</v>
      </c>
      <c r="AL145" s="186">
        <f t="shared" si="253"/>
        <v>8.6965867913991177E-2</v>
      </c>
      <c r="AM145" s="186">
        <f t="shared" si="253"/>
        <v>9.7162184195265705E-2</v>
      </c>
      <c r="AN145" s="186">
        <f t="shared" si="253"/>
        <v>0.10735850047654023</v>
      </c>
      <c r="AO145" s="186">
        <f t="shared" si="253"/>
        <v>0.10735850047654023</v>
      </c>
      <c r="AP145" s="186">
        <f t="shared" si="253"/>
        <v>0.10735850047654023</v>
      </c>
    </row>
    <row r="146" spans="1:51">
      <c r="A146" s="40" t="s">
        <v>125</v>
      </c>
      <c r="B146" s="22" t="str">
        <f t="shared" si="241"/>
        <v>COM_PROJ</v>
      </c>
      <c r="C146" s="23" t="str">
        <f t="shared" si="242"/>
        <v>-</v>
      </c>
      <c r="D146" s="57" t="str">
        <f>ITEMS_TRA!C24</f>
        <v>TFHCV9</v>
      </c>
      <c r="E146" s="23" t="str">
        <f t="shared" si="243"/>
        <v>-</v>
      </c>
      <c r="F146" s="23" t="str">
        <f t="shared" si="243"/>
        <v>-</v>
      </c>
      <c r="G146" s="23" t="str">
        <f t="shared" si="243"/>
        <v>-</v>
      </c>
      <c r="H146" s="23" t="str">
        <f t="shared" si="243"/>
        <v>-</v>
      </c>
      <c r="I146" s="125">
        <f t="shared" si="244"/>
        <v>0</v>
      </c>
      <c r="J146" s="186">
        <f t="shared" ref="J146:AP146" si="254">INDEX($M120:$BA120,MATCH(J$132,$M$106:$BA$106,0))</f>
        <v>3.9969372950314989E-2</v>
      </c>
      <c r="K146" s="186">
        <f t="shared" si="254"/>
        <v>3.4102559292729893E-2</v>
      </c>
      <c r="L146" s="186">
        <f t="shared" si="254"/>
        <v>2.8235745635144794E-2</v>
      </c>
      <c r="M146" s="186">
        <f t="shared" si="254"/>
        <v>2.2368931977559604E-2</v>
      </c>
      <c r="N146" s="186">
        <f t="shared" si="254"/>
        <v>2.2519965988779801E-2</v>
      </c>
      <c r="O146" s="186">
        <f t="shared" si="254"/>
        <v>2.2670999999999997E-2</v>
      </c>
      <c r="P146" s="186">
        <f t="shared" si="254"/>
        <v>3.2849892781419768E-2</v>
      </c>
      <c r="Q146" s="186">
        <f t="shared" si="254"/>
        <v>4.3028785562839532E-2</v>
      </c>
      <c r="R146" s="186">
        <f t="shared" si="254"/>
        <v>4.041407423835975E-2</v>
      </c>
      <c r="S146" s="186">
        <f t="shared" si="254"/>
        <v>4.1087896626654755E-2</v>
      </c>
      <c r="T146" s="186">
        <f t="shared" si="254"/>
        <v>4.1956871889565255E-2</v>
      </c>
      <c r="U146" s="186">
        <f t="shared" si="254"/>
        <v>4.2825847152475754E-2</v>
      </c>
      <c r="V146" s="186">
        <f t="shared" si="254"/>
        <v>4.3694822415386254E-2</v>
      </c>
      <c r="W146" s="186">
        <f t="shared" si="254"/>
        <v>4.4563797678296754E-2</v>
      </c>
      <c r="X146" s="186">
        <f t="shared" si="254"/>
        <v>4.5432772941207254E-2</v>
      </c>
      <c r="Y146" s="186">
        <f t="shared" si="254"/>
        <v>4.6301748204117754E-2</v>
      </c>
      <c r="Z146" s="186">
        <f t="shared" si="254"/>
        <v>4.7170723467028254E-2</v>
      </c>
      <c r="AA146" s="186">
        <f t="shared" si="254"/>
        <v>4.8039698729938754E-2</v>
      </c>
      <c r="AB146" s="186">
        <f t="shared" si="254"/>
        <v>4.8908673992849275E-2</v>
      </c>
      <c r="AC146" s="186">
        <f t="shared" si="254"/>
        <v>4.9961044090326895E-2</v>
      </c>
      <c r="AD146" s="186">
        <f t="shared" si="254"/>
        <v>5.1013414187804515E-2</v>
      </c>
      <c r="AE146" s="186">
        <f t="shared" si="254"/>
        <v>5.2065784285282135E-2</v>
      </c>
      <c r="AF146" s="186">
        <f t="shared" si="254"/>
        <v>5.3118154382759755E-2</v>
      </c>
      <c r="AG146" s="186">
        <f t="shared" si="254"/>
        <v>5.4170524480237375E-2</v>
      </c>
      <c r="AH146" s="186">
        <f t="shared" si="254"/>
        <v>5.5222894577714995E-2</v>
      </c>
      <c r="AI146" s="186">
        <f t="shared" si="254"/>
        <v>5.6275264675192616E-2</v>
      </c>
      <c r="AJ146" s="186">
        <f t="shared" si="254"/>
        <v>5.7327634772670236E-2</v>
      </c>
      <c r="AK146" s="186">
        <f t="shared" si="254"/>
        <v>5.8380004870147856E-2</v>
      </c>
      <c r="AL146" s="186">
        <f t="shared" si="254"/>
        <v>5.9432374967625483E-2</v>
      </c>
      <c r="AM146" s="186">
        <f t="shared" si="254"/>
        <v>6.6400525887668455E-2</v>
      </c>
      <c r="AN146" s="186">
        <f t="shared" si="254"/>
        <v>7.3368676807711419E-2</v>
      </c>
      <c r="AO146" s="186">
        <f t="shared" si="254"/>
        <v>7.3368676807711419E-2</v>
      </c>
      <c r="AP146" s="186">
        <f t="shared" si="254"/>
        <v>7.3368676807711419E-2</v>
      </c>
    </row>
    <row r="147" spans="1:51">
      <c r="A147" s="40" t="s">
        <v>125</v>
      </c>
      <c r="B147" s="22" t="str">
        <f t="shared" si="241"/>
        <v>COM_PROJ</v>
      </c>
      <c r="C147" s="23" t="str">
        <f t="shared" si="242"/>
        <v>-</v>
      </c>
      <c r="D147" s="57" t="str">
        <f>ITEMS_TRA!C25</f>
        <v>TFRCO</v>
      </c>
      <c r="E147" s="23" t="str">
        <f t="shared" si="243"/>
        <v>-</v>
      </c>
      <c r="F147" s="23" t="str">
        <f t="shared" si="243"/>
        <v>-</v>
      </c>
      <c r="G147" s="23" t="str">
        <f t="shared" si="243"/>
        <v>-</v>
      </c>
      <c r="H147" s="23" t="str">
        <f t="shared" si="243"/>
        <v>-</v>
      </c>
      <c r="I147" s="125">
        <f t="shared" si="244"/>
        <v>0</v>
      </c>
      <c r="J147" s="186">
        <f t="shared" ref="J147:AP147" si="255">INDEX($M121:$BA121,MATCH(J$132,$M$106:$BA$106,0))</f>
        <v>22</v>
      </c>
      <c r="K147" s="186">
        <f t="shared" si="255"/>
        <v>22.351387197896614</v>
      </c>
      <c r="L147" s="186">
        <f t="shared" si="255"/>
        <v>22.702774395793227</v>
      </c>
      <c r="M147" s="186">
        <f t="shared" si="255"/>
        <v>23.054161593689841</v>
      </c>
      <c r="N147" s="186">
        <f t="shared" si="255"/>
        <v>23.209218935995068</v>
      </c>
      <c r="O147" s="186">
        <f t="shared" si="255"/>
        <v>23.364276278300295</v>
      </c>
      <c r="P147" s="186">
        <f t="shared" si="255"/>
        <v>23.524121294092421</v>
      </c>
      <c r="Q147" s="186">
        <f t="shared" si="255"/>
        <v>23.683966309884546</v>
      </c>
      <c r="R147" s="186">
        <f t="shared" si="255"/>
        <v>22.244773125391472</v>
      </c>
      <c r="S147" s="186">
        <f t="shared" si="255"/>
        <v>22.615659417776335</v>
      </c>
      <c r="T147" s="186">
        <f t="shared" si="255"/>
        <v>23.093962037329451</v>
      </c>
      <c r="U147" s="186">
        <f t="shared" si="255"/>
        <v>23.572264656882567</v>
      </c>
      <c r="V147" s="186">
        <f t="shared" si="255"/>
        <v>24.050567276435682</v>
      </c>
      <c r="W147" s="186">
        <f t="shared" si="255"/>
        <v>24.528869895988798</v>
      </c>
      <c r="X147" s="186">
        <f t="shared" si="255"/>
        <v>25.007172515541914</v>
      </c>
      <c r="Y147" s="186">
        <f t="shared" si="255"/>
        <v>25.485475135095029</v>
      </c>
      <c r="Z147" s="186">
        <f t="shared" si="255"/>
        <v>25.963777754648145</v>
      </c>
      <c r="AA147" s="186">
        <f t="shared" si="255"/>
        <v>26.442080374201261</v>
      </c>
      <c r="AB147" s="186">
        <f t="shared" si="255"/>
        <v>26.920382993754366</v>
      </c>
      <c r="AC147" s="186">
        <f t="shared" si="255"/>
        <v>27.499630063086368</v>
      </c>
      <c r="AD147" s="186">
        <f t="shared" si="255"/>
        <v>28.07887713241837</v>
      </c>
      <c r="AE147" s="186">
        <f t="shared" si="255"/>
        <v>28.658124201750372</v>
      </c>
      <c r="AF147" s="186">
        <f t="shared" si="255"/>
        <v>29.237371271082374</v>
      </c>
      <c r="AG147" s="186">
        <f t="shared" si="255"/>
        <v>29.816618340414376</v>
      </c>
      <c r="AH147" s="186">
        <f t="shared" si="255"/>
        <v>30.395865409746378</v>
      </c>
      <c r="AI147" s="186">
        <f t="shared" si="255"/>
        <v>30.97511247907838</v>
      </c>
      <c r="AJ147" s="186">
        <f t="shared" si="255"/>
        <v>31.554359548410382</v>
      </c>
      <c r="AK147" s="186">
        <f t="shared" si="255"/>
        <v>32.13360661774238</v>
      </c>
      <c r="AL147" s="186">
        <f t="shared" si="255"/>
        <v>32.712853687074372</v>
      </c>
      <c r="AM147" s="186">
        <f t="shared" si="255"/>
        <v>36.54827338283765</v>
      </c>
      <c r="AN147" s="186">
        <f t="shared" si="255"/>
        <v>40.383693078600892</v>
      </c>
      <c r="AO147" s="186">
        <f t="shared" si="255"/>
        <v>40.383693078600892</v>
      </c>
      <c r="AP147" s="186">
        <f t="shared" si="255"/>
        <v>40.383693078600892</v>
      </c>
    </row>
    <row r="148" spans="1:51">
      <c r="A148" s="40"/>
      <c r="B148" s="22" t="str">
        <f t="shared" si="241"/>
        <v>COM_PROJ</v>
      </c>
      <c r="C148" s="23" t="str">
        <f t="shared" si="242"/>
        <v>-</v>
      </c>
      <c r="D148" s="57" t="str">
        <f>ITEMS_TRA!C26</f>
        <v>TFROT</v>
      </c>
      <c r="E148" s="23" t="str">
        <f t="shared" si="243"/>
        <v>-</v>
      </c>
      <c r="F148" s="23" t="str">
        <f t="shared" si="243"/>
        <v>-</v>
      </c>
      <c r="G148" s="23" t="str">
        <f t="shared" si="243"/>
        <v>-</v>
      </c>
      <c r="H148" s="23" t="str">
        <f t="shared" si="243"/>
        <v>-</v>
      </c>
      <c r="I148" s="125">
        <f t="shared" si="244"/>
        <v>0</v>
      </c>
      <c r="J148" s="186">
        <f t="shared" ref="J148:AP148" si="256">INDEX($M122:$BA122,MATCH(J$132,$M$106:$BA$106,0))</f>
        <v>25.1</v>
      </c>
      <c r="K148" s="186">
        <f t="shared" si="256"/>
        <v>25.500900848509325</v>
      </c>
      <c r="L148" s="186">
        <f t="shared" si="256"/>
        <v>25.901801697018648</v>
      </c>
      <c r="M148" s="186">
        <f t="shared" si="256"/>
        <v>26.302702545527975</v>
      </c>
      <c r="N148" s="186">
        <f t="shared" si="256"/>
        <v>26.479608876976211</v>
      </c>
      <c r="O148" s="186">
        <f t="shared" si="256"/>
        <v>26.656515208424448</v>
      </c>
      <c r="P148" s="186">
        <f t="shared" si="256"/>
        <v>26.838883840078196</v>
      </c>
      <c r="Q148" s="186">
        <f t="shared" si="256"/>
        <v>27.021252471731941</v>
      </c>
      <c r="R148" s="186">
        <f t="shared" si="256"/>
        <v>25.379263883969383</v>
      </c>
      <c r="S148" s="186">
        <f t="shared" si="256"/>
        <v>25.802411426644838</v>
      </c>
      <c r="T148" s="186">
        <f t="shared" si="256"/>
        <v>26.348111233498621</v>
      </c>
      <c r="U148" s="186">
        <f t="shared" si="256"/>
        <v>26.893811040352404</v>
      </c>
      <c r="V148" s="186">
        <f t="shared" si="256"/>
        <v>27.439510847206186</v>
      </c>
      <c r="W148" s="186">
        <f t="shared" si="256"/>
        <v>27.985210654059969</v>
      </c>
      <c r="X148" s="186">
        <f t="shared" si="256"/>
        <v>28.530910460913752</v>
      </c>
      <c r="Y148" s="186">
        <f t="shared" si="256"/>
        <v>29.076610267767535</v>
      </c>
      <c r="Z148" s="186">
        <f t="shared" si="256"/>
        <v>29.622310074621318</v>
      </c>
      <c r="AA148" s="186">
        <f t="shared" si="256"/>
        <v>30.168009881475101</v>
      </c>
      <c r="AB148" s="186">
        <f t="shared" si="256"/>
        <v>30.713709688328873</v>
      </c>
      <c r="AC148" s="186">
        <f t="shared" si="256"/>
        <v>31.374577935612201</v>
      </c>
      <c r="AD148" s="186">
        <f t="shared" si="256"/>
        <v>32.035446182895534</v>
      </c>
      <c r="AE148" s="186">
        <f t="shared" si="256"/>
        <v>32.696314430178866</v>
      </c>
      <c r="AF148" s="186">
        <f t="shared" si="256"/>
        <v>33.357182677462198</v>
      </c>
      <c r="AG148" s="186">
        <f t="shared" si="256"/>
        <v>34.01805092474553</v>
      </c>
      <c r="AH148" s="186">
        <f t="shared" si="256"/>
        <v>34.678919172028863</v>
      </c>
      <c r="AI148" s="186">
        <f t="shared" si="256"/>
        <v>35.339787419312195</v>
      </c>
      <c r="AJ148" s="186">
        <f t="shared" si="256"/>
        <v>36.000655666595527</v>
      </c>
      <c r="AK148" s="186">
        <f t="shared" si="256"/>
        <v>36.66152391387886</v>
      </c>
      <c r="AL148" s="186">
        <f t="shared" si="256"/>
        <v>37.322392161162163</v>
      </c>
      <c r="AM148" s="186">
        <f t="shared" si="256"/>
        <v>41.698257359510258</v>
      </c>
      <c r="AN148" s="186">
        <f t="shared" si="256"/>
        <v>46.074122557858345</v>
      </c>
      <c r="AO148" s="186">
        <f t="shared" si="256"/>
        <v>46.074122557858345</v>
      </c>
      <c r="AP148" s="186">
        <f t="shared" si="256"/>
        <v>46.074122557858345</v>
      </c>
    </row>
    <row r="149" spans="1:51">
      <c r="A149" s="40"/>
      <c r="B149" s="22" t="str">
        <f t="shared" si="241"/>
        <v>COM_PROJ</v>
      </c>
      <c r="C149" s="124" t="str">
        <f t="shared" si="242"/>
        <v>-</v>
      </c>
      <c r="D149" s="57" t="str">
        <f>ITEMS_TRA!C27</f>
        <v>TFREX</v>
      </c>
      <c r="E149" s="124" t="str">
        <f t="shared" si="243"/>
        <v>-</v>
      </c>
      <c r="F149" s="124" t="str">
        <f t="shared" si="243"/>
        <v>-</v>
      </c>
      <c r="G149" s="124" t="str">
        <f t="shared" si="243"/>
        <v>-</v>
      </c>
      <c r="H149" s="124" t="str">
        <f t="shared" si="243"/>
        <v>-</v>
      </c>
      <c r="I149" s="125">
        <f t="shared" si="244"/>
        <v>0</v>
      </c>
      <c r="J149" s="186">
        <f t="shared" ref="J149:AP149" si="257">INDEX($M123:$BA123,MATCH(J$132,$M$106:$BA$106,0))</f>
        <v>82</v>
      </c>
      <c r="K149" s="186">
        <f t="shared" si="257"/>
        <v>82</v>
      </c>
      <c r="L149" s="186">
        <f t="shared" si="257"/>
        <v>82</v>
      </c>
      <c r="M149" s="186">
        <f t="shared" si="257"/>
        <v>82</v>
      </c>
      <c r="N149" s="186">
        <f t="shared" si="257"/>
        <v>82</v>
      </c>
      <c r="O149" s="186">
        <f t="shared" si="257"/>
        <v>82</v>
      </c>
      <c r="P149" s="186">
        <f t="shared" si="257"/>
        <v>84.071637252445441</v>
      </c>
      <c r="Q149" s="186">
        <f t="shared" si="257"/>
        <v>86.143274504890869</v>
      </c>
      <c r="R149" s="186">
        <f t="shared" si="257"/>
        <v>76.180712241524674</v>
      </c>
      <c r="S149" s="186">
        <f t="shared" si="257"/>
        <v>81.308568940386564</v>
      </c>
      <c r="T149" s="186">
        <f t="shared" si="257"/>
        <v>81.998172790637923</v>
      </c>
      <c r="U149" s="186">
        <f t="shared" si="257"/>
        <v>82.687776640889282</v>
      </c>
      <c r="V149" s="186">
        <f t="shared" si="257"/>
        <v>83.377380491140642</v>
      </c>
      <c r="W149" s="186">
        <f t="shared" si="257"/>
        <v>84.066984341392001</v>
      </c>
      <c r="X149" s="186">
        <f t="shared" si="257"/>
        <v>84.75658819164336</v>
      </c>
      <c r="Y149" s="186">
        <f t="shared" si="257"/>
        <v>85.446192041894719</v>
      </c>
      <c r="Z149" s="186">
        <f t="shared" si="257"/>
        <v>86.135795892146078</v>
      </c>
      <c r="AA149" s="186">
        <f t="shared" si="257"/>
        <v>86.825399742397437</v>
      </c>
      <c r="AB149" s="186">
        <f t="shared" si="257"/>
        <v>87.515003592648796</v>
      </c>
      <c r="AC149" s="186">
        <f t="shared" si="257"/>
        <v>89.560495618848876</v>
      </c>
      <c r="AD149" s="186">
        <f t="shared" si="257"/>
        <v>91.605987645048955</v>
      </c>
      <c r="AE149" s="186">
        <f t="shared" si="257"/>
        <v>93.651479671249035</v>
      </c>
      <c r="AF149" s="186">
        <f t="shared" si="257"/>
        <v>95.696971697449115</v>
      </c>
      <c r="AG149" s="186">
        <f t="shared" si="257"/>
        <v>97.742463723649195</v>
      </c>
      <c r="AH149" s="186">
        <f t="shared" si="257"/>
        <v>99.787955749849274</v>
      </c>
      <c r="AI149" s="186">
        <f t="shared" si="257"/>
        <v>101.83344777604935</v>
      </c>
      <c r="AJ149" s="186">
        <f t="shared" si="257"/>
        <v>103.87893980224943</v>
      </c>
      <c r="AK149" s="186">
        <f t="shared" si="257"/>
        <v>105.92443182844951</v>
      </c>
      <c r="AL149" s="186">
        <f t="shared" si="257"/>
        <v>107.96992385464958</v>
      </c>
      <c r="AM149" s="186">
        <f t="shared" si="257"/>
        <v>119.53487472249724</v>
      </c>
      <c r="AN149" s="186">
        <f t="shared" si="257"/>
        <v>131.09982559034486</v>
      </c>
      <c r="AO149" s="186">
        <f t="shared" si="257"/>
        <v>131.09982559034486</v>
      </c>
      <c r="AP149" s="186">
        <f t="shared" si="257"/>
        <v>131.09982559034486</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7">
        <v>2050</v>
      </c>
      <c r="K171" s="191">
        <f t="shared" ref="K171:AQ171" si="258">MATCH(J$132,$C$128:$K$128,$C171)</f>
        <v>1</v>
      </c>
      <c r="L171" s="191">
        <f t="shared" si="258"/>
        <v>1</v>
      </c>
      <c r="M171" s="191">
        <f t="shared" si="258"/>
        <v>1</v>
      </c>
      <c r="N171" s="191">
        <f t="shared" si="258"/>
        <v>2</v>
      </c>
      <c r="O171" s="191">
        <f t="shared" si="258"/>
        <v>2</v>
      </c>
      <c r="P171" s="191">
        <f t="shared" si="258"/>
        <v>3</v>
      </c>
      <c r="Q171" s="191">
        <f t="shared" si="258"/>
        <v>3</v>
      </c>
      <c r="R171" s="191">
        <f t="shared" si="258"/>
        <v>4</v>
      </c>
      <c r="S171" s="191">
        <f t="shared" si="258"/>
        <v>5</v>
      </c>
      <c r="T171" s="191">
        <f t="shared" si="258"/>
        <v>6</v>
      </c>
      <c r="U171" s="191">
        <f t="shared" si="258"/>
        <v>6</v>
      </c>
      <c r="V171" s="191">
        <f t="shared" si="258"/>
        <v>6</v>
      </c>
      <c r="W171" s="191">
        <f t="shared" si="258"/>
        <v>6</v>
      </c>
      <c r="X171" s="191">
        <f t="shared" si="258"/>
        <v>6</v>
      </c>
      <c r="Y171" s="191">
        <f t="shared" si="258"/>
        <v>6</v>
      </c>
      <c r="Z171" s="191">
        <f t="shared" si="258"/>
        <v>6</v>
      </c>
      <c r="AA171" s="191">
        <f t="shared" si="258"/>
        <v>6</v>
      </c>
      <c r="AB171" s="191">
        <f t="shared" si="258"/>
        <v>6</v>
      </c>
      <c r="AC171" s="191">
        <f t="shared" si="258"/>
        <v>7</v>
      </c>
      <c r="AD171" s="191">
        <f t="shared" si="258"/>
        <v>7</v>
      </c>
      <c r="AE171" s="191">
        <f t="shared" si="258"/>
        <v>7</v>
      </c>
      <c r="AF171" s="191">
        <f t="shared" si="258"/>
        <v>7</v>
      </c>
      <c r="AG171" s="191">
        <f t="shared" si="258"/>
        <v>7</v>
      </c>
      <c r="AH171" s="191">
        <f t="shared" si="258"/>
        <v>7</v>
      </c>
      <c r="AI171" s="191">
        <f t="shared" si="258"/>
        <v>7</v>
      </c>
      <c r="AJ171" s="191">
        <f t="shared" si="258"/>
        <v>7</v>
      </c>
      <c r="AK171" s="191">
        <f t="shared" si="258"/>
        <v>7</v>
      </c>
      <c r="AL171" s="191">
        <f t="shared" si="258"/>
        <v>7</v>
      </c>
      <c r="AM171" s="191">
        <f t="shared" si="258"/>
        <v>8</v>
      </c>
      <c r="AN171" s="191">
        <f t="shared" si="258"/>
        <v>8</v>
      </c>
      <c r="AO171" s="191">
        <f t="shared" si="258"/>
        <v>9</v>
      </c>
      <c r="AP171" s="191">
        <f t="shared" si="258"/>
        <v>9</v>
      </c>
      <c r="AQ171" s="191">
        <f t="shared" si="258"/>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f>INDEX($D171:$J171,0,COUNT($D171:$J171)-D173)</f>
        <v>2040</v>
      </c>
      <c r="E172" s="185">
        <f>INDEX($D171:$J171,0,COUNT($D171:$J171)-E173)</f>
        <v>0</v>
      </c>
      <c r="F172" s="185">
        <f>INDEX($D171:$J171,0,COUNT($D171:$J171)-F173)</f>
        <v>2030</v>
      </c>
      <c r="G172" s="185">
        <f>INDEX($D171:$J171,0,COUNT($D171:$J171)-G173)</f>
        <v>2020</v>
      </c>
      <c r="I172" s="185">
        <f>INDEX($D171:$J171,0,COUNT($D171:$J171)-I173)</f>
        <v>2010</v>
      </c>
      <c r="J172" s="121">
        <f>INDEX($D171:$J171,0,COUNT($D171:$J171)-J173)</f>
        <v>2006</v>
      </c>
      <c r="K172" s="40">
        <f t="shared" ref="K172:AQ172" si="259">MATCH(J$132,$C$128:$K$128,$C172)</f>
        <v>1</v>
      </c>
      <c r="L172" s="185" t="e">
        <f t="shared" si="259"/>
        <v>#N/A</v>
      </c>
      <c r="M172" s="185" t="e">
        <f t="shared" si="259"/>
        <v>#N/A</v>
      </c>
      <c r="N172" s="185">
        <f t="shared" si="259"/>
        <v>2</v>
      </c>
      <c r="O172" s="185" t="e">
        <f t="shared" si="259"/>
        <v>#N/A</v>
      </c>
      <c r="P172" s="185">
        <f t="shared" si="259"/>
        <v>3</v>
      </c>
      <c r="Q172" s="185" t="e">
        <f t="shared" si="259"/>
        <v>#N/A</v>
      </c>
      <c r="R172" s="185">
        <f t="shared" si="259"/>
        <v>4</v>
      </c>
      <c r="S172" s="185">
        <f t="shared" si="259"/>
        <v>5</v>
      </c>
      <c r="T172" s="185">
        <f t="shared" si="259"/>
        <v>6</v>
      </c>
      <c r="U172" s="185" t="e">
        <f t="shared" si="259"/>
        <v>#N/A</v>
      </c>
      <c r="V172" s="185" t="e">
        <f t="shared" si="259"/>
        <v>#N/A</v>
      </c>
      <c r="W172" s="185" t="e">
        <f t="shared" si="259"/>
        <v>#N/A</v>
      </c>
      <c r="X172" s="185" t="e">
        <f t="shared" si="259"/>
        <v>#N/A</v>
      </c>
      <c r="Y172" s="185" t="e">
        <f t="shared" si="259"/>
        <v>#N/A</v>
      </c>
      <c r="Z172" s="185" t="e">
        <f t="shared" si="259"/>
        <v>#N/A</v>
      </c>
      <c r="AA172" s="185" t="e">
        <f t="shared" si="259"/>
        <v>#N/A</v>
      </c>
      <c r="AB172" s="185" t="e">
        <f t="shared" si="259"/>
        <v>#N/A</v>
      </c>
      <c r="AC172" s="185">
        <f t="shared" si="259"/>
        <v>7</v>
      </c>
      <c r="AD172" s="185" t="e">
        <f t="shared" si="259"/>
        <v>#N/A</v>
      </c>
      <c r="AE172" s="185" t="e">
        <f t="shared" si="259"/>
        <v>#N/A</v>
      </c>
      <c r="AF172" s="185" t="e">
        <f t="shared" si="259"/>
        <v>#N/A</v>
      </c>
      <c r="AG172" s="185" t="e">
        <f t="shared" si="259"/>
        <v>#N/A</v>
      </c>
      <c r="AH172" s="185" t="e">
        <f t="shared" si="259"/>
        <v>#N/A</v>
      </c>
      <c r="AI172" s="185" t="e">
        <f t="shared" si="259"/>
        <v>#N/A</v>
      </c>
      <c r="AJ172" s="185" t="e">
        <f t="shared" si="259"/>
        <v>#N/A</v>
      </c>
      <c r="AK172" s="185" t="e">
        <f t="shared" si="259"/>
        <v>#N/A</v>
      </c>
      <c r="AL172" s="185" t="e">
        <f t="shared" si="259"/>
        <v>#N/A</v>
      </c>
      <c r="AM172" s="185">
        <f t="shared" si="259"/>
        <v>8</v>
      </c>
      <c r="AN172" s="185" t="e">
        <f t="shared" si="259"/>
        <v>#N/A</v>
      </c>
      <c r="AO172" s="185">
        <f t="shared" si="259"/>
        <v>9</v>
      </c>
      <c r="AP172" s="185" t="e">
        <f t="shared" si="259"/>
        <v>#N/A</v>
      </c>
      <c r="AQ172" s="185" t="e">
        <f t="shared" si="259"/>
        <v>#N/A</v>
      </c>
    </row>
    <row r="173" spans="1:78">
      <c r="A173" s="40" t="s">
        <v>16</v>
      </c>
      <c r="B173" s="185" t="s">
        <v>391</v>
      </c>
      <c r="C173" s="185">
        <v>-1</v>
      </c>
      <c r="D173" s="185">
        <v>0</v>
      </c>
      <c r="E173" s="185">
        <v>1</v>
      </c>
      <c r="F173" s="185">
        <v>2</v>
      </c>
      <c r="G173" s="185">
        <v>3</v>
      </c>
      <c r="I173" s="185">
        <v>4</v>
      </c>
      <c r="J173" s="185">
        <v>5</v>
      </c>
      <c r="K173" s="40">
        <f t="shared" ref="K173:AQ173" si="260">MATCH(J$132,$C$129:$K$129,$C173)</f>
        <v>9</v>
      </c>
      <c r="L173" s="185">
        <f t="shared" si="260"/>
        <v>8</v>
      </c>
      <c r="M173" s="185">
        <f t="shared" si="260"/>
        <v>8</v>
      </c>
      <c r="N173" s="185">
        <f t="shared" si="260"/>
        <v>8</v>
      </c>
      <c r="O173" s="185">
        <f t="shared" si="260"/>
        <v>7</v>
      </c>
      <c r="P173" s="185">
        <f t="shared" si="260"/>
        <v>7</v>
      </c>
      <c r="Q173" s="185">
        <f t="shared" si="260"/>
        <v>6</v>
      </c>
      <c r="R173" s="185">
        <f t="shared" si="260"/>
        <v>6</v>
      </c>
      <c r="S173" s="185">
        <f t="shared" si="260"/>
        <v>5</v>
      </c>
      <c r="T173" s="185">
        <f t="shared" si="260"/>
        <v>4</v>
      </c>
      <c r="U173" s="185">
        <f t="shared" si="260"/>
        <v>3</v>
      </c>
      <c r="V173" s="185">
        <f t="shared" si="260"/>
        <v>3</v>
      </c>
      <c r="W173" s="185">
        <f t="shared" si="260"/>
        <v>3</v>
      </c>
      <c r="X173" s="185">
        <f t="shared" si="260"/>
        <v>3</v>
      </c>
      <c r="Y173" s="185">
        <f t="shared" si="260"/>
        <v>3</v>
      </c>
      <c r="Z173" s="185">
        <f t="shared" si="260"/>
        <v>3</v>
      </c>
      <c r="AA173" s="185">
        <f t="shared" si="260"/>
        <v>3</v>
      </c>
      <c r="AB173" s="185">
        <f t="shared" si="260"/>
        <v>3</v>
      </c>
      <c r="AC173" s="185">
        <f t="shared" si="260"/>
        <v>3</v>
      </c>
      <c r="AD173" s="185">
        <f t="shared" si="260"/>
        <v>2</v>
      </c>
      <c r="AE173" s="185">
        <f t="shared" si="260"/>
        <v>2</v>
      </c>
      <c r="AF173" s="185">
        <f t="shared" si="260"/>
        <v>2</v>
      </c>
      <c r="AG173" s="185">
        <f t="shared" si="260"/>
        <v>2</v>
      </c>
      <c r="AH173" s="185">
        <f t="shared" si="260"/>
        <v>2</v>
      </c>
      <c r="AI173" s="185">
        <f t="shared" si="260"/>
        <v>2</v>
      </c>
      <c r="AJ173" s="185">
        <f t="shared" si="260"/>
        <v>2</v>
      </c>
      <c r="AK173" s="185">
        <f t="shared" si="260"/>
        <v>2</v>
      </c>
      <c r="AL173" s="185">
        <f t="shared" si="260"/>
        <v>2</v>
      </c>
      <c r="AM173" s="185">
        <f t="shared" si="260"/>
        <v>2</v>
      </c>
      <c r="AN173" s="185">
        <f t="shared" si="260"/>
        <v>1</v>
      </c>
      <c r="AO173" s="185">
        <f t="shared" si="260"/>
        <v>1</v>
      </c>
      <c r="AP173" s="185" t="e">
        <f t="shared" si="260"/>
        <v>#N/A</v>
      </c>
      <c r="AQ173" s="185" t="e">
        <f t="shared" si="260"/>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61">IF(ISNA(L171),-1,IF(ISNA(L173),99,IF(ISNA(L172),L171,0)))</f>
        <v>1</v>
      </c>
      <c r="M174" s="189">
        <f t="shared" si="261"/>
        <v>1</v>
      </c>
      <c r="N174" s="189">
        <f t="shared" si="261"/>
        <v>0</v>
      </c>
      <c r="O174" s="189">
        <f t="shared" si="261"/>
        <v>2</v>
      </c>
      <c r="P174" s="189">
        <f t="shared" si="261"/>
        <v>0</v>
      </c>
      <c r="Q174" s="189">
        <f t="shared" si="261"/>
        <v>3</v>
      </c>
      <c r="R174" s="189">
        <f t="shared" si="261"/>
        <v>0</v>
      </c>
      <c r="S174" s="189">
        <f t="shared" si="261"/>
        <v>0</v>
      </c>
      <c r="T174" s="189">
        <f t="shared" si="261"/>
        <v>0</v>
      </c>
      <c r="U174" s="189">
        <f t="shared" si="261"/>
        <v>6</v>
      </c>
      <c r="V174" s="189">
        <f t="shared" si="261"/>
        <v>6</v>
      </c>
      <c r="W174" s="189">
        <f t="shared" si="261"/>
        <v>6</v>
      </c>
      <c r="X174" s="189">
        <f t="shared" si="261"/>
        <v>6</v>
      </c>
      <c r="Y174" s="189">
        <f t="shared" si="261"/>
        <v>6</v>
      </c>
      <c r="Z174" s="189">
        <f t="shared" si="261"/>
        <v>6</v>
      </c>
      <c r="AA174" s="189">
        <f t="shared" si="261"/>
        <v>6</v>
      </c>
      <c r="AB174" s="189">
        <f t="shared" si="261"/>
        <v>6</v>
      </c>
      <c r="AC174" s="189">
        <f t="shared" si="261"/>
        <v>0</v>
      </c>
      <c r="AD174" s="189">
        <f t="shared" si="261"/>
        <v>7</v>
      </c>
      <c r="AE174" s="189">
        <f t="shared" si="261"/>
        <v>7</v>
      </c>
      <c r="AF174" s="189">
        <f t="shared" si="261"/>
        <v>7</v>
      </c>
      <c r="AG174" s="189">
        <f t="shared" si="261"/>
        <v>7</v>
      </c>
      <c r="AH174" s="189">
        <f t="shared" si="261"/>
        <v>7</v>
      </c>
      <c r="AI174" s="189">
        <f t="shared" si="261"/>
        <v>7</v>
      </c>
      <c r="AJ174" s="189">
        <f t="shared" si="261"/>
        <v>7</v>
      </c>
      <c r="AK174" s="189">
        <f t="shared" si="261"/>
        <v>7</v>
      </c>
      <c r="AL174" s="189">
        <f t="shared" si="261"/>
        <v>7</v>
      </c>
      <c r="AM174" s="189">
        <f t="shared" si="261"/>
        <v>0</v>
      </c>
      <c r="AN174" s="189">
        <f t="shared" si="261"/>
        <v>8</v>
      </c>
      <c r="AO174" s="189">
        <f t="shared" si="261"/>
        <v>0</v>
      </c>
      <c r="AP174" s="189">
        <f t="shared" si="261"/>
        <v>99</v>
      </c>
      <c r="AQ174" s="189">
        <f t="shared" si="261"/>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62">IF(A175="*","","COM_PROJ")</f>
        <v/>
      </c>
      <c r="C175" s="23" t="str">
        <f t="shared" ref="C175:C184" si="263">IF($A175="*","","-")</f>
        <v/>
      </c>
      <c r="D175" s="57"/>
      <c r="E175" s="23" t="str">
        <f t="shared" ref="E175:I184" si="264">IF($A175="*","","-")</f>
        <v/>
      </c>
      <c r="F175" s="23" t="str">
        <f t="shared" si="264"/>
        <v/>
      </c>
      <c r="G175" s="23" t="str">
        <f t="shared" si="264"/>
        <v/>
      </c>
      <c r="H175" s="23"/>
      <c r="I175" s="23" t="str">
        <f t="shared" si="264"/>
        <v/>
      </c>
      <c r="K175" s="23">
        <f>K170</f>
        <v>2012</v>
      </c>
      <c r="L175" s="23">
        <f t="shared" ref="L175:AQ175" si="265">L170</f>
        <v>2013</v>
      </c>
      <c r="M175" s="23">
        <f t="shared" si="265"/>
        <v>2014</v>
      </c>
      <c r="N175" s="23">
        <f t="shared" si="265"/>
        <v>2015</v>
      </c>
      <c r="O175" s="23">
        <f t="shared" si="265"/>
        <v>2016</v>
      </c>
      <c r="P175" s="23">
        <f t="shared" si="265"/>
        <v>2017</v>
      </c>
      <c r="Q175" s="23">
        <f t="shared" si="265"/>
        <v>2018</v>
      </c>
      <c r="R175" s="23">
        <f t="shared" si="265"/>
        <v>2019</v>
      </c>
      <c r="S175" s="23">
        <f t="shared" si="265"/>
        <v>2020</v>
      </c>
      <c r="T175" s="23">
        <f t="shared" si="265"/>
        <v>2021</v>
      </c>
      <c r="U175" s="23">
        <f t="shared" si="265"/>
        <v>2022</v>
      </c>
      <c r="V175" s="23">
        <f t="shared" si="265"/>
        <v>2023</v>
      </c>
      <c r="W175" s="23">
        <f t="shared" si="265"/>
        <v>2024</v>
      </c>
      <c r="X175" s="23">
        <f t="shared" si="265"/>
        <v>2025</v>
      </c>
      <c r="Y175" s="23">
        <f t="shared" si="265"/>
        <v>2026</v>
      </c>
      <c r="Z175" s="23">
        <f t="shared" si="265"/>
        <v>2027</v>
      </c>
      <c r="AA175" s="23">
        <f t="shared" si="265"/>
        <v>2028</v>
      </c>
      <c r="AB175" s="23">
        <f t="shared" si="265"/>
        <v>2029</v>
      </c>
      <c r="AC175" s="23">
        <f t="shared" si="265"/>
        <v>2030</v>
      </c>
      <c r="AD175" s="23">
        <f t="shared" si="265"/>
        <v>2031</v>
      </c>
      <c r="AE175" s="23">
        <f t="shared" si="265"/>
        <v>2032</v>
      </c>
      <c r="AF175" s="23">
        <f t="shared" si="265"/>
        <v>2033</v>
      </c>
      <c r="AG175" s="23">
        <f t="shared" si="265"/>
        <v>2034</v>
      </c>
      <c r="AH175" s="23">
        <f t="shared" si="265"/>
        <v>2035</v>
      </c>
      <c r="AI175" s="23">
        <f t="shared" si="265"/>
        <v>2036</v>
      </c>
      <c r="AJ175" s="23">
        <f t="shared" si="265"/>
        <v>2037</v>
      </c>
      <c r="AK175" s="23">
        <f t="shared" si="265"/>
        <v>2038</v>
      </c>
      <c r="AL175" s="23">
        <f t="shared" si="265"/>
        <v>2039</v>
      </c>
      <c r="AM175" s="23">
        <f t="shared" si="265"/>
        <v>2040</v>
      </c>
      <c r="AN175" s="23">
        <f t="shared" si="265"/>
        <v>2041</v>
      </c>
      <c r="AO175" s="23">
        <f t="shared" si="265"/>
        <v>2042</v>
      </c>
      <c r="AP175" s="23">
        <f t="shared" si="265"/>
        <v>2043</v>
      </c>
      <c r="AQ175" s="23">
        <f t="shared" si="265"/>
        <v>2044</v>
      </c>
    </row>
    <row r="176" spans="1:78">
      <c r="A176" s="185" t="s">
        <v>16</v>
      </c>
      <c r="B176" s="22" t="str">
        <f t="shared" si="262"/>
        <v/>
      </c>
      <c r="C176" s="23" t="str">
        <f t="shared" si="263"/>
        <v/>
      </c>
      <c r="D176" s="57"/>
      <c r="E176" s="23" t="str">
        <f t="shared" si="264"/>
        <v/>
      </c>
      <c r="F176" s="23" t="str">
        <f t="shared" si="264"/>
        <v/>
      </c>
      <c r="G176" s="23" t="str">
        <f t="shared" si="264"/>
        <v/>
      </c>
      <c r="H176" s="23"/>
      <c r="I176" s="23" t="str">
        <f t="shared" si="264"/>
        <v/>
      </c>
      <c r="J176" s="133" t="str">
        <f t="shared" ref="J176:J188" si="266">B76</f>
        <v>TFLCV</v>
      </c>
      <c r="K176" s="186">
        <f>F43</f>
        <v>17.151878492126293</v>
      </c>
      <c r="L176" s="186">
        <f t="shared" ref="L176:AQ176" si="267">IF(L$174=-1,M176,IF(L$174=99,K176,IF(L$174=0,INDEX($F43:$N43,0,L$172),(INDEX($F43:$N43,0,L$174+1)-INDEX($F43:$N43,0,L$174))/(INDEX($F$4:$N$4,0,L$174+1)-INDEX($F$4:$N$4,0,L$174))+K176)))</f>
        <v>17.425830788581365</v>
      </c>
      <c r="M176" s="186">
        <f t="shared" si="267"/>
        <v>17.699783085036437</v>
      </c>
      <c r="N176" s="186">
        <f t="shared" si="267"/>
        <v>17.973735381491508</v>
      </c>
      <c r="O176" s="186">
        <f t="shared" si="267"/>
        <v>18.094622867606567</v>
      </c>
      <c r="P176" s="186">
        <f t="shared" si="267"/>
        <v>18.215510353721626</v>
      </c>
      <c r="Q176" s="186">
        <f t="shared" si="267"/>
        <v>18.340130457741559</v>
      </c>
      <c r="R176" s="186">
        <f t="shared" si="267"/>
        <v>18.464750561761495</v>
      </c>
      <c r="S176" s="186">
        <f t="shared" si="267"/>
        <v>17.342711169619609</v>
      </c>
      <c r="T176" s="186">
        <f t="shared" si="267"/>
        <v>17.631865561500533</v>
      </c>
      <c r="U176" s="186">
        <f t="shared" si="267"/>
        <v>18.004765034820565</v>
      </c>
      <c r="V176" s="186">
        <f t="shared" si="267"/>
        <v>18.377664508140597</v>
      </c>
      <c r="W176" s="186">
        <f t="shared" si="267"/>
        <v>18.75056398146063</v>
      </c>
      <c r="X176" s="186">
        <f t="shared" si="267"/>
        <v>19.123463454780662</v>
      </c>
      <c r="Y176" s="186">
        <f t="shared" si="267"/>
        <v>19.496362928100694</v>
      </c>
      <c r="Z176" s="186">
        <f t="shared" si="267"/>
        <v>19.869262401420727</v>
      </c>
      <c r="AA176" s="186">
        <f t="shared" si="267"/>
        <v>20.242161874740759</v>
      </c>
      <c r="AB176" s="186">
        <f t="shared" si="267"/>
        <v>20.615061348060792</v>
      </c>
      <c r="AC176" s="186">
        <f t="shared" si="267"/>
        <v>20.987960821380838</v>
      </c>
      <c r="AD176" s="186">
        <f t="shared" si="267"/>
        <v>21.439559700930964</v>
      </c>
      <c r="AE176" s="186">
        <f t="shared" si="267"/>
        <v>21.89115858048109</v>
      </c>
      <c r="AF176" s="186">
        <f t="shared" si="267"/>
        <v>22.342757460031216</v>
      </c>
      <c r="AG176" s="186">
        <f t="shared" si="267"/>
        <v>22.794356339581341</v>
      </c>
      <c r="AH176" s="186">
        <f t="shared" si="267"/>
        <v>23.245955219131467</v>
      </c>
      <c r="AI176" s="186">
        <f t="shared" si="267"/>
        <v>23.697554098681593</v>
      </c>
      <c r="AJ176" s="186">
        <f t="shared" si="267"/>
        <v>24.149152978231719</v>
      </c>
      <c r="AK176" s="186">
        <f t="shared" si="267"/>
        <v>24.600751857781844</v>
      </c>
      <c r="AL176" s="186">
        <f t="shared" si="267"/>
        <v>25.05235073733197</v>
      </c>
      <c r="AM176" s="186">
        <f t="shared" si="267"/>
        <v>25.503949616882085</v>
      </c>
      <c r="AN176" s="186">
        <f t="shared" si="267"/>
        <v>26.101991913136992</v>
      </c>
      <c r="AO176" s="186">
        <f t="shared" si="267"/>
        <v>31.484372579431135</v>
      </c>
      <c r="AP176" s="186">
        <f t="shared" si="267"/>
        <v>31.484372579431135</v>
      </c>
      <c r="AQ176" s="186">
        <f t="shared" si="267"/>
        <v>31.484372579431135</v>
      </c>
    </row>
    <row r="177" spans="1:57">
      <c r="A177" s="185" t="s">
        <v>16</v>
      </c>
      <c r="B177" s="22" t="str">
        <f t="shared" si="262"/>
        <v/>
      </c>
      <c r="C177" s="23" t="str">
        <f t="shared" si="263"/>
        <v/>
      </c>
      <c r="D177" s="57"/>
      <c r="E177" s="23" t="str">
        <f t="shared" si="264"/>
        <v/>
      </c>
      <c r="F177" s="23" t="str">
        <f t="shared" si="264"/>
        <v/>
      </c>
      <c r="G177" s="23" t="str">
        <f t="shared" si="264"/>
        <v/>
      </c>
      <c r="H177" s="23"/>
      <c r="I177" s="23" t="str">
        <f t="shared" si="264"/>
        <v/>
      </c>
      <c r="J177" s="133" t="str">
        <f t="shared" si="266"/>
        <v>TFHCV1</v>
      </c>
      <c r="K177" s="186">
        <f>F46</f>
        <v>4.9123710000000003</v>
      </c>
      <c r="L177" s="186">
        <f t="shared" ref="L177:AQ177" si="268">IF(L$174=-1,M177,IF(L$174=99,K177,IF(L$174=0,INDEX($F46:$N46,0,L$172),(INDEX($F46:$N46,0,L$174+1)-INDEX($F46:$N46,0,L$174))/(INDEX($F$4:$N$4,0,L$174+1)-INDEX($F$4:$N$4,0,L$174))+K177)))</f>
        <v>4.9908321036690282</v>
      </c>
      <c r="M177" s="186">
        <f t="shared" si="268"/>
        <v>5.0692932073380561</v>
      </c>
      <c r="N177" s="186">
        <f t="shared" si="268"/>
        <v>5.1477543110070849</v>
      </c>
      <c r="O177" s="186">
        <f t="shared" si="268"/>
        <v>5.1823770015378701</v>
      </c>
      <c r="P177" s="186">
        <f t="shared" si="268"/>
        <v>5.2169996920686552</v>
      </c>
      <c r="Q177" s="186">
        <f t="shared" si="268"/>
        <v>5.2526914202537363</v>
      </c>
      <c r="R177" s="186">
        <f t="shared" si="268"/>
        <v>5.2883831484388173</v>
      </c>
      <c r="S177" s="186">
        <f t="shared" si="268"/>
        <v>4.9670262910342062</v>
      </c>
      <c r="T177" s="186">
        <f t="shared" si="268"/>
        <v>5.0498413395346118</v>
      </c>
      <c r="U177" s="186">
        <f t="shared" si="268"/>
        <v>5.1566413357853733</v>
      </c>
      <c r="V177" s="186">
        <f t="shared" si="268"/>
        <v>5.2634413320361348</v>
      </c>
      <c r="W177" s="186">
        <f t="shared" si="268"/>
        <v>5.3702413282868964</v>
      </c>
      <c r="X177" s="186">
        <f t="shared" si="268"/>
        <v>5.4770413245376579</v>
      </c>
      <c r="Y177" s="186">
        <f t="shared" si="268"/>
        <v>5.5838413207884194</v>
      </c>
      <c r="Z177" s="186">
        <f t="shared" si="268"/>
        <v>5.690641317039181</v>
      </c>
      <c r="AA177" s="186">
        <f t="shared" si="268"/>
        <v>5.7974413132899425</v>
      </c>
      <c r="AB177" s="186">
        <f t="shared" si="268"/>
        <v>5.904241309540704</v>
      </c>
      <c r="AC177" s="186">
        <f t="shared" si="268"/>
        <v>6.0110413057914664</v>
      </c>
      <c r="AD177" s="186">
        <f t="shared" si="268"/>
        <v>6.1403811469378988</v>
      </c>
      <c r="AE177" s="186">
        <f t="shared" si="268"/>
        <v>6.2697209880843312</v>
      </c>
      <c r="AF177" s="186">
        <f t="shared" si="268"/>
        <v>6.3990608292307636</v>
      </c>
      <c r="AG177" s="186">
        <f t="shared" si="268"/>
        <v>6.528400670377196</v>
      </c>
      <c r="AH177" s="186">
        <f t="shared" si="268"/>
        <v>6.6577405115236283</v>
      </c>
      <c r="AI177" s="186">
        <f t="shared" si="268"/>
        <v>6.7870803526700607</v>
      </c>
      <c r="AJ177" s="186">
        <f t="shared" si="268"/>
        <v>6.9164201938164931</v>
      </c>
      <c r="AK177" s="186">
        <f t="shared" si="268"/>
        <v>7.0457600349629255</v>
      </c>
      <c r="AL177" s="186">
        <f t="shared" si="268"/>
        <v>7.1750998761093578</v>
      </c>
      <c r="AM177" s="186">
        <f t="shared" si="268"/>
        <v>7.304439717255792</v>
      </c>
      <c r="AN177" s="186">
        <f t="shared" si="268"/>
        <v>7.4757215762221216</v>
      </c>
      <c r="AO177" s="186">
        <f t="shared" si="268"/>
        <v>9.017258306919091</v>
      </c>
      <c r="AP177" s="186">
        <f t="shared" si="268"/>
        <v>9.017258306919091</v>
      </c>
      <c r="AQ177" s="186">
        <f t="shared" si="268"/>
        <v>9.017258306919091</v>
      </c>
      <c r="AZ177" s="186"/>
      <c r="BA177" s="186"/>
      <c r="BB177" s="186"/>
      <c r="BC177" s="186"/>
      <c r="BD177" s="186"/>
      <c r="BE177" s="186"/>
    </row>
    <row r="178" spans="1:57">
      <c r="A178" s="185" t="s">
        <v>16</v>
      </c>
      <c r="B178" s="22" t="str">
        <f t="shared" si="262"/>
        <v/>
      </c>
      <c r="C178" s="23" t="str">
        <f t="shared" si="263"/>
        <v/>
      </c>
      <c r="D178" s="57"/>
      <c r="E178" s="23" t="str">
        <f t="shared" si="264"/>
        <v/>
      </c>
      <c r="F178" s="23" t="str">
        <f t="shared" si="264"/>
        <v/>
      </c>
      <c r="G178" s="23" t="str">
        <f t="shared" si="264"/>
        <v/>
      </c>
      <c r="H178" s="23"/>
      <c r="I178" s="23" t="str">
        <f t="shared" si="264"/>
        <v/>
      </c>
      <c r="J178" s="133" t="str">
        <f t="shared" si="266"/>
        <v>TFHCV2</v>
      </c>
      <c r="K178" s="186">
        <f t="shared" ref="K178:K185" si="269">F51</f>
        <v>1.637614669131271</v>
      </c>
      <c r="L178" s="186">
        <f t="shared" ref="L178:AQ178" si="270">IF(L$174=-1,M178,IF(L$174=99,K178,IF(L$174=0,INDEX($F51:$N51,0,L$172),(INDEX($F51:$N51,0,L$174+1)-INDEX($F51:$N51,0,L$174))/(INDEX($F$4:$N$4,0,L$174+1)-INDEX($F$4:$N$4,0,L$174))+K178)))</f>
        <v>1.6637708886685636</v>
      </c>
      <c r="M178" s="186">
        <f t="shared" si="270"/>
        <v>1.6899271082058562</v>
      </c>
      <c r="N178" s="186">
        <f t="shared" si="270"/>
        <v>1.7160833277431489</v>
      </c>
      <c r="O178" s="186">
        <f t="shared" si="270"/>
        <v>1.7276253358484011</v>
      </c>
      <c r="P178" s="186">
        <f t="shared" si="270"/>
        <v>1.7391673439536532</v>
      </c>
      <c r="Q178" s="186">
        <f t="shared" si="270"/>
        <v>1.7510657322558671</v>
      </c>
      <c r="R178" s="186">
        <f t="shared" si="270"/>
        <v>1.762964120558081</v>
      </c>
      <c r="S178" s="186">
        <f t="shared" si="270"/>
        <v>1.6558348537108261</v>
      </c>
      <c r="T178" s="186">
        <f t="shared" si="270"/>
        <v>1.6834425279376062</v>
      </c>
      <c r="U178" s="186">
        <f t="shared" si="270"/>
        <v>1.7190459545768833</v>
      </c>
      <c r="V178" s="186">
        <f t="shared" si="270"/>
        <v>1.7546493812161603</v>
      </c>
      <c r="W178" s="186">
        <f t="shared" si="270"/>
        <v>1.7902528078554374</v>
      </c>
      <c r="X178" s="186">
        <f t="shared" si="270"/>
        <v>1.8258562344947145</v>
      </c>
      <c r="Y178" s="186">
        <f t="shared" si="270"/>
        <v>1.8614596611339915</v>
      </c>
      <c r="Z178" s="186">
        <f t="shared" si="270"/>
        <v>1.8970630877732686</v>
      </c>
      <c r="AA178" s="186">
        <f t="shared" si="270"/>
        <v>1.9326665144125457</v>
      </c>
      <c r="AB178" s="186">
        <f t="shared" si="270"/>
        <v>1.9682699410518227</v>
      </c>
      <c r="AC178" s="186">
        <f t="shared" si="270"/>
        <v>2.0038733676910994</v>
      </c>
      <c r="AD178" s="186">
        <f t="shared" si="270"/>
        <v>2.0469907994087988</v>
      </c>
      <c r="AE178" s="186">
        <f t="shared" si="270"/>
        <v>2.0901082311264982</v>
      </c>
      <c r="AF178" s="186">
        <f t="shared" si="270"/>
        <v>2.1332256628441977</v>
      </c>
      <c r="AG178" s="186">
        <f t="shared" si="270"/>
        <v>2.1763430945618971</v>
      </c>
      <c r="AH178" s="186">
        <f t="shared" si="270"/>
        <v>2.2194605262795966</v>
      </c>
      <c r="AI178" s="186">
        <f t="shared" si="270"/>
        <v>2.262577957997296</v>
      </c>
      <c r="AJ178" s="186">
        <f t="shared" si="270"/>
        <v>2.3056953897149954</v>
      </c>
      <c r="AK178" s="186">
        <f t="shared" si="270"/>
        <v>2.3488128214326949</v>
      </c>
      <c r="AL178" s="186">
        <f t="shared" si="270"/>
        <v>2.3919302531503943</v>
      </c>
      <c r="AM178" s="186">
        <f t="shared" si="270"/>
        <v>2.435047684868092</v>
      </c>
      <c r="AN178" s="186">
        <f t="shared" si="270"/>
        <v>2.4921471353777003</v>
      </c>
      <c r="AO178" s="186">
        <f t="shared" si="270"/>
        <v>3.0060421899641754</v>
      </c>
      <c r="AP178" s="186">
        <f t="shared" si="270"/>
        <v>3.0060421899641754</v>
      </c>
      <c r="AQ178" s="186">
        <f t="shared" si="270"/>
        <v>3.0060421899641754</v>
      </c>
      <c r="AZ178" s="186"/>
      <c r="BA178" s="186"/>
      <c r="BB178" s="186"/>
      <c r="BC178" s="186"/>
      <c r="BD178" s="186"/>
      <c r="BE178" s="186"/>
    </row>
    <row r="179" spans="1:57">
      <c r="A179" s="185" t="s">
        <v>16</v>
      </c>
      <c r="B179" s="22" t="str">
        <f t="shared" si="262"/>
        <v/>
      </c>
      <c r="C179" s="23" t="str">
        <f t="shared" si="263"/>
        <v/>
      </c>
      <c r="D179" s="57"/>
      <c r="E179" s="23" t="str">
        <f t="shared" si="264"/>
        <v/>
      </c>
      <c r="F179" s="23" t="str">
        <f t="shared" si="264"/>
        <v/>
      </c>
      <c r="G179" s="23" t="str">
        <f t="shared" si="264"/>
        <v/>
      </c>
      <c r="H179" s="23"/>
      <c r="I179" s="23" t="str">
        <f t="shared" si="264"/>
        <v/>
      </c>
      <c r="J179" s="133" t="str">
        <f t="shared" si="266"/>
        <v>TFHCV3</v>
      </c>
      <c r="K179" s="186">
        <f t="shared" si="269"/>
        <v>13.576270721867905</v>
      </c>
      <c r="L179" s="186">
        <f t="shared" ref="L179:AQ179" si="271">IF(L$174=-1,M179,IF(L$174=99,K179,IF(L$174=0,INDEX($F52:$N52,0,L$172),(INDEX($F52:$N52,0,L$174+1)-INDEX($F52:$N52,0,L$174))/(INDEX($F$4:$N$4,0,L$174+1)-INDEX($F$4:$N$4,0,L$174))+K179)))</f>
        <v>13.793112891269864</v>
      </c>
      <c r="M179" s="186">
        <f t="shared" si="271"/>
        <v>14.009955060671823</v>
      </c>
      <c r="N179" s="186">
        <f t="shared" si="271"/>
        <v>14.22679723007378</v>
      </c>
      <c r="O179" s="186">
        <f t="shared" si="271"/>
        <v>14.322483614462374</v>
      </c>
      <c r="P179" s="186">
        <f t="shared" si="271"/>
        <v>14.418169998850971</v>
      </c>
      <c r="Q179" s="186">
        <f t="shared" si="271"/>
        <v>14.516810871938933</v>
      </c>
      <c r="R179" s="186">
        <f t="shared" si="271"/>
        <v>14.615451745026894</v>
      </c>
      <c r="S179" s="186">
        <f t="shared" si="271"/>
        <v>13.727321004402114</v>
      </c>
      <c r="T179" s="186">
        <f t="shared" si="271"/>
        <v>13.956196127695147</v>
      </c>
      <c r="U179" s="186">
        <f t="shared" si="271"/>
        <v>14.251358211787496</v>
      </c>
      <c r="V179" s="186">
        <f t="shared" si="271"/>
        <v>14.546520295879844</v>
      </c>
      <c r="W179" s="186">
        <f t="shared" si="271"/>
        <v>14.841682379972193</v>
      </c>
      <c r="X179" s="186">
        <f t="shared" si="271"/>
        <v>15.136844464064541</v>
      </c>
      <c r="Y179" s="186">
        <f t="shared" si="271"/>
        <v>15.43200654815689</v>
      </c>
      <c r="Z179" s="186">
        <f t="shared" si="271"/>
        <v>15.727168632249239</v>
      </c>
      <c r="AA179" s="186">
        <f t="shared" si="271"/>
        <v>16.022330716341589</v>
      </c>
      <c r="AB179" s="186">
        <f t="shared" si="271"/>
        <v>16.317492800433939</v>
      </c>
      <c r="AC179" s="186">
        <f t="shared" si="271"/>
        <v>16.61265488452629</v>
      </c>
      <c r="AD179" s="186">
        <f t="shared" si="271"/>
        <v>16.970110113076281</v>
      </c>
      <c r="AE179" s="186">
        <f t="shared" si="271"/>
        <v>17.327565341626272</v>
      </c>
      <c r="AF179" s="186">
        <f t="shared" si="271"/>
        <v>17.685020570176263</v>
      </c>
      <c r="AG179" s="186">
        <f t="shared" si="271"/>
        <v>18.042475798726255</v>
      </c>
      <c r="AH179" s="186">
        <f t="shared" si="271"/>
        <v>18.399931027276246</v>
      </c>
      <c r="AI179" s="186">
        <f t="shared" si="271"/>
        <v>18.757386255826237</v>
      </c>
      <c r="AJ179" s="186">
        <f t="shared" si="271"/>
        <v>19.114841484376228</v>
      </c>
      <c r="AK179" s="186">
        <f t="shared" si="271"/>
        <v>19.472296712926219</v>
      </c>
      <c r="AL179" s="186">
        <f t="shared" si="271"/>
        <v>19.829751941476211</v>
      </c>
      <c r="AM179" s="186">
        <f t="shared" si="271"/>
        <v>20.187207170026213</v>
      </c>
      <c r="AN179" s="186">
        <f t="shared" si="271"/>
        <v>20.660577134768634</v>
      </c>
      <c r="AO179" s="186">
        <f t="shared" si="271"/>
        <v>24.920906817450422</v>
      </c>
      <c r="AP179" s="186">
        <f t="shared" si="271"/>
        <v>24.920906817450422</v>
      </c>
      <c r="AQ179" s="186">
        <f t="shared" si="271"/>
        <v>24.920906817450422</v>
      </c>
      <c r="AZ179" s="186"/>
      <c r="BA179" s="186"/>
      <c r="BB179" s="186"/>
      <c r="BC179" s="186"/>
      <c r="BD179" s="186"/>
      <c r="BE179" s="186"/>
    </row>
    <row r="180" spans="1:57">
      <c r="A180" s="185" t="s">
        <v>16</v>
      </c>
      <c r="B180" s="22" t="str">
        <f t="shared" si="262"/>
        <v/>
      </c>
      <c r="C180" s="23" t="str">
        <f t="shared" si="263"/>
        <v/>
      </c>
      <c r="D180" s="57"/>
      <c r="E180" s="23" t="str">
        <f t="shared" si="264"/>
        <v/>
      </c>
      <c r="F180" s="23" t="str">
        <f t="shared" si="264"/>
        <v/>
      </c>
      <c r="G180" s="23" t="str">
        <f t="shared" si="264"/>
        <v/>
      </c>
      <c r="H180" s="23"/>
      <c r="I180" s="23" t="str">
        <f t="shared" si="264"/>
        <v/>
      </c>
      <c r="J180" s="133" t="str">
        <f t="shared" si="266"/>
        <v>TFHCV4</v>
      </c>
      <c r="K180" s="186">
        <f t="shared" si="269"/>
        <v>4.515932780515814</v>
      </c>
      <c r="L180" s="186">
        <f t="shared" ref="L180:AQ180" si="272">IF(L$174=-1,M180,IF(L$174=99,K180,IF(L$174=0,INDEX($F53:$N53,0,L$172),(INDEX($F53:$N53,0,L$174+1)-INDEX($F53:$N53,0,L$174))/(INDEX($F$4:$N$4,0,L$174+1)-INDEX($F$4:$N$4,0,L$174))+K180)))</f>
        <v>4.588061915317402</v>
      </c>
      <c r="M180" s="186">
        <f t="shared" si="272"/>
        <v>4.66019105011899</v>
      </c>
      <c r="N180" s="186">
        <f t="shared" si="272"/>
        <v>4.7323201849205789</v>
      </c>
      <c r="O180" s="186">
        <f t="shared" si="272"/>
        <v>4.7641487546922079</v>
      </c>
      <c r="P180" s="186">
        <f t="shared" si="272"/>
        <v>4.7959773244638368</v>
      </c>
      <c r="Q180" s="186">
        <f t="shared" si="272"/>
        <v>4.828788658401006</v>
      </c>
      <c r="R180" s="186">
        <f t="shared" si="272"/>
        <v>4.8615999923381761</v>
      </c>
      <c r="S180" s="186">
        <f t="shared" si="272"/>
        <v>4.5661772796405753</v>
      </c>
      <c r="T180" s="186">
        <f t="shared" si="272"/>
        <v>4.642308987168974</v>
      </c>
      <c r="U180" s="186">
        <f t="shared" si="272"/>
        <v>4.740490008925633</v>
      </c>
      <c r="V180" s="186">
        <f t="shared" si="272"/>
        <v>4.838671030682292</v>
      </c>
      <c r="W180" s="186">
        <f t="shared" si="272"/>
        <v>4.936852052438951</v>
      </c>
      <c r="X180" s="186">
        <f t="shared" si="272"/>
        <v>5.03503307419561</v>
      </c>
      <c r="Y180" s="186">
        <f t="shared" si="272"/>
        <v>5.133214095952269</v>
      </c>
      <c r="Z180" s="186">
        <f t="shared" si="272"/>
        <v>5.231395117708928</v>
      </c>
      <c r="AA180" s="186">
        <f t="shared" si="272"/>
        <v>5.3295761394655869</v>
      </c>
      <c r="AB180" s="186">
        <f t="shared" si="272"/>
        <v>5.4277571612222459</v>
      </c>
      <c r="AC180" s="186">
        <f t="shared" si="272"/>
        <v>5.525938182978904</v>
      </c>
      <c r="AD180" s="186">
        <f t="shared" si="272"/>
        <v>5.644840038815909</v>
      </c>
      <c r="AE180" s="186">
        <f t="shared" si="272"/>
        <v>5.7637418946529131</v>
      </c>
      <c r="AF180" s="186">
        <f t="shared" si="272"/>
        <v>5.8826437504899172</v>
      </c>
      <c r="AG180" s="186">
        <f t="shared" si="272"/>
        <v>6.0015456063269212</v>
      </c>
      <c r="AH180" s="186">
        <f t="shared" si="272"/>
        <v>6.1204474621639253</v>
      </c>
      <c r="AI180" s="186">
        <f t="shared" si="272"/>
        <v>6.2393493180009294</v>
      </c>
      <c r="AJ180" s="186">
        <f t="shared" si="272"/>
        <v>6.3582511738379335</v>
      </c>
      <c r="AK180" s="186">
        <f t="shared" si="272"/>
        <v>6.4771530296749376</v>
      </c>
      <c r="AL180" s="186">
        <f t="shared" si="272"/>
        <v>6.5960548855119416</v>
      </c>
      <c r="AM180" s="186">
        <f t="shared" si="272"/>
        <v>6.7149567413489493</v>
      </c>
      <c r="AN180" s="186">
        <f t="shared" si="272"/>
        <v>6.8724158098137975</v>
      </c>
      <c r="AO180" s="186">
        <f t="shared" si="272"/>
        <v>8.2895474259974335</v>
      </c>
      <c r="AP180" s="186">
        <f t="shared" si="272"/>
        <v>8.2895474259974335</v>
      </c>
      <c r="AQ180" s="186">
        <f t="shared" si="272"/>
        <v>8.2895474259974335</v>
      </c>
      <c r="AZ180" s="186"/>
      <c r="BA180" s="186"/>
      <c r="BB180" s="186"/>
      <c r="BC180" s="186"/>
      <c r="BD180" s="186"/>
      <c r="BE180" s="186"/>
    </row>
    <row r="181" spans="1:57">
      <c r="A181" s="185" t="s">
        <v>16</v>
      </c>
      <c r="B181" s="22" t="str">
        <f t="shared" si="262"/>
        <v/>
      </c>
      <c r="C181" s="23" t="str">
        <f t="shared" si="263"/>
        <v/>
      </c>
      <c r="D181" s="57"/>
      <c r="E181" s="23" t="str">
        <f t="shared" si="264"/>
        <v/>
      </c>
      <c r="F181" s="23" t="str">
        <f t="shared" si="264"/>
        <v/>
      </c>
      <c r="G181" s="23" t="str">
        <f t="shared" si="264"/>
        <v/>
      </c>
      <c r="H181" s="23"/>
      <c r="I181" s="23" t="str">
        <f t="shared" si="264"/>
        <v/>
      </c>
      <c r="J181" s="133" t="str">
        <f t="shared" si="266"/>
        <v>TFHCV5</v>
      </c>
      <c r="K181" s="186">
        <f t="shared" si="269"/>
        <v>2.9750185434856067</v>
      </c>
      <c r="L181" s="186">
        <f t="shared" ref="L181:AQ181" si="273">IF(L$174=-1,M181,IF(L$174=99,K181,IF(L$174=0,INDEX($F54:$N54,0,L$172),(INDEX($F54:$N54,0,L$174+1)-INDEX($F54:$N54,0,L$174))/(INDEX($F$4:$N$4,0,L$174+1)-INDEX($F$4:$N$4,0,L$174))+K181)))</f>
        <v>3.0225359721076925</v>
      </c>
      <c r="M181" s="186">
        <f t="shared" si="273"/>
        <v>3.0700534007297784</v>
      </c>
      <c r="N181" s="186">
        <f t="shared" si="273"/>
        <v>3.1175708293518647</v>
      </c>
      <c r="O181" s="186">
        <f t="shared" si="273"/>
        <v>3.1385389415637577</v>
      </c>
      <c r="P181" s="186">
        <f t="shared" si="273"/>
        <v>3.1595070537756507</v>
      </c>
      <c r="Q181" s="186">
        <f t="shared" si="273"/>
        <v>3.181122594051347</v>
      </c>
      <c r="R181" s="186">
        <f t="shared" si="273"/>
        <v>3.2027381343270438</v>
      </c>
      <c r="S181" s="186">
        <f t="shared" si="273"/>
        <v>3.0081187519849983</v>
      </c>
      <c r="T181" s="186">
        <f t="shared" si="273"/>
        <v>3.0582730064108885</v>
      </c>
      <c r="U181" s="186">
        <f t="shared" si="273"/>
        <v>3.1229529683458095</v>
      </c>
      <c r="V181" s="186">
        <f t="shared" si="273"/>
        <v>3.1876329302807305</v>
      </c>
      <c r="W181" s="186">
        <f t="shared" si="273"/>
        <v>3.2523128922156515</v>
      </c>
      <c r="X181" s="186">
        <f t="shared" si="273"/>
        <v>3.3169928541505724</v>
      </c>
      <c r="Y181" s="186">
        <f t="shared" si="273"/>
        <v>3.3816728160854934</v>
      </c>
      <c r="Z181" s="186">
        <f t="shared" si="273"/>
        <v>3.4463527780204144</v>
      </c>
      <c r="AA181" s="186">
        <f t="shared" si="273"/>
        <v>3.5110327399553354</v>
      </c>
      <c r="AB181" s="186">
        <f t="shared" si="273"/>
        <v>3.5757127018902564</v>
      </c>
      <c r="AC181" s="186">
        <f t="shared" si="273"/>
        <v>3.640392663825176</v>
      </c>
      <c r="AD181" s="186">
        <f t="shared" si="273"/>
        <v>3.7187231534852847</v>
      </c>
      <c r="AE181" s="186">
        <f t="shared" si="273"/>
        <v>3.7970536431453938</v>
      </c>
      <c r="AF181" s="186">
        <f t="shared" si="273"/>
        <v>3.875384132805503</v>
      </c>
      <c r="AG181" s="186">
        <f t="shared" si="273"/>
        <v>3.9537146224656121</v>
      </c>
      <c r="AH181" s="186">
        <f t="shared" si="273"/>
        <v>4.0320451121257213</v>
      </c>
      <c r="AI181" s="186">
        <f t="shared" si="273"/>
        <v>4.1103756017858304</v>
      </c>
      <c r="AJ181" s="186">
        <f t="shared" si="273"/>
        <v>4.1887060914459395</v>
      </c>
      <c r="AK181" s="186">
        <f t="shared" si="273"/>
        <v>4.2670365811060487</v>
      </c>
      <c r="AL181" s="186">
        <f t="shared" si="273"/>
        <v>4.3453670707661578</v>
      </c>
      <c r="AM181" s="186">
        <f t="shared" si="273"/>
        <v>4.4236975604262652</v>
      </c>
      <c r="AN181" s="186">
        <f t="shared" si="273"/>
        <v>4.527428876034862</v>
      </c>
      <c r="AO181" s="186">
        <f t="shared" si="273"/>
        <v>5.4610107165122326</v>
      </c>
      <c r="AP181" s="186">
        <f t="shared" si="273"/>
        <v>5.4610107165122326</v>
      </c>
      <c r="AQ181" s="186">
        <f t="shared" si="273"/>
        <v>5.4610107165122326</v>
      </c>
      <c r="AZ181" s="186"/>
      <c r="BA181" s="186"/>
      <c r="BB181" s="186"/>
      <c r="BC181" s="186"/>
      <c r="BD181" s="186"/>
      <c r="BE181" s="186"/>
    </row>
    <row r="182" spans="1:57">
      <c r="A182" s="185" t="s">
        <v>16</v>
      </c>
      <c r="B182" s="22" t="str">
        <f t="shared" si="262"/>
        <v/>
      </c>
      <c r="C182" s="23" t="str">
        <f t="shared" si="263"/>
        <v/>
      </c>
      <c r="D182" s="57"/>
      <c r="E182" s="23" t="str">
        <f t="shared" si="264"/>
        <v/>
      </c>
      <c r="F182" s="23" t="str">
        <f t="shared" si="264"/>
        <v/>
      </c>
      <c r="G182" s="23" t="str">
        <f t="shared" si="264"/>
        <v/>
      </c>
      <c r="H182" s="23"/>
      <c r="I182" s="23" t="str">
        <f t="shared" si="264"/>
        <v/>
      </c>
      <c r="J182" s="133" t="str">
        <f t="shared" si="266"/>
        <v>TFHCV6</v>
      </c>
      <c r="K182" s="186">
        <f t="shared" si="269"/>
        <v>98.309314568087203</v>
      </c>
      <c r="L182" s="186">
        <f t="shared" ref="L182:AQ182" si="274">IF(L$174=-1,M182,IF(L$174=99,K182,IF(L$174=0,INDEX($F55:$N55,0,L$172),(INDEX($F55:$N55,0,L$174+1)-INDEX($F55:$N55,0,L$174))/(INDEX($F$4:$N$4,0,L$174+1)-INDEX($F$4:$N$4,0,L$174))+K182)))</f>
        <v>99.879525230506175</v>
      </c>
      <c r="M182" s="186">
        <f t="shared" si="274"/>
        <v>101.44973589292515</v>
      </c>
      <c r="N182" s="186">
        <f t="shared" si="274"/>
        <v>103.01994655534413</v>
      </c>
      <c r="O182" s="186">
        <f t="shared" si="274"/>
        <v>103.71283660265215</v>
      </c>
      <c r="P182" s="186">
        <f t="shared" si="274"/>
        <v>104.40572664996014</v>
      </c>
      <c r="Q182" s="186">
        <f t="shared" si="274"/>
        <v>105.12001091994419</v>
      </c>
      <c r="R182" s="186">
        <f t="shared" si="274"/>
        <v>105.83429518992824</v>
      </c>
      <c r="S182" s="186">
        <f t="shared" si="274"/>
        <v>99.403109030902016</v>
      </c>
      <c r="T182" s="186">
        <f t="shared" si="274"/>
        <v>101.06045344849541</v>
      </c>
      <c r="U182" s="186">
        <f t="shared" si="274"/>
        <v>103.19779902505847</v>
      </c>
      <c r="V182" s="186">
        <f t="shared" si="274"/>
        <v>105.33514460162154</v>
      </c>
      <c r="W182" s="186">
        <f t="shared" si="274"/>
        <v>107.4724901781846</v>
      </c>
      <c r="X182" s="186">
        <f t="shared" si="274"/>
        <v>109.60983575474766</v>
      </c>
      <c r="Y182" s="186">
        <f t="shared" si="274"/>
        <v>111.74718133131073</v>
      </c>
      <c r="Z182" s="186">
        <f t="shared" si="274"/>
        <v>113.88452690787379</v>
      </c>
      <c r="AA182" s="186">
        <f t="shared" si="274"/>
        <v>116.02187248443686</v>
      </c>
      <c r="AB182" s="186">
        <f t="shared" si="274"/>
        <v>118.15921806099992</v>
      </c>
      <c r="AC182" s="186">
        <f t="shared" si="274"/>
        <v>120.29656363756295</v>
      </c>
      <c r="AD182" s="186">
        <f t="shared" si="274"/>
        <v>122.88499010809034</v>
      </c>
      <c r="AE182" s="186">
        <f t="shared" si="274"/>
        <v>125.47341657861772</v>
      </c>
      <c r="AF182" s="186">
        <f t="shared" si="274"/>
        <v>128.0618430491451</v>
      </c>
      <c r="AG182" s="186">
        <f t="shared" si="274"/>
        <v>130.65026951967246</v>
      </c>
      <c r="AH182" s="186">
        <f t="shared" si="274"/>
        <v>133.23869599019983</v>
      </c>
      <c r="AI182" s="186">
        <f t="shared" si="274"/>
        <v>135.8271224607272</v>
      </c>
      <c r="AJ182" s="186">
        <f t="shared" si="274"/>
        <v>138.41554893125456</v>
      </c>
      <c r="AK182" s="186">
        <f t="shared" si="274"/>
        <v>141.00397540178193</v>
      </c>
      <c r="AL182" s="186">
        <f t="shared" si="274"/>
        <v>143.5924018723093</v>
      </c>
      <c r="AM182" s="186">
        <f t="shared" si="274"/>
        <v>146.18082834283675</v>
      </c>
      <c r="AN182" s="186">
        <f t="shared" si="274"/>
        <v>149.60862362803155</v>
      </c>
      <c r="AO182" s="186">
        <f t="shared" si="274"/>
        <v>180.45878119478473</v>
      </c>
      <c r="AP182" s="186">
        <f t="shared" si="274"/>
        <v>180.45878119478473</v>
      </c>
      <c r="AQ182" s="186">
        <f t="shared" si="274"/>
        <v>180.45878119478473</v>
      </c>
      <c r="AZ182" s="186"/>
      <c r="BA182" s="186"/>
      <c r="BB182" s="186"/>
      <c r="BC182" s="186"/>
      <c r="BD182" s="186"/>
      <c r="BE182" s="186"/>
    </row>
    <row r="183" spans="1:57">
      <c r="A183" s="185" t="s">
        <v>16</v>
      </c>
      <c r="B183" s="22" t="str">
        <f t="shared" si="262"/>
        <v/>
      </c>
      <c r="C183" s="23" t="str">
        <f t="shared" si="263"/>
        <v/>
      </c>
      <c r="D183" s="57"/>
      <c r="E183" s="23" t="str">
        <f t="shared" si="264"/>
        <v/>
      </c>
      <c r="F183" s="23" t="str">
        <f t="shared" si="264"/>
        <v/>
      </c>
      <c r="G183" s="23" t="str">
        <f t="shared" si="264"/>
        <v/>
      </c>
      <c r="H183" s="23"/>
      <c r="I183" s="23" t="str">
        <f t="shared" si="264"/>
        <v/>
      </c>
      <c r="J183" s="133" t="str">
        <f t="shared" si="266"/>
        <v>TFHCV7</v>
      </c>
      <c r="K183" s="186">
        <f t="shared" si="269"/>
        <v>28.003212301240232</v>
      </c>
      <c r="L183" s="186">
        <f t="shared" ref="L183:AQ183" si="275">IF(L$174=-1,M183,IF(L$174=99,K183,IF(L$174=0,INDEX($F56:$N56,0,L$172),(INDEX($F56:$N56,0,L$174+1)-INDEX($F56:$N56,0,L$174))/(INDEX($F$4:$N$4,0,L$174+1)-INDEX($F$4:$N$4,0,L$174))+K183)))</f>
        <v>28.450483678632821</v>
      </c>
      <c r="M183" s="186">
        <f t="shared" si="275"/>
        <v>28.89775505602541</v>
      </c>
      <c r="N183" s="186">
        <f t="shared" si="275"/>
        <v>29.345026433417999</v>
      </c>
      <c r="O183" s="186">
        <f t="shared" si="275"/>
        <v>29.542394782301606</v>
      </c>
      <c r="P183" s="186">
        <f t="shared" si="275"/>
        <v>29.739763131185214</v>
      </c>
      <c r="Q183" s="186">
        <f t="shared" si="275"/>
        <v>29.943225581754398</v>
      </c>
      <c r="R183" s="186">
        <f t="shared" si="275"/>
        <v>30.146688032323578</v>
      </c>
      <c r="S183" s="186">
        <f t="shared" si="275"/>
        <v>28.314777473784595</v>
      </c>
      <c r="T183" s="186">
        <f t="shared" si="275"/>
        <v>28.786868727660647</v>
      </c>
      <c r="U183" s="186">
        <f t="shared" si="275"/>
        <v>29.395687354914521</v>
      </c>
      <c r="V183" s="186">
        <f t="shared" si="275"/>
        <v>30.004505982168396</v>
      </c>
      <c r="W183" s="186">
        <f t="shared" si="275"/>
        <v>30.613324609422271</v>
      </c>
      <c r="X183" s="186">
        <f t="shared" si="275"/>
        <v>31.222143236676146</v>
      </c>
      <c r="Y183" s="186">
        <f t="shared" si="275"/>
        <v>31.830961863930021</v>
      </c>
      <c r="Z183" s="186">
        <f t="shared" si="275"/>
        <v>32.439780491183896</v>
      </c>
      <c r="AA183" s="186">
        <f t="shared" si="275"/>
        <v>33.048599118437771</v>
      </c>
      <c r="AB183" s="186">
        <f t="shared" si="275"/>
        <v>33.657417745691646</v>
      </c>
      <c r="AC183" s="186">
        <f t="shared" si="275"/>
        <v>34.266236372945507</v>
      </c>
      <c r="AD183" s="186">
        <f t="shared" si="275"/>
        <v>35.003544493735291</v>
      </c>
      <c r="AE183" s="186">
        <f t="shared" si="275"/>
        <v>35.740852614525075</v>
      </c>
      <c r="AF183" s="186">
        <f t="shared" si="275"/>
        <v>36.478160735314859</v>
      </c>
      <c r="AG183" s="186">
        <f t="shared" si="275"/>
        <v>37.215468856104643</v>
      </c>
      <c r="AH183" s="186">
        <f t="shared" si="275"/>
        <v>37.952776976894427</v>
      </c>
      <c r="AI183" s="186">
        <f t="shared" si="275"/>
        <v>38.690085097684211</v>
      </c>
      <c r="AJ183" s="186">
        <f t="shared" si="275"/>
        <v>39.427393218473995</v>
      </c>
      <c r="AK183" s="186">
        <f t="shared" si="275"/>
        <v>40.164701339263779</v>
      </c>
      <c r="AL183" s="186">
        <f t="shared" si="275"/>
        <v>40.902009460053563</v>
      </c>
      <c r="AM183" s="186">
        <f t="shared" si="275"/>
        <v>41.639317580843347</v>
      </c>
      <c r="AN183" s="186">
        <f t="shared" si="275"/>
        <v>42.615718235432588</v>
      </c>
      <c r="AO183" s="186">
        <f t="shared" si="275"/>
        <v>51.403324126735789</v>
      </c>
      <c r="AP183" s="186">
        <f t="shared" si="275"/>
        <v>51.403324126735789</v>
      </c>
      <c r="AQ183" s="186">
        <f t="shared" si="275"/>
        <v>51.403324126735789</v>
      </c>
      <c r="AZ183" s="186"/>
      <c r="BA183" s="186"/>
      <c r="BB183" s="186"/>
      <c r="BC183" s="186"/>
      <c r="BD183" s="186"/>
      <c r="BE183" s="186"/>
    </row>
    <row r="184" spans="1:57">
      <c r="A184" s="185" t="s">
        <v>16</v>
      </c>
      <c r="B184" s="22" t="str">
        <f t="shared" si="262"/>
        <v/>
      </c>
      <c r="C184" s="23" t="str">
        <f t="shared" si="263"/>
        <v/>
      </c>
      <c r="D184" s="57"/>
      <c r="E184" s="23" t="str">
        <f t="shared" si="264"/>
        <v/>
      </c>
      <c r="F184" s="23" t="str">
        <f t="shared" si="264"/>
        <v/>
      </c>
      <c r="G184" s="23" t="str">
        <f t="shared" si="264"/>
        <v/>
      </c>
      <c r="H184" s="23"/>
      <c r="I184" s="23" t="str">
        <f t="shared" si="264"/>
        <v/>
      </c>
      <c r="J184" s="133" t="str">
        <f t="shared" si="266"/>
        <v>TFHCV8</v>
      </c>
      <c r="K184" s="186">
        <f t="shared" si="269"/>
        <v>1.0763192990282064</v>
      </c>
      <c r="L184" s="186">
        <f t="shared" ref="L184:AQ184" si="276">IF(L$174=-1,M184,IF(L$174=99,K184,IF(L$174=0,INDEX($F57:$N57,0,L$172),(INDEX($F57:$N57,0,L$174+1)-INDEX($F57:$N57,0,L$174))/(INDEX($F$4:$N$4,0,L$174+1)-INDEX($F$4:$N$4,0,L$174))+K184)))</f>
        <v>1.0935104273249143</v>
      </c>
      <c r="M184" s="186">
        <f t="shared" si="276"/>
        <v>1.1107015556216222</v>
      </c>
      <c r="N184" s="186">
        <f t="shared" si="276"/>
        <v>1.1278926839183303</v>
      </c>
      <c r="O184" s="186">
        <f t="shared" si="276"/>
        <v>1.1354786480082912</v>
      </c>
      <c r="P184" s="186">
        <f t="shared" si="276"/>
        <v>1.1430646120982522</v>
      </c>
      <c r="Q184" s="186">
        <f t="shared" si="276"/>
        <v>1.1508848064323673</v>
      </c>
      <c r="R184" s="186">
        <f t="shared" si="276"/>
        <v>1.1587050007664825</v>
      </c>
      <c r="S184" s="186">
        <f t="shared" si="276"/>
        <v>1.0882944826074026</v>
      </c>
      <c r="T184" s="186">
        <f t="shared" si="276"/>
        <v>1.1064395768909863</v>
      </c>
      <c r="U184" s="186">
        <f t="shared" si="276"/>
        <v>1.1298398650819301</v>
      </c>
      <c r="V184" s="186">
        <f t="shared" si="276"/>
        <v>1.153240153272874</v>
      </c>
      <c r="W184" s="186">
        <f t="shared" si="276"/>
        <v>1.1766404414638179</v>
      </c>
      <c r="X184" s="186">
        <f t="shared" si="276"/>
        <v>1.2000407296547617</v>
      </c>
      <c r="Y184" s="186">
        <f t="shared" si="276"/>
        <v>1.2234410178457056</v>
      </c>
      <c r="Z184" s="186">
        <f t="shared" si="276"/>
        <v>1.2468413060366494</v>
      </c>
      <c r="AA184" s="186">
        <f t="shared" si="276"/>
        <v>1.2702415942275933</v>
      </c>
      <c r="AB184" s="186">
        <f t="shared" si="276"/>
        <v>1.2936418824185372</v>
      </c>
      <c r="AC184" s="186">
        <f t="shared" si="276"/>
        <v>1.3170421706094806</v>
      </c>
      <c r="AD184" s="186">
        <f t="shared" si="276"/>
        <v>1.3453810251380061</v>
      </c>
      <c r="AE184" s="186">
        <f t="shared" si="276"/>
        <v>1.3737198796665315</v>
      </c>
      <c r="AF184" s="186">
        <f t="shared" si="276"/>
        <v>1.402058734195057</v>
      </c>
      <c r="AG184" s="186">
        <f t="shared" si="276"/>
        <v>1.4303975887235825</v>
      </c>
      <c r="AH184" s="186">
        <f t="shared" si="276"/>
        <v>1.4587364432521079</v>
      </c>
      <c r="AI184" s="186">
        <f t="shared" si="276"/>
        <v>1.4870752977806334</v>
      </c>
      <c r="AJ184" s="186">
        <f t="shared" si="276"/>
        <v>1.5154141523091589</v>
      </c>
      <c r="AK184" s="186">
        <f t="shared" si="276"/>
        <v>1.5437530068376843</v>
      </c>
      <c r="AL184" s="186">
        <f t="shared" si="276"/>
        <v>1.5720918613662098</v>
      </c>
      <c r="AM184" s="186">
        <f t="shared" si="276"/>
        <v>1.6004307158947362</v>
      </c>
      <c r="AN184" s="186">
        <f t="shared" si="276"/>
        <v>1.637959227153126</v>
      </c>
      <c r="AO184" s="186">
        <f t="shared" si="276"/>
        <v>1.9757158284786356</v>
      </c>
      <c r="AP184" s="186">
        <f t="shared" si="276"/>
        <v>1.9757158284786356</v>
      </c>
      <c r="AQ184" s="186">
        <f t="shared" si="276"/>
        <v>1.9757158284786356</v>
      </c>
      <c r="AZ184" s="186"/>
      <c r="BA184" s="186"/>
      <c r="BB184" s="186"/>
      <c r="BC184" s="186"/>
      <c r="BD184" s="186"/>
      <c r="BE184" s="186"/>
    </row>
    <row r="185" spans="1:57">
      <c r="A185" s="185" t="s">
        <v>16</v>
      </c>
      <c r="B185" s="22"/>
      <c r="C185" s="23"/>
      <c r="D185" s="57"/>
      <c r="E185" s="23"/>
      <c r="F185" s="23"/>
      <c r="G185" s="23"/>
      <c r="H185" s="23"/>
      <c r="I185" s="23"/>
      <c r="J185" s="133" t="str">
        <f t="shared" si="266"/>
        <v>TFHCV9</v>
      </c>
      <c r="K185" s="186">
        <f t="shared" si="269"/>
        <v>0.87560973396075781</v>
      </c>
      <c r="L185" s="186">
        <f t="shared" ref="L185:AQ185" si="277">IF(L$174=-1,M185,IF(L$174=99,K185,IF(L$174=0,INDEX($F58:$N58,0,L$172),(INDEX($F58:$N58,0,L$174+1)-INDEX($F58:$N58,0,L$174))/(INDEX($F$4:$N$4,0,L$174+1)-INDEX($F$4:$N$4,0,L$174))+K185)))</f>
        <v>0.88959509990927943</v>
      </c>
      <c r="M185" s="186">
        <f t="shared" si="277"/>
        <v>0.90358046585780105</v>
      </c>
      <c r="N185" s="186">
        <f t="shared" si="277"/>
        <v>0.91756583180632267</v>
      </c>
      <c r="O185" s="186">
        <f t="shared" si="277"/>
        <v>0.92373718263561999</v>
      </c>
      <c r="P185" s="186">
        <f t="shared" si="277"/>
        <v>0.92990853346491742</v>
      </c>
      <c r="Q185" s="186">
        <f t="shared" si="277"/>
        <v>0.93627043581731273</v>
      </c>
      <c r="R185" s="186">
        <f t="shared" si="277"/>
        <v>0.94263233816970804</v>
      </c>
      <c r="S185" s="186">
        <f t="shared" si="277"/>
        <v>0.88535181265188445</v>
      </c>
      <c r="T185" s="186">
        <f t="shared" si="277"/>
        <v>0.9001132511884663</v>
      </c>
      <c r="U185" s="186">
        <f t="shared" si="277"/>
        <v>0.91914990707299526</v>
      </c>
      <c r="V185" s="186">
        <f t="shared" si="277"/>
        <v>0.93818656295752423</v>
      </c>
      <c r="W185" s="186">
        <f t="shared" si="277"/>
        <v>0.95722321884205319</v>
      </c>
      <c r="X185" s="186">
        <f t="shared" si="277"/>
        <v>0.97625987472658216</v>
      </c>
      <c r="Y185" s="186">
        <f t="shared" si="277"/>
        <v>0.99529653061111112</v>
      </c>
      <c r="Z185" s="186">
        <f t="shared" si="277"/>
        <v>1.01433318649564</v>
      </c>
      <c r="AA185" s="186">
        <f t="shared" si="277"/>
        <v>1.0333698423801689</v>
      </c>
      <c r="AB185" s="186">
        <f t="shared" si="277"/>
        <v>1.0524064982646979</v>
      </c>
      <c r="AC185" s="186">
        <f t="shared" si="277"/>
        <v>1.0714431541492269</v>
      </c>
      <c r="AD185" s="186">
        <f t="shared" si="277"/>
        <v>1.0944974437981061</v>
      </c>
      <c r="AE185" s="186">
        <f t="shared" si="277"/>
        <v>1.1175517334469853</v>
      </c>
      <c r="AF185" s="186">
        <f t="shared" si="277"/>
        <v>1.1406060230958646</v>
      </c>
      <c r="AG185" s="186">
        <f t="shared" si="277"/>
        <v>1.1636603127447438</v>
      </c>
      <c r="AH185" s="186">
        <f t="shared" si="277"/>
        <v>1.186714602393623</v>
      </c>
      <c r="AI185" s="186">
        <f t="shared" si="277"/>
        <v>1.2097688920425023</v>
      </c>
      <c r="AJ185" s="186">
        <f t="shared" si="277"/>
        <v>1.2328231816913815</v>
      </c>
      <c r="AK185" s="186">
        <f t="shared" si="277"/>
        <v>1.2558774713402607</v>
      </c>
      <c r="AL185" s="186">
        <f t="shared" si="277"/>
        <v>1.27893176098914</v>
      </c>
      <c r="AM185" s="186">
        <f t="shared" si="277"/>
        <v>1.3019860506380188</v>
      </c>
      <c r="AN185" s="186">
        <f t="shared" si="277"/>
        <v>1.3325163308147017</v>
      </c>
      <c r="AO185" s="186">
        <f t="shared" si="277"/>
        <v>1.6072888524048481</v>
      </c>
      <c r="AP185" s="186">
        <f t="shared" si="277"/>
        <v>1.6072888524048481</v>
      </c>
      <c r="AQ185" s="186">
        <f t="shared" si="277"/>
        <v>1.6072888524048481</v>
      </c>
      <c r="AZ185" s="186"/>
      <c r="BA185" s="186"/>
      <c r="BB185" s="186"/>
      <c r="BC185" s="186"/>
      <c r="BD185" s="186"/>
      <c r="BE185" s="186"/>
    </row>
    <row r="186" spans="1:57">
      <c r="A186" s="185" t="s">
        <v>16</v>
      </c>
      <c r="B186" s="22"/>
      <c r="C186" s="23"/>
      <c r="D186" s="57"/>
      <c r="E186" s="23"/>
      <c r="F186" s="23"/>
      <c r="G186" s="23"/>
      <c r="H186" s="23"/>
      <c r="I186" s="23"/>
      <c r="J186" s="133" t="str">
        <f t="shared" si="266"/>
        <v>TFRCO</v>
      </c>
      <c r="K186" s="186">
        <f t="shared" ref="K186:AQ186" si="278">J147</f>
        <v>22</v>
      </c>
      <c r="L186" s="186">
        <f t="shared" si="278"/>
        <v>22.351387197896614</v>
      </c>
      <c r="M186" s="186">
        <f t="shared" si="278"/>
        <v>22.702774395793227</v>
      </c>
      <c r="N186" s="186">
        <f t="shared" si="278"/>
        <v>23.054161593689841</v>
      </c>
      <c r="O186" s="186">
        <f t="shared" si="278"/>
        <v>23.209218935995068</v>
      </c>
      <c r="P186" s="186">
        <f t="shared" si="278"/>
        <v>23.364276278300295</v>
      </c>
      <c r="Q186" s="186">
        <f t="shared" si="278"/>
        <v>23.524121294092421</v>
      </c>
      <c r="R186" s="186">
        <f t="shared" si="278"/>
        <v>23.683966309884546</v>
      </c>
      <c r="S186" s="186">
        <f t="shared" si="278"/>
        <v>22.244773125391472</v>
      </c>
      <c r="T186" s="186">
        <f t="shared" si="278"/>
        <v>22.615659417776335</v>
      </c>
      <c r="U186" s="186">
        <f t="shared" si="278"/>
        <v>23.093962037329451</v>
      </c>
      <c r="V186" s="186">
        <f t="shared" si="278"/>
        <v>23.572264656882567</v>
      </c>
      <c r="W186" s="186">
        <f t="shared" si="278"/>
        <v>24.050567276435682</v>
      </c>
      <c r="X186" s="186">
        <f t="shared" si="278"/>
        <v>24.528869895988798</v>
      </c>
      <c r="Y186" s="186">
        <f t="shared" si="278"/>
        <v>25.007172515541914</v>
      </c>
      <c r="Z186" s="186">
        <f t="shared" si="278"/>
        <v>25.485475135095029</v>
      </c>
      <c r="AA186" s="186">
        <f t="shared" si="278"/>
        <v>25.963777754648145</v>
      </c>
      <c r="AB186" s="186">
        <f t="shared" si="278"/>
        <v>26.442080374201261</v>
      </c>
      <c r="AC186" s="186">
        <f t="shared" si="278"/>
        <v>26.920382993754366</v>
      </c>
      <c r="AD186" s="186">
        <f t="shared" si="278"/>
        <v>27.499630063086368</v>
      </c>
      <c r="AE186" s="186">
        <f t="shared" si="278"/>
        <v>28.07887713241837</v>
      </c>
      <c r="AF186" s="186">
        <f t="shared" si="278"/>
        <v>28.658124201750372</v>
      </c>
      <c r="AG186" s="186">
        <f t="shared" si="278"/>
        <v>29.237371271082374</v>
      </c>
      <c r="AH186" s="186">
        <f t="shared" si="278"/>
        <v>29.816618340414376</v>
      </c>
      <c r="AI186" s="186">
        <f t="shared" si="278"/>
        <v>30.395865409746378</v>
      </c>
      <c r="AJ186" s="186">
        <f t="shared" si="278"/>
        <v>30.97511247907838</v>
      </c>
      <c r="AK186" s="186">
        <f t="shared" si="278"/>
        <v>31.554359548410382</v>
      </c>
      <c r="AL186" s="186">
        <f t="shared" si="278"/>
        <v>32.13360661774238</v>
      </c>
      <c r="AM186" s="186">
        <f t="shared" si="278"/>
        <v>32.712853687074372</v>
      </c>
      <c r="AN186" s="186">
        <f t="shared" si="278"/>
        <v>36.54827338283765</v>
      </c>
      <c r="AO186" s="186">
        <f t="shared" si="278"/>
        <v>40.383693078600892</v>
      </c>
      <c r="AP186" s="186">
        <f t="shared" si="278"/>
        <v>40.383693078600892</v>
      </c>
      <c r="AQ186" s="186">
        <f t="shared" si="278"/>
        <v>40.383693078600892</v>
      </c>
      <c r="AZ186" s="186"/>
      <c r="BA186" s="186"/>
      <c r="BB186" s="186"/>
      <c r="BC186" s="186"/>
      <c r="BD186" s="186"/>
      <c r="BE186" s="186"/>
    </row>
    <row r="187" spans="1:57">
      <c r="A187" s="185" t="s">
        <v>16</v>
      </c>
      <c r="B187" s="22"/>
      <c r="C187" s="23"/>
      <c r="D187" s="57"/>
      <c r="E187" s="23"/>
      <c r="F187" s="23"/>
      <c r="G187" s="23"/>
      <c r="H187" s="23"/>
      <c r="I187" s="23"/>
      <c r="J187" s="133" t="str">
        <f t="shared" si="266"/>
        <v>TFROT</v>
      </c>
      <c r="K187" s="186">
        <f t="shared" ref="K187:AQ187" si="279">J148</f>
        <v>25.1</v>
      </c>
      <c r="L187" s="186">
        <f t="shared" si="279"/>
        <v>25.500900848509325</v>
      </c>
      <c r="M187" s="186">
        <f t="shared" si="279"/>
        <v>25.901801697018648</v>
      </c>
      <c r="N187" s="186">
        <f t="shared" si="279"/>
        <v>26.302702545527975</v>
      </c>
      <c r="O187" s="186">
        <f t="shared" si="279"/>
        <v>26.479608876976211</v>
      </c>
      <c r="P187" s="186">
        <f t="shared" si="279"/>
        <v>26.656515208424448</v>
      </c>
      <c r="Q187" s="186">
        <f t="shared" si="279"/>
        <v>26.838883840078196</v>
      </c>
      <c r="R187" s="186">
        <f t="shared" si="279"/>
        <v>27.021252471731941</v>
      </c>
      <c r="S187" s="186">
        <f t="shared" si="279"/>
        <v>25.379263883969383</v>
      </c>
      <c r="T187" s="186">
        <f t="shared" si="279"/>
        <v>25.802411426644838</v>
      </c>
      <c r="U187" s="186">
        <f t="shared" si="279"/>
        <v>26.348111233498621</v>
      </c>
      <c r="V187" s="186">
        <f t="shared" si="279"/>
        <v>26.893811040352404</v>
      </c>
      <c r="W187" s="186">
        <f t="shared" si="279"/>
        <v>27.439510847206186</v>
      </c>
      <c r="X187" s="186">
        <f t="shared" si="279"/>
        <v>27.985210654059969</v>
      </c>
      <c r="Y187" s="186">
        <f t="shared" si="279"/>
        <v>28.530910460913752</v>
      </c>
      <c r="Z187" s="186">
        <f t="shared" si="279"/>
        <v>29.076610267767535</v>
      </c>
      <c r="AA187" s="186">
        <f t="shared" si="279"/>
        <v>29.622310074621318</v>
      </c>
      <c r="AB187" s="186">
        <f t="shared" si="279"/>
        <v>30.168009881475101</v>
      </c>
      <c r="AC187" s="186">
        <f t="shared" si="279"/>
        <v>30.713709688328873</v>
      </c>
      <c r="AD187" s="186">
        <f t="shared" si="279"/>
        <v>31.374577935612201</v>
      </c>
      <c r="AE187" s="186">
        <f t="shared" si="279"/>
        <v>32.035446182895534</v>
      </c>
      <c r="AF187" s="186">
        <f t="shared" si="279"/>
        <v>32.696314430178866</v>
      </c>
      <c r="AG187" s="186">
        <f t="shared" si="279"/>
        <v>33.357182677462198</v>
      </c>
      <c r="AH187" s="186">
        <f t="shared" si="279"/>
        <v>34.01805092474553</v>
      </c>
      <c r="AI187" s="186">
        <f t="shared" si="279"/>
        <v>34.678919172028863</v>
      </c>
      <c r="AJ187" s="186">
        <f t="shared" si="279"/>
        <v>35.339787419312195</v>
      </c>
      <c r="AK187" s="186">
        <f t="shared" si="279"/>
        <v>36.000655666595527</v>
      </c>
      <c r="AL187" s="186">
        <f t="shared" si="279"/>
        <v>36.66152391387886</v>
      </c>
      <c r="AM187" s="186">
        <f t="shared" si="279"/>
        <v>37.322392161162163</v>
      </c>
      <c r="AN187" s="186">
        <f t="shared" si="279"/>
        <v>41.698257359510258</v>
      </c>
      <c r="AO187" s="186">
        <f t="shared" si="279"/>
        <v>46.074122557858345</v>
      </c>
      <c r="AP187" s="186">
        <f t="shared" si="279"/>
        <v>46.074122557858345</v>
      </c>
      <c r="AQ187" s="186">
        <f t="shared" si="279"/>
        <v>46.074122557858345</v>
      </c>
      <c r="AZ187" s="186"/>
      <c r="BA187" s="186"/>
      <c r="BB187" s="186"/>
      <c r="BC187" s="186"/>
      <c r="BD187" s="186"/>
      <c r="BE187" s="186"/>
    </row>
    <row r="188" spans="1:57">
      <c r="A188" s="185" t="s">
        <v>16</v>
      </c>
      <c r="J188" s="133" t="str">
        <f t="shared" si="266"/>
        <v>TFREX</v>
      </c>
      <c r="K188" s="186">
        <f t="shared" ref="K188:AQ188" si="280">J149</f>
        <v>82</v>
      </c>
      <c r="L188" s="186">
        <f t="shared" si="280"/>
        <v>82</v>
      </c>
      <c r="M188" s="186">
        <f t="shared" si="280"/>
        <v>82</v>
      </c>
      <c r="N188" s="186">
        <f t="shared" si="280"/>
        <v>82</v>
      </c>
      <c r="O188" s="186">
        <f t="shared" si="280"/>
        <v>82</v>
      </c>
      <c r="P188" s="186">
        <f t="shared" si="280"/>
        <v>82</v>
      </c>
      <c r="Q188" s="186">
        <f t="shared" si="280"/>
        <v>84.071637252445441</v>
      </c>
      <c r="R188" s="186">
        <f t="shared" si="280"/>
        <v>86.143274504890869</v>
      </c>
      <c r="S188" s="186">
        <f t="shared" si="280"/>
        <v>76.180712241524674</v>
      </c>
      <c r="T188" s="186">
        <f t="shared" si="280"/>
        <v>81.308568940386564</v>
      </c>
      <c r="U188" s="186">
        <f t="shared" si="280"/>
        <v>81.998172790637923</v>
      </c>
      <c r="V188" s="186">
        <f t="shared" si="280"/>
        <v>82.687776640889282</v>
      </c>
      <c r="W188" s="186">
        <f t="shared" si="280"/>
        <v>83.377380491140642</v>
      </c>
      <c r="X188" s="186">
        <f t="shared" si="280"/>
        <v>84.066984341392001</v>
      </c>
      <c r="Y188" s="186">
        <f t="shared" si="280"/>
        <v>84.75658819164336</v>
      </c>
      <c r="Z188" s="186">
        <f t="shared" si="280"/>
        <v>85.446192041894719</v>
      </c>
      <c r="AA188" s="186">
        <f t="shared" si="280"/>
        <v>86.135795892146078</v>
      </c>
      <c r="AB188" s="186">
        <f t="shared" si="280"/>
        <v>86.825399742397437</v>
      </c>
      <c r="AC188" s="186">
        <f t="shared" si="280"/>
        <v>87.515003592648796</v>
      </c>
      <c r="AD188" s="186">
        <f t="shared" si="280"/>
        <v>89.560495618848876</v>
      </c>
      <c r="AE188" s="186">
        <f t="shared" si="280"/>
        <v>91.605987645048955</v>
      </c>
      <c r="AF188" s="186">
        <f t="shared" si="280"/>
        <v>93.651479671249035</v>
      </c>
      <c r="AG188" s="186">
        <f t="shared" si="280"/>
        <v>95.696971697449115</v>
      </c>
      <c r="AH188" s="186">
        <f t="shared" si="280"/>
        <v>97.742463723649195</v>
      </c>
      <c r="AI188" s="186">
        <f t="shared" si="280"/>
        <v>99.787955749849274</v>
      </c>
      <c r="AJ188" s="186">
        <f t="shared" si="280"/>
        <v>101.83344777604935</v>
      </c>
      <c r="AK188" s="186">
        <f t="shared" si="280"/>
        <v>103.87893980224943</v>
      </c>
      <c r="AL188" s="186">
        <f t="shared" si="280"/>
        <v>105.92443182844951</v>
      </c>
      <c r="AM188" s="186">
        <f t="shared" si="280"/>
        <v>107.96992385464958</v>
      </c>
      <c r="AN188" s="186">
        <f t="shared" si="280"/>
        <v>119.53487472249724</v>
      </c>
      <c r="AO188" s="186">
        <f t="shared" si="280"/>
        <v>131.09982559034486</v>
      </c>
      <c r="AP188" s="186">
        <f t="shared" si="280"/>
        <v>131.09982559034486</v>
      </c>
      <c r="AQ188" s="186">
        <f t="shared" si="280"/>
        <v>131.09982559034486</v>
      </c>
      <c r="AZ188" s="186"/>
      <c r="BA188" s="186"/>
      <c r="BB188" s="186"/>
      <c r="BC188" s="186"/>
      <c r="BD188" s="186"/>
      <c r="BE188" s="186"/>
    </row>
    <row r="189" spans="1:57">
      <c r="A189" s="185" t="s">
        <v>16</v>
      </c>
    </row>
  </sheetData>
  <mergeCells count="1">
    <mergeCell ref="B2:C2"/>
  </mergeCells>
  <phoneticPr fontId="167" type="noConversion"/>
  <pageMargins left="0.7" right="0.7" top="0.75" bottom="0.75" header="0.3" footer="0.3"/>
  <ignoredErrors>
    <ignoredError sqref="D139"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31" zoomScale="90" zoomScaleNormal="90" workbookViewId="0">
      <selection activeCell="P70" sqref="P7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5703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540</v>
      </c>
      <c r="BD1" s="192" t="s">
        <v>197</v>
      </c>
      <c r="BE1" s="192" t="s">
        <v>544</v>
      </c>
      <c r="BF1" s="192"/>
      <c r="BG1" s="192"/>
      <c r="BH1" s="192"/>
      <c r="BI1" s="288" t="s">
        <v>623</v>
      </c>
      <c r="BJ1" s="288"/>
      <c r="BK1" s="288"/>
      <c r="BL1" s="192"/>
    </row>
    <row r="2" spans="1:64" ht="15.75" thickBot="1">
      <c r="A2" s="185" t="s">
        <v>16</v>
      </c>
      <c r="B2" s="331" t="s">
        <v>296</v>
      </c>
      <c r="C2" s="331"/>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541</v>
      </c>
      <c r="BF2" s="192" t="s">
        <v>541</v>
      </c>
      <c r="BG2" s="192" t="s">
        <v>541</v>
      </c>
      <c r="BH2" s="192" t="s">
        <v>546</v>
      </c>
      <c r="BI2" s="192" t="s">
        <v>620</v>
      </c>
      <c r="BJ2" s="192" t="s">
        <v>621</v>
      </c>
      <c r="BK2" s="192" t="s">
        <v>622</v>
      </c>
      <c r="BL2" s="192"/>
    </row>
    <row r="3" spans="1:64">
      <c r="A3" s="185" t="s">
        <v>16</v>
      </c>
      <c r="B3" s="228"/>
      <c r="C3" s="192" t="str">
        <f>INDEX($BC$4:$BC$7,MATCH($D$3,$BB$4:$BB$7,0))</f>
        <v>NDC-PAMS-reference</v>
      </c>
      <c r="D3" s="196">
        <f>DriversGams!C163</f>
        <v>-1</v>
      </c>
      <c r="L3" s="185"/>
      <c r="N3" s="39"/>
      <c r="BB3" s="192"/>
      <c r="BC3" s="192"/>
      <c r="BD3" s="192"/>
      <c r="BE3" s="192" t="s">
        <v>542</v>
      </c>
      <c r="BF3" s="192" t="s">
        <v>543</v>
      </c>
      <c r="BG3" s="192" t="s">
        <v>654</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8"/>
      <c r="W4" s="238"/>
      <c r="X4" s="238"/>
      <c r="AA4" s="238"/>
      <c r="AC4" s="238"/>
      <c r="AD4" s="238"/>
      <c r="AE4" s="238"/>
      <c r="AF4" s="238"/>
      <c r="AG4" s="238"/>
      <c r="AH4" s="238"/>
      <c r="AI4" s="238"/>
      <c r="AJ4" s="238"/>
      <c r="AK4" s="238"/>
      <c r="AL4" s="238"/>
      <c r="AM4" s="238"/>
      <c r="AN4" s="238"/>
      <c r="AO4" s="238"/>
      <c r="AP4" s="238"/>
      <c r="AQ4" s="238"/>
      <c r="AR4" s="238"/>
      <c r="AS4" s="238"/>
      <c r="BB4" s="192">
        <v>-1</v>
      </c>
      <c r="BC4" s="192" t="s">
        <v>626</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627</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9"/>
      <c r="R6" s="239"/>
      <c r="T6" s="239"/>
      <c r="U6" s="239"/>
      <c r="V6" s="239"/>
      <c r="W6" s="239"/>
      <c r="X6" s="239"/>
      <c r="AA6" s="239"/>
      <c r="AC6" s="239"/>
      <c r="AD6" s="239"/>
      <c r="AE6" s="239"/>
      <c r="AF6" s="239"/>
      <c r="AG6" s="239"/>
      <c r="AH6" s="239"/>
      <c r="AI6" s="239"/>
      <c r="AJ6" s="239"/>
      <c r="AK6" s="239"/>
      <c r="AL6" s="239"/>
      <c r="AM6" s="239"/>
      <c r="AN6" s="239"/>
      <c r="AO6" s="239"/>
      <c r="AP6" s="239"/>
      <c r="AQ6" s="239"/>
      <c r="AR6" s="239"/>
      <c r="AS6" s="239"/>
      <c r="AT6" s="239"/>
      <c r="AU6" s="239"/>
      <c r="BB6" s="192">
        <v>2</v>
      </c>
      <c r="BC6" s="192" t="s">
        <v>618</v>
      </c>
      <c r="BD6" s="192">
        <v>1</v>
      </c>
      <c r="BE6" s="183">
        <v>0.97499999999999998</v>
      </c>
      <c r="BF6" s="184">
        <v>0.95</v>
      </c>
      <c r="BG6" s="184">
        <v>0.95</v>
      </c>
      <c r="BH6" s="202">
        <v>1</v>
      </c>
      <c r="BI6" s="184">
        <v>0</v>
      </c>
      <c r="BJ6" s="253">
        <v>0</v>
      </c>
      <c r="BK6" s="184">
        <v>0</v>
      </c>
      <c r="BL6" s="192"/>
    </row>
    <row r="7" spans="1:64">
      <c r="A7" s="185" t="s">
        <v>16</v>
      </c>
      <c r="L7" s="185"/>
      <c r="N7" s="40"/>
      <c r="BB7" s="192">
        <v>3</v>
      </c>
      <c r="BC7" s="192" t="s">
        <v>628</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9"/>
    </row>
    <row r="11" spans="1:64" ht="15.75" thickBot="1">
      <c r="A11" s="185" t="s">
        <v>16</v>
      </c>
      <c r="B11" s="227" t="s">
        <v>56</v>
      </c>
      <c r="E11" s="185">
        <f>MATCH(E12,Drivers!$C$5:$AG$5,0)</f>
        <v>1</v>
      </c>
      <c r="F11" s="185">
        <f>MATCH(F12,Drivers!$C$5:$AG$5,0)</f>
        <v>4</v>
      </c>
      <c r="G11" s="185">
        <f>MATCH(G12,Drivers!$C$5:$AG$5,0)</f>
        <v>6</v>
      </c>
      <c r="H11" s="283">
        <f>MATCH(H12,Drivers!$C$5:$AG$5,0)</f>
        <v>8</v>
      </c>
      <c r="I11" s="283">
        <f>MATCH(I12,Drivers!$C$5:$AG$5,0)</f>
        <v>9</v>
      </c>
      <c r="J11" s="283">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f>INDEX(Drivers!$C$31:$AG$33,1,E$11)</f>
        <v>26.515999999999998</v>
      </c>
      <c r="F13" s="186">
        <f>INDEX(Drivers!$C$31:$AG$33,1,F$11)</f>
        <v>26.178450557680449</v>
      </c>
      <c r="G13" s="186">
        <f>INDEX(Drivers!$C$31:$AG$33,1,G$11)</f>
        <v>26.173233108483842</v>
      </c>
      <c r="H13" s="186">
        <f>INDEX(Drivers!$C$31:$AG$33,1,H$11)</f>
        <v>26.069996886728578</v>
      </c>
      <c r="I13" s="186">
        <f>INDEX(Drivers!$C$31:$AG$33,1,I$11)</f>
        <v>27.008481314918189</v>
      </c>
      <c r="J13" s="186">
        <f>INDEX(Drivers!$C$31:$AG$33,1,J$11)</f>
        <v>28.072037695491478</v>
      </c>
      <c r="K13" s="186">
        <f>INDEX(Drivers!$C$31:$AG$33,1,K$11)</f>
        <v>25.835587467115094</v>
      </c>
      <c r="L13" s="186">
        <f>INDEX(Drivers!$C$31:$AG$33,1,L$11)</f>
        <v>23.397629500446353</v>
      </c>
      <c r="M13" s="186">
        <f>INDEX(Drivers!$C$31:$AG$33,1,M$11)</f>
        <v>20.622731572802511</v>
      </c>
      <c r="N13" s="40"/>
      <c r="O13" s="186">
        <f>F13</f>
        <v>26.178450557680449</v>
      </c>
      <c r="P13" s="186">
        <f t="shared" si="1"/>
        <v>26.173233108483842</v>
      </c>
      <c r="Q13" s="186">
        <f t="shared" si="1"/>
        <v>26.069996886728578</v>
      </c>
      <c r="R13" s="186">
        <f t="shared" si="1"/>
        <v>27.008481314918189</v>
      </c>
      <c r="S13" s="186">
        <f t="shared" si="1"/>
        <v>28.072037695491478</v>
      </c>
      <c r="T13" s="186">
        <f t="shared" ref="T13:V15" si="3">K13</f>
        <v>25.835587467115094</v>
      </c>
      <c r="U13" s="186">
        <f t="shared" si="3"/>
        <v>23.397629500446353</v>
      </c>
      <c r="V13" s="186">
        <f t="shared" si="3"/>
        <v>20.622731572802511</v>
      </c>
      <c r="X13" s="186">
        <f>F13</f>
        <v>26.178450557680449</v>
      </c>
      <c r="Y13" s="186">
        <f t="shared" ref="Y13:AE15" si="4">G13</f>
        <v>26.173233108483842</v>
      </c>
      <c r="Z13" s="186">
        <f t="shared" si="4"/>
        <v>26.069996886728578</v>
      </c>
      <c r="AA13" s="186">
        <f t="shared" si="4"/>
        <v>27.008481314918189</v>
      </c>
      <c r="AB13" s="186">
        <f t="shared" si="4"/>
        <v>28.072037695491478</v>
      </c>
      <c r="AC13" s="7">
        <f>T13</f>
        <v>25.835587467115094</v>
      </c>
      <c r="AD13" s="186">
        <f t="shared" si="4"/>
        <v>23.397629500446353</v>
      </c>
      <c r="AE13" s="186">
        <f t="shared" si="4"/>
        <v>20.622731572802511</v>
      </c>
    </row>
    <row r="14" spans="1:64">
      <c r="A14" s="185" t="s">
        <v>16</v>
      </c>
      <c r="C14" s="185" t="s">
        <v>51</v>
      </c>
      <c r="D14" s="185" t="s">
        <v>47</v>
      </c>
      <c r="E14" s="186">
        <f>INDEX(Drivers!$C$31:$AG$33,2,E$11)</f>
        <v>15.909599999999998</v>
      </c>
      <c r="F14" s="186">
        <f>INDEX(Drivers!$C$31:$AG$33,2,F$11)</f>
        <v>16.528561437528399</v>
      </c>
      <c r="G14" s="186">
        <f>INDEX(Drivers!$C$31:$AG$33,2,G$11)</f>
        <v>17.024158126366501</v>
      </c>
      <c r="H14" s="186">
        <f>INDEX(Drivers!$C$31:$AG$33,2,H$11)</f>
        <v>17.651310550677049</v>
      </c>
      <c r="I14" s="186">
        <f>INDEX(Drivers!$C$31:$AG$33,2,I$11)</f>
        <v>18.49993402481913</v>
      </c>
      <c r="J14" s="186">
        <f>INDEX(Drivers!$C$31:$AG$33,2,J$11)</f>
        <v>17.708021227536836</v>
      </c>
      <c r="K14" s="186">
        <f>INDEX(Drivers!$C$31:$AG$33,2,K$11)</f>
        <v>20.47259985230534</v>
      </c>
      <c r="L14" s="186">
        <f>INDEX(Drivers!$C$31:$AG$33,2,L$11)</f>
        <v>23.660201814177846</v>
      </c>
      <c r="M14" s="186">
        <f>INDEX(Drivers!$C$31:$AG$33,2,M$11)</f>
        <v>27.065141261620376</v>
      </c>
      <c r="N14" s="40"/>
      <c r="O14" s="186">
        <f t="shared" ref="O14:O15" si="5">F14</f>
        <v>16.528561437528399</v>
      </c>
      <c r="P14" s="186">
        <f t="shared" si="1"/>
        <v>17.024158126366501</v>
      </c>
      <c r="Q14" s="186">
        <f t="shared" si="1"/>
        <v>17.651310550677049</v>
      </c>
      <c r="R14" s="186">
        <f t="shared" si="1"/>
        <v>18.49993402481913</v>
      </c>
      <c r="S14" s="186">
        <f t="shared" si="1"/>
        <v>17.708021227536836</v>
      </c>
      <c r="T14" s="186">
        <f t="shared" si="3"/>
        <v>20.47259985230534</v>
      </c>
      <c r="U14" s="186">
        <f t="shared" si="3"/>
        <v>23.660201814177846</v>
      </c>
      <c r="V14" s="186">
        <f t="shared" si="3"/>
        <v>27.065141261620376</v>
      </c>
      <c r="X14" s="186">
        <f t="shared" ref="X14:X15" si="6">F14</f>
        <v>16.528561437528399</v>
      </c>
      <c r="Y14" s="186">
        <f t="shared" si="4"/>
        <v>17.024158126366501</v>
      </c>
      <c r="Z14" s="186">
        <f t="shared" si="4"/>
        <v>17.651310550677049</v>
      </c>
      <c r="AA14" s="186">
        <f t="shared" si="4"/>
        <v>18.49993402481913</v>
      </c>
      <c r="AB14" s="186">
        <f t="shared" si="4"/>
        <v>17.708021227536836</v>
      </c>
      <c r="AC14" s="7">
        <f>T14</f>
        <v>20.47259985230534</v>
      </c>
      <c r="AD14" s="186">
        <f t="shared" si="4"/>
        <v>23.660201814177846</v>
      </c>
      <c r="AE14" s="186">
        <f t="shared" si="4"/>
        <v>27.065141261620376</v>
      </c>
    </row>
    <row r="15" spans="1:64">
      <c r="A15" s="185" t="s">
        <v>16</v>
      </c>
      <c r="C15" s="185" t="s">
        <v>50</v>
      </c>
      <c r="D15" s="185" t="s">
        <v>47</v>
      </c>
      <c r="E15" s="186">
        <f>INDEX(Drivers!$C$31:$AG$33,3,E$11)</f>
        <v>9.8998328820700809</v>
      </c>
      <c r="F15" s="186">
        <f>INDEX(Drivers!$C$31:$AG$33,3,F$11)</f>
        <v>12.043479462112268</v>
      </c>
      <c r="G15" s="186">
        <f>INDEX(Drivers!$C$31:$AG$33,3,G$11)</f>
        <v>13.32455680679775</v>
      </c>
      <c r="H15" s="186">
        <f>INDEX(Drivers!$C$31:$AG$33,3,H$11)</f>
        <v>14.643527484413815</v>
      </c>
      <c r="I15" s="186">
        <f>INDEX(Drivers!$C$31:$AG$33,3,I$11)</f>
        <v>13.800274660262685</v>
      </c>
      <c r="J15" s="186">
        <f>INDEX(Drivers!$C$31:$AG$33,3,J$11)</f>
        <v>14.211521526175948</v>
      </c>
      <c r="K15" s="186">
        <f>INDEX(Drivers!$C$31:$AG$33,3,K$11)</f>
        <v>19.647902680579563</v>
      </c>
      <c r="L15" s="186">
        <f>INDEX(Drivers!$C$31:$AG$33,3,L$11)</f>
        <v>24.317474685375796</v>
      </c>
      <c r="M15" s="186">
        <f>INDEX(Drivers!$C$31:$AG$33,3,M$11)</f>
        <v>27.830036165577102</v>
      </c>
      <c r="N15" s="40"/>
      <c r="O15" s="186">
        <f t="shared" si="5"/>
        <v>12.043479462112268</v>
      </c>
      <c r="P15" s="186">
        <f t="shared" si="1"/>
        <v>13.32455680679775</v>
      </c>
      <c r="Q15" s="186">
        <f t="shared" si="1"/>
        <v>14.643527484413815</v>
      </c>
      <c r="R15" s="186">
        <f t="shared" si="1"/>
        <v>13.800274660262685</v>
      </c>
      <c r="S15" s="186">
        <f t="shared" si="1"/>
        <v>14.211521526175948</v>
      </c>
      <c r="T15" s="186">
        <f t="shared" si="3"/>
        <v>19.647902680579563</v>
      </c>
      <c r="U15" s="186">
        <f t="shared" si="3"/>
        <v>24.317474685375796</v>
      </c>
      <c r="V15" s="186">
        <f t="shared" si="3"/>
        <v>27.830036165577102</v>
      </c>
      <c r="X15" s="186">
        <f t="shared" si="6"/>
        <v>12.043479462112268</v>
      </c>
      <c r="Y15" s="186">
        <f t="shared" si="4"/>
        <v>13.32455680679775</v>
      </c>
      <c r="Z15" s="186">
        <f t="shared" si="4"/>
        <v>14.643527484413815</v>
      </c>
      <c r="AA15" s="186">
        <f t="shared" si="4"/>
        <v>13.800274660262685</v>
      </c>
      <c r="AB15" s="186">
        <f t="shared" si="4"/>
        <v>14.211521526175948</v>
      </c>
      <c r="AC15" s="7">
        <f>T15</f>
        <v>19.647902680579563</v>
      </c>
      <c r="AD15" s="186">
        <f t="shared" si="4"/>
        <v>24.317474685375796</v>
      </c>
      <c r="AE15" s="186">
        <f t="shared" si="4"/>
        <v>27.830036165577102</v>
      </c>
      <c r="BE15" s="30"/>
    </row>
    <row r="16" spans="1:64">
      <c r="A16" s="185" t="s">
        <v>16</v>
      </c>
      <c r="E16" s="3">
        <f t="shared" ref="E16:K16" si="7">SUM(E13:E15)</f>
        <v>52.325432882070075</v>
      </c>
      <c r="F16" s="3">
        <f t="shared" si="7"/>
        <v>54.750491457321111</v>
      </c>
      <c r="G16" s="3">
        <f t="shared" si="7"/>
        <v>56.521948041648095</v>
      </c>
      <c r="H16" s="3">
        <f t="shared" si="7"/>
        <v>58.364834921819444</v>
      </c>
      <c r="I16" s="3">
        <f t="shared" si="7"/>
        <v>59.308690000000006</v>
      </c>
      <c r="J16" s="3">
        <f t="shared" si="7"/>
        <v>59.991580449204264</v>
      </c>
      <c r="K16" s="3">
        <f t="shared" si="7"/>
        <v>65.956089999999989</v>
      </c>
      <c r="L16" s="3">
        <f>SUM(L13:L15)</f>
        <v>71.375305999999995</v>
      </c>
      <c r="M16" s="3">
        <f>SUM(M13:M15)</f>
        <v>75.517908999999989</v>
      </c>
      <c r="N16" s="40"/>
      <c r="O16" s="3">
        <f>SUM(O13:O15)</f>
        <v>54.750491457321111</v>
      </c>
      <c r="P16" s="3">
        <f t="shared" ref="P16:V16" si="8">SUM(P13:P15)</f>
        <v>56.521948041648095</v>
      </c>
      <c r="Q16" s="3">
        <f t="shared" si="8"/>
        <v>58.364834921819444</v>
      </c>
      <c r="R16" s="3">
        <f t="shared" si="8"/>
        <v>59.308690000000006</v>
      </c>
      <c r="S16" s="3">
        <f t="shared" si="8"/>
        <v>59.991580449204264</v>
      </c>
      <c r="T16" s="3">
        <f t="shared" si="8"/>
        <v>65.956089999999989</v>
      </c>
      <c r="U16" s="3">
        <f t="shared" si="8"/>
        <v>71.375305999999995</v>
      </c>
      <c r="V16" s="3">
        <f t="shared" si="8"/>
        <v>75.517908999999989</v>
      </c>
      <c r="X16" s="47">
        <f>SUM(X13:X15)</f>
        <v>54.750491457321111</v>
      </c>
      <c r="Y16" s="47">
        <f t="shared" ref="Y16:AE16" si="9">SUM(Y13:Y15)</f>
        <v>56.521948041648095</v>
      </c>
      <c r="Z16" s="47">
        <f t="shared" si="9"/>
        <v>58.364834921819444</v>
      </c>
      <c r="AA16" s="47">
        <f t="shared" si="9"/>
        <v>59.308690000000006</v>
      </c>
      <c r="AB16" s="47">
        <f t="shared" si="9"/>
        <v>59.991580449204264</v>
      </c>
      <c r="AC16" s="7">
        <f>T16</f>
        <v>65.956089999999989</v>
      </c>
      <c r="AD16" s="47">
        <f t="shared" si="9"/>
        <v>71.375305999999995</v>
      </c>
      <c r="AE16" s="47">
        <f t="shared" si="9"/>
        <v>75.517908999999989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0.98103161244098469</v>
      </c>
      <c r="H21" s="204">
        <f t="shared" si="13"/>
        <v>0.98103161244098469</v>
      </c>
      <c r="I21" s="186">
        <f>RES!F45</f>
        <v>0.96206322488196938</v>
      </c>
      <c r="J21" s="204">
        <f t="shared" si="14"/>
        <v>1.0521474292063147</v>
      </c>
      <c r="K21" s="10">
        <f>RES!G45</f>
        <v>1.1422316335306597</v>
      </c>
      <c r="L21" s="10">
        <f>RES!H45</f>
        <v>1.4749768558780514</v>
      </c>
      <c r="M21" s="10">
        <f>RES!I45</f>
        <v>1.795852188642344</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4">
        <f>X$12</f>
        <v>2015</v>
      </c>
      <c r="Y24" s="304">
        <f t="shared" ref="Y24:AE24" si="17">Y$12</f>
        <v>2017</v>
      </c>
      <c r="Z24" s="304">
        <f t="shared" si="17"/>
        <v>2019</v>
      </c>
      <c r="AA24" s="304">
        <f t="shared" si="17"/>
        <v>2020</v>
      </c>
      <c r="AB24" s="304">
        <f t="shared" si="17"/>
        <v>2021</v>
      </c>
      <c r="AC24" s="304">
        <f t="shared" si="17"/>
        <v>2030</v>
      </c>
      <c r="AD24" s="304">
        <f t="shared" si="17"/>
        <v>2040</v>
      </c>
      <c r="AE24" s="304">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40"/>
      <c r="O25" s="62">
        <f>E25</f>
        <v>0.02</v>
      </c>
      <c r="P25" s="62">
        <f>O25</f>
        <v>0.02</v>
      </c>
      <c r="Q25" s="62">
        <f>P25</f>
        <v>0.02</v>
      </c>
      <c r="R25" s="62">
        <f t="shared" ref="R25:V25" si="19">Q25</f>
        <v>0.02</v>
      </c>
      <c r="S25" s="62">
        <f t="shared" si="19"/>
        <v>0.02</v>
      </c>
      <c r="T25" s="34">
        <f t="shared" si="19"/>
        <v>0.02</v>
      </c>
      <c r="U25" s="34">
        <f t="shared" si="19"/>
        <v>0.02</v>
      </c>
      <c r="V25" s="34">
        <f t="shared" si="19"/>
        <v>0.02</v>
      </c>
      <c r="W25" s="241"/>
      <c r="X25" s="62">
        <f>O25</f>
        <v>0.02</v>
      </c>
      <c r="Y25" s="62">
        <f t="shared" ref="Y25:AB25" si="20">P25</f>
        <v>0.02</v>
      </c>
      <c r="Z25" s="62">
        <f t="shared" si="20"/>
        <v>0.02</v>
      </c>
      <c r="AA25" s="62">
        <f t="shared" si="20"/>
        <v>0.02</v>
      </c>
      <c r="AB25" s="62">
        <f t="shared" si="20"/>
        <v>0.02</v>
      </c>
      <c r="AC25" s="70">
        <v>0.05</v>
      </c>
      <c r="AD25" s="70">
        <v>0.04</v>
      </c>
      <c r="AE25" s="70">
        <v>0.04</v>
      </c>
      <c r="AF25" s="241"/>
      <c r="AG25" s="241"/>
      <c r="AH25" s="241"/>
      <c r="AI25" s="241"/>
      <c r="AJ25" s="241"/>
      <c r="AK25" s="241"/>
      <c r="AL25" s="241"/>
      <c r="AM25" s="241"/>
      <c r="AN25" s="241"/>
      <c r="AO25" s="241"/>
      <c r="AP25" s="241"/>
      <c r="AQ25" s="241"/>
      <c r="AR25" s="241"/>
      <c r="AS25" s="241"/>
      <c r="AT25" s="241"/>
      <c r="AU25" s="241"/>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40"/>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1"/>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1"/>
      <c r="AG26" s="241"/>
      <c r="AH26" s="241"/>
      <c r="AI26" s="241"/>
      <c r="AJ26" s="241"/>
      <c r="AK26" s="241"/>
      <c r="AL26" s="241"/>
      <c r="AM26" s="241"/>
      <c r="AN26" s="241"/>
      <c r="AO26" s="241"/>
      <c r="AP26" s="241"/>
      <c r="AQ26" s="241"/>
      <c r="AR26" s="241"/>
      <c r="AS26" s="241"/>
      <c r="AT26" s="241"/>
      <c r="AU26" s="241"/>
    </row>
    <row r="27" spans="1:57">
      <c r="A27" s="185" t="s">
        <v>16</v>
      </c>
      <c r="B27" s="193">
        <f>INDEX($BE$4:$BE$7,MATCH($D$3,$BB$4:$BB$7,0))</f>
        <v>0.97499999999999998</v>
      </c>
      <c r="C27" s="228" t="str">
        <f>C21</f>
        <v>High Income</v>
      </c>
      <c r="D27" s="185" t="s">
        <v>48</v>
      </c>
      <c r="E27" s="280">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40"/>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1"/>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1"/>
      <c r="AG27" s="241"/>
      <c r="AH27" s="241"/>
      <c r="AI27" s="241"/>
      <c r="AJ27" s="241"/>
      <c r="AK27" s="241"/>
      <c r="AL27" s="241"/>
      <c r="AM27" s="241"/>
      <c r="AN27" s="241"/>
      <c r="AO27" s="241"/>
      <c r="AP27" s="241"/>
      <c r="AQ27" s="241"/>
      <c r="AR27" s="241"/>
      <c r="AS27" s="241"/>
      <c r="AT27" s="241"/>
      <c r="AU27" s="241"/>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0.40891923484257559</v>
      </c>
      <c r="J32" s="61">
        <f t="shared" si="40"/>
        <v>0.41632996070708816</v>
      </c>
      <c r="K32" s="61">
        <f t="shared" si="40"/>
        <v>0.42524143836829759</v>
      </c>
      <c r="L32" s="61">
        <f t="shared" si="40"/>
        <v>0.45621086978822195</v>
      </c>
      <c r="M32" s="61">
        <f t="shared" si="40"/>
        <v>0.48102258362471456</v>
      </c>
      <c r="N32" s="42"/>
      <c r="O32" s="61">
        <f t="shared" si="44"/>
        <v>0.41283463855351005</v>
      </c>
      <c r="P32" s="61">
        <f t="shared" si="45"/>
        <v>0.41283463855351005</v>
      </c>
      <c r="Q32" s="61">
        <f t="shared" si="45"/>
        <v>0.41283463855351005</v>
      </c>
      <c r="R32" s="61">
        <f>Q32*(1+R21*(I21/F21-1))</f>
        <v>0.40891923484257559</v>
      </c>
      <c r="S32" s="61">
        <f>R32*(1+S21*(J21/G21-1))</f>
        <v>0.41632996070708816</v>
      </c>
      <c r="T32" s="46">
        <f>S32*(1+T21*(K21/J21-1))</f>
        <v>0.42524143836829759</v>
      </c>
      <c r="U32" s="46">
        <f t="shared" ref="U32:V32" si="53">T32*(1+U21*(L21/K21-1))</f>
        <v>0.45621086978822195</v>
      </c>
      <c r="V32" s="46">
        <f t="shared" si="53"/>
        <v>0.48102258362471456</v>
      </c>
      <c r="W32" s="229"/>
      <c r="X32" s="62">
        <f t="shared" si="47"/>
        <v>0.41283463855351005</v>
      </c>
      <c r="Y32" s="62">
        <f t="shared" si="48"/>
        <v>0.41283463855351005</v>
      </c>
      <c r="Z32" s="62">
        <f t="shared" si="49"/>
        <v>0.41283463855351005</v>
      </c>
      <c r="AA32" s="62">
        <f t="shared" si="50"/>
        <v>0.40891923484257559</v>
      </c>
      <c r="AB32" s="62">
        <f t="shared" si="51"/>
        <v>0.41632996070708816</v>
      </c>
      <c r="AC32" s="70">
        <f>IF(INDEX($BH$4:$BH$7,MATCH($D$3,$BB$4:$BB$7,0)),AA32*$B$27,AA32)</f>
        <v>0.39869625397151121</v>
      </c>
      <c r="AD32" s="70">
        <f>IF(INDEX($BH$4:$BH$7,MATCH($D$3,$BB$4:$BB$7,0)),AC32*$B$27,AC32)</f>
        <v>0.38872884762222343</v>
      </c>
      <c r="AE32" s="70">
        <f>IF(INDEX($BH$4:$BH$7,MATCH($D$3,$BB$4:$BB$7,0)),AD32*$B$27,AD32)</f>
        <v>0.37901062643166783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4">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c r="P39" s="186"/>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2" t="s">
        <v>655</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8.0274119837508469</v>
      </c>
      <c r="G41" s="61">
        <f t="shared" ref="G41:M44" si="75">IF($D$4,Y41,P41)</f>
        <v>8.0274119837508469</v>
      </c>
      <c r="H41" s="61">
        <f t="shared" si="75"/>
        <v>8.0274119837508469</v>
      </c>
      <c r="I41" s="61">
        <f t="shared" si="75"/>
        <v>8.0274119837508469</v>
      </c>
      <c r="J41" s="61">
        <f t="shared" si="75"/>
        <v>8.0274119837508469</v>
      </c>
      <c r="K41" s="61">
        <f t="shared" si="75"/>
        <v>8.0274119837508469</v>
      </c>
      <c r="L41" s="61">
        <f t="shared" si="75"/>
        <v>8.0274119837508469</v>
      </c>
      <c r="M41" s="61">
        <f t="shared" si="75"/>
        <v>8.0274119837508469</v>
      </c>
      <c r="N41" s="303">
        <v>1</v>
      </c>
      <c r="O41" s="61">
        <f>E41</f>
        <v>8.0274119837508469</v>
      </c>
      <c r="P41" s="186">
        <f>O41</f>
        <v>8.0274119837508469</v>
      </c>
      <c r="Q41" s="185">
        <f t="shared" ref="Q41:V41" si="76">P41</f>
        <v>8.0274119837508469</v>
      </c>
      <c r="R41" s="61">
        <f>Q41*$N41</f>
        <v>8.0274119837508469</v>
      </c>
      <c r="S41" s="61">
        <f>Q41</f>
        <v>8.0274119837508469</v>
      </c>
      <c r="T41" s="46">
        <f t="shared" si="76"/>
        <v>8.0274119837508469</v>
      </c>
      <c r="U41" s="46">
        <f t="shared" si="76"/>
        <v>8.0274119837508469</v>
      </c>
      <c r="V41" s="46">
        <f t="shared" si="76"/>
        <v>8.0274119837508469</v>
      </c>
      <c r="X41" s="61">
        <f>O41</f>
        <v>8.0274119837508469</v>
      </c>
      <c r="Y41" s="61">
        <f t="shared" ref="Y41:AB41" si="77">P41</f>
        <v>8.0274119837508469</v>
      </c>
      <c r="Z41" s="61">
        <f t="shared" si="77"/>
        <v>8.0274119837508469</v>
      </c>
      <c r="AA41" s="61">
        <f t="shared" si="77"/>
        <v>8.0274119837508469</v>
      </c>
      <c r="AB41" s="61">
        <f t="shared" si="77"/>
        <v>8.0274119837508469</v>
      </c>
      <c r="AC41" s="71">
        <f t="shared" ref="AC41:AE43" si="78">AB41*$B41</f>
        <v>7.6260413845633037</v>
      </c>
      <c r="AD41" s="71">
        <f t="shared" si="78"/>
        <v>7.2447393153351385</v>
      </c>
      <c r="AE41" s="71">
        <f t="shared" si="78"/>
        <v>6.882502349568381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13.418073439870216</v>
      </c>
      <c r="G42" s="61">
        <f t="shared" si="75"/>
        <v>13.418073439870216</v>
      </c>
      <c r="H42" s="61">
        <f t="shared" si="75"/>
        <v>13.418073439870216</v>
      </c>
      <c r="I42" s="61">
        <f t="shared" si="75"/>
        <v>13.418073439870216</v>
      </c>
      <c r="J42" s="61">
        <f t="shared" si="75"/>
        <v>13.418073439870216</v>
      </c>
      <c r="K42" s="61">
        <f t="shared" si="75"/>
        <v>13.418073439870216</v>
      </c>
      <c r="L42" s="61">
        <f t="shared" si="75"/>
        <v>13.418073439870216</v>
      </c>
      <c r="M42" s="61">
        <f t="shared" si="75"/>
        <v>13.418073439870216</v>
      </c>
      <c r="N42" s="303">
        <v>1</v>
      </c>
      <c r="O42" s="61">
        <f t="shared" ref="O42:O44" si="79">E42</f>
        <v>13.418073439870216</v>
      </c>
      <c r="P42" s="186">
        <f t="shared" ref="P42:V44" si="80">O42</f>
        <v>13.418073439870216</v>
      </c>
      <c r="Q42" s="185">
        <f t="shared" si="80"/>
        <v>13.418073439870216</v>
      </c>
      <c r="R42" s="61">
        <f t="shared" ref="R42:R44" si="81">Q42*$N42</f>
        <v>13.418073439870216</v>
      </c>
      <c r="S42" s="61">
        <f t="shared" ref="S42:S44" si="82">Q42</f>
        <v>13.418073439870216</v>
      </c>
      <c r="T42" s="180">
        <f>S42</f>
        <v>13.418073439870216</v>
      </c>
      <c r="U42" s="180">
        <f t="shared" si="80"/>
        <v>13.418073439870216</v>
      </c>
      <c r="V42" s="180">
        <f t="shared" si="80"/>
        <v>13.418073439870216</v>
      </c>
      <c r="X42" s="61">
        <f t="shared" ref="X42:X44" si="83">O42</f>
        <v>13.418073439870216</v>
      </c>
      <c r="Y42" s="61">
        <f t="shared" ref="Y42:Y44" si="84">P42</f>
        <v>13.418073439870216</v>
      </c>
      <c r="Z42" s="61">
        <f t="shared" ref="Z42:Z44" si="85">Q42</f>
        <v>13.418073439870216</v>
      </c>
      <c r="AA42" s="61">
        <f t="shared" ref="AA42:AA44" si="86">R42</f>
        <v>13.418073439870216</v>
      </c>
      <c r="AB42" s="61">
        <f t="shared" ref="AB42:AB44" si="87">S42</f>
        <v>13.418073439870216</v>
      </c>
      <c r="AC42" s="71">
        <f t="shared" si="78"/>
        <v>12.747169767876706</v>
      </c>
      <c r="AD42" s="71">
        <f t="shared" si="78"/>
        <v>12.109811279482869</v>
      </c>
      <c r="AE42" s="71">
        <f t="shared" si="78"/>
        <v>11.504320715508726</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49">
        <f>[2]Calib_1011!$J$118</f>
        <v>15.663966300310799</v>
      </c>
      <c r="F43" s="61">
        <f>IF($D$4,X43,O43)</f>
        <v>15.663966300310799</v>
      </c>
      <c r="G43" s="61">
        <f t="shared" si="75"/>
        <v>15.350686974304583</v>
      </c>
      <c r="H43" s="61">
        <f t="shared" si="75"/>
        <v>15.350686974304583</v>
      </c>
      <c r="I43" s="61">
        <f t="shared" si="75"/>
        <v>15.350686974304583</v>
      </c>
      <c r="J43" s="61">
        <f t="shared" si="75"/>
        <v>15.350686974304583</v>
      </c>
      <c r="K43" s="61">
        <f t="shared" si="75"/>
        <v>15.350686974304583</v>
      </c>
      <c r="L43" s="61">
        <f t="shared" si="75"/>
        <v>15.350686974304583</v>
      </c>
      <c r="M43" s="61">
        <f t="shared" si="75"/>
        <v>15.350686974304583</v>
      </c>
      <c r="N43" s="303">
        <v>1</v>
      </c>
      <c r="O43" s="61">
        <f t="shared" si="79"/>
        <v>15.663966300310799</v>
      </c>
      <c r="P43" s="215">
        <f>O43*0.98</f>
        <v>15.350686974304583</v>
      </c>
      <c r="Q43" s="185">
        <f t="shared" si="80"/>
        <v>15.350686974304583</v>
      </c>
      <c r="R43" s="61">
        <f t="shared" si="81"/>
        <v>15.350686974304583</v>
      </c>
      <c r="S43" s="61">
        <f t="shared" si="82"/>
        <v>15.350686974304583</v>
      </c>
      <c r="T43" s="46">
        <f t="shared" si="80"/>
        <v>15.350686974304583</v>
      </c>
      <c r="U43" s="46">
        <f t="shared" si="80"/>
        <v>15.350686974304583</v>
      </c>
      <c r="V43" s="46">
        <f t="shared" si="80"/>
        <v>15.350686974304583</v>
      </c>
      <c r="X43" s="61">
        <f t="shared" si="83"/>
        <v>15.663966300310799</v>
      </c>
      <c r="Y43" s="61">
        <f t="shared" si="84"/>
        <v>15.350686974304583</v>
      </c>
      <c r="Z43" s="61">
        <f t="shared" si="85"/>
        <v>15.350686974304583</v>
      </c>
      <c r="AA43" s="61">
        <f t="shared" si="86"/>
        <v>15.350686974304583</v>
      </c>
      <c r="AB43" s="61">
        <f t="shared" si="87"/>
        <v>15.350686974304583</v>
      </c>
      <c r="AC43" s="71">
        <f t="shared" si="78"/>
        <v>14.966919799946968</v>
      </c>
      <c r="AD43" s="71">
        <f t="shared" si="78"/>
        <v>14.592746804948293</v>
      </c>
      <c r="AE43" s="71">
        <f t="shared" si="78"/>
        <v>14.227928134824586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3">
        <v>1</v>
      </c>
      <c r="O44" s="61">
        <f t="shared" si="79"/>
        <v>13.5</v>
      </c>
      <c r="P44" s="186">
        <f t="shared" si="80"/>
        <v>13.5</v>
      </c>
      <c r="Q44" s="185">
        <f t="shared" si="80"/>
        <v>13.5</v>
      </c>
      <c r="R44" s="61">
        <f t="shared" si="81"/>
        <v>13.5</v>
      </c>
      <c r="S44" s="61">
        <f t="shared" si="82"/>
        <v>13.5</v>
      </c>
      <c r="T44" s="46">
        <f>S44</f>
        <v>13.5</v>
      </c>
      <c r="U44" s="46">
        <f t="shared" si="80"/>
        <v>13.5</v>
      </c>
      <c r="V44" s="46">
        <f t="shared" si="80"/>
        <v>13.5</v>
      </c>
      <c r="X44" s="61">
        <f t="shared" si="83"/>
        <v>13.5</v>
      </c>
      <c r="Y44" s="61">
        <f t="shared" si="84"/>
        <v>13.5</v>
      </c>
      <c r="Z44" s="61">
        <f t="shared" si="85"/>
        <v>13.5</v>
      </c>
      <c r="AA44" s="61">
        <f t="shared" si="86"/>
        <v>13.5</v>
      </c>
      <c r="AB44" s="61">
        <f t="shared" si="87"/>
        <v>13.5</v>
      </c>
      <c r="AC44" s="71">
        <f>AB44*$B44</f>
        <v>12.824999999999999</v>
      </c>
      <c r="AD44" s="71">
        <f t="shared" ref="AD44:AE44" si="88">AC44*$B44</f>
        <v>12.183749999999998</v>
      </c>
      <c r="AE44" s="71">
        <f t="shared" si="88"/>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89">SUMPRODUCT(E41:E44,E54:E57)/SUM(E54:E57)</f>
        <v>14.419936211637781</v>
      </c>
      <c r="F45" s="186">
        <f>SUMPRODUCT(F41:F44,F54:F57)/SUM(F54:F57)</f>
        <v>14.523516555585696</v>
      </c>
      <c r="G45" s="186">
        <f t="shared" ref="G45:L45" si="90">SUMPRODUCT(G41:G44,G54:G57)/SUM(G54:G57)</f>
        <v>14.398619227626885</v>
      </c>
      <c r="H45" s="186">
        <f t="shared" si="90"/>
        <v>14.434817858970982</v>
      </c>
      <c r="I45" s="186">
        <f t="shared" si="90"/>
        <v>14.379811361740222</v>
      </c>
      <c r="J45" s="186">
        <f t="shared" si="90"/>
        <v>14.415997421177144</v>
      </c>
      <c r="K45" s="186">
        <f t="shared" si="90"/>
        <v>14.541608117650748</v>
      </c>
      <c r="L45" s="186">
        <f t="shared" si="90"/>
        <v>14.626316471485401</v>
      </c>
      <c r="M45" s="186">
        <f>SUMPRODUCT(M41:M44,M54:M57)/SUM(M54:M57)</f>
        <v>14.664010118404198</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144.13036048331253</v>
      </c>
      <c r="G47" s="73">
        <f t="shared" ref="G47:M51" si="91">IF($D$4,Y47,P47)</f>
        <v>146.55585903275639</v>
      </c>
      <c r="H47" s="73">
        <f t="shared" si="91"/>
        <v>149.06461652943278</v>
      </c>
      <c r="I47" s="73">
        <f t="shared" si="91"/>
        <v>137.82766079356369</v>
      </c>
      <c r="J47" s="73">
        <f t="shared" si="91"/>
        <v>140.70394471007126</v>
      </c>
      <c r="K47" s="73">
        <f t="shared" si="91"/>
        <v>174.84705057564088</v>
      </c>
      <c r="L47" s="73">
        <f t="shared" si="91"/>
        <v>222.94594056097739</v>
      </c>
      <c r="M47" s="73">
        <f t="shared" si="91"/>
        <v>289.90858523747522</v>
      </c>
      <c r="N47" s="42"/>
      <c r="O47" s="307">
        <f>FTRA!G7</f>
        <v>144.13036048331253</v>
      </c>
      <c r="P47" s="307">
        <f>FTRA!H7</f>
        <v>146.55585903275639</v>
      </c>
      <c r="Q47" s="307">
        <f>FTRA!I7</f>
        <v>149.06461652943278</v>
      </c>
      <c r="R47" s="307">
        <f>FTRA!J7</f>
        <v>137.82766079356369</v>
      </c>
      <c r="S47" s="307">
        <f>FTRA!K7</f>
        <v>140.70394471007126</v>
      </c>
      <c r="T47" s="289">
        <f>FTRA!L7</f>
        <v>174.84705057564088</v>
      </c>
      <c r="U47" s="289">
        <f>FTRA!M7</f>
        <v>222.94594056097739</v>
      </c>
      <c r="V47" s="289">
        <f>FTRA!N7</f>
        <v>289.90858523747522</v>
      </c>
      <c r="W47" s="229"/>
      <c r="X47" s="186">
        <f>FTRA!G7</f>
        <v>144.13036048331253</v>
      </c>
      <c r="Y47" s="186">
        <f>FTRA!H7</f>
        <v>146.55585903275639</v>
      </c>
      <c r="Z47" s="186">
        <f>FTRA!I7</f>
        <v>149.06461652943278</v>
      </c>
      <c r="AA47" s="186">
        <f>FTRA!J7</f>
        <v>137.82766079356369</v>
      </c>
      <c r="AB47" s="186">
        <f>FTRA!K7</f>
        <v>140.70394471007126</v>
      </c>
      <c r="AC47" s="186">
        <f>FTRA!L7</f>
        <v>174.84705057564088</v>
      </c>
      <c r="AD47" s="186">
        <f>FTRA!M7</f>
        <v>222.94594056097739</v>
      </c>
      <c r="AE47" s="186">
        <f>FTRA!N7</f>
        <v>289.90858523747522</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1"/>
        <v>0.5</v>
      </c>
      <c r="H48" s="73">
        <f t="shared" si="91"/>
        <v>0.5</v>
      </c>
      <c r="I48" s="73">
        <f t="shared" si="91"/>
        <v>0.5</v>
      </c>
      <c r="J48" s="73">
        <f t="shared" si="91"/>
        <v>0.5</v>
      </c>
      <c r="K48" s="73">
        <f t="shared" si="91"/>
        <v>0.5</v>
      </c>
      <c r="L48" s="73">
        <f t="shared" si="91"/>
        <v>0.5</v>
      </c>
      <c r="M48" s="73">
        <f t="shared" si="91"/>
        <v>0.5</v>
      </c>
      <c r="N48" s="42"/>
      <c r="O48" s="73">
        <f>E48</f>
        <v>0.5</v>
      </c>
      <c r="P48" s="73">
        <f t="shared" ref="P48:V48" si="92">F48</f>
        <v>0.5</v>
      </c>
      <c r="Q48" s="73">
        <f t="shared" si="92"/>
        <v>0.5</v>
      </c>
      <c r="R48" s="73">
        <f t="shared" si="92"/>
        <v>0.5</v>
      </c>
      <c r="S48" s="73">
        <f t="shared" si="92"/>
        <v>0.5</v>
      </c>
      <c r="T48" s="46">
        <f t="shared" si="92"/>
        <v>0.5</v>
      </c>
      <c r="U48" s="46">
        <f t="shared" si="92"/>
        <v>0.5</v>
      </c>
      <c r="V48" s="46">
        <f t="shared" si="92"/>
        <v>0.5</v>
      </c>
      <c r="W48" s="229"/>
      <c r="X48" s="73">
        <f>O48</f>
        <v>0.5</v>
      </c>
      <c r="Y48" s="73">
        <f t="shared" ref="Y48:AB48" si="93">P48</f>
        <v>0.5</v>
      </c>
      <c r="Z48" s="73">
        <f t="shared" si="93"/>
        <v>0.5</v>
      </c>
      <c r="AA48" s="73">
        <f t="shared" si="93"/>
        <v>0.5</v>
      </c>
      <c r="AB48" s="73">
        <f t="shared" si="93"/>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0.44857633535499813</v>
      </c>
      <c r="F49" s="73">
        <f t="shared" ref="F49:F51" si="94">IF($D$4,X49,O49)</f>
        <v>0.46206279600915073</v>
      </c>
      <c r="G49" s="73">
        <f t="shared" si="91"/>
        <v>0.46595070913763387</v>
      </c>
      <c r="H49" s="73">
        <f t="shared" si="91"/>
        <v>0.46993880399220211</v>
      </c>
      <c r="I49" s="73">
        <f t="shared" si="91"/>
        <v>0.45222607758544631</v>
      </c>
      <c r="J49" s="73">
        <f t="shared" si="91"/>
        <v>0.45694476244919269</v>
      </c>
      <c r="K49" s="73">
        <f t="shared" si="91"/>
        <v>0.51238568640895865</v>
      </c>
      <c r="L49" s="73">
        <f t="shared" si="91"/>
        <v>0.58286209044181891</v>
      </c>
      <c r="M49" s="73">
        <f t="shared" si="91"/>
        <v>0.67039449170341825</v>
      </c>
      <c r="N49" s="42"/>
      <c r="O49" s="24">
        <f>E49*(1+(O48*(O47/E47-1)))</f>
        <v>0.46206279600915073</v>
      </c>
      <c r="P49" s="24">
        <f t="shared" ref="P49:V49" si="95">F49*(1+(P48*(P47/F47-1)))</f>
        <v>0.46595070913763387</v>
      </c>
      <c r="Q49" s="24">
        <f t="shared" si="95"/>
        <v>0.46993880399220211</v>
      </c>
      <c r="R49" s="73">
        <f t="shared" si="95"/>
        <v>0.45222607758544631</v>
      </c>
      <c r="S49" s="73">
        <f t="shared" si="95"/>
        <v>0.45694476244919269</v>
      </c>
      <c r="T49" s="46">
        <f t="shared" si="95"/>
        <v>0.51238568640895865</v>
      </c>
      <c r="U49" s="46">
        <f t="shared" si="95"/>
        <v>0.58286209044181891</v>
      </c>
      <c r="V49" s="46">
        <f t="shared" si="95"/>
        <v>0.67039449170341825</v>
      </c>
      <c r="W49" s="229"/>
      <c r="X49" s="73">
        <f t="shared" ref="X49:X51" si="96">O49</f>
        <v>0.46206279600915073</v>
      </c>
      <c r="Y49" s="73">
        <f t="shared" ref="Y49:Y51" si="97">P49</f>
        <v>0.46595070913763387</v>
      </c>
      <c r="Z49" s="73">
        <f t="shared" ref="Z49:Z51" si="98">Q49</f>
        <v>0.46993880399220211</v>
      </c>
      <c r="AA49" s="73">
        <f t="shared" ref="AA49:AA51" si="99">R49</f>
        <v>0.45222607758544631</v>
      </c>
      <c r="AB49" s="73">
        <f t="shared" ref="AB49:AB51" si="100">S49</f>
        <v>0.45694476244919269</v>
      </c>
      <c r="AC49" s="46">
        <f>AA49*(1+(AC48*(AC47/AA47-1)))</f>
        <v>0.51295820254267865</v>
      </c>
      <c r="AD49" s="46">
        <f>AC49*(1+(AD48*(AD47/AC47-1)))</f>
        <v>0.56940232343564745</v>
      </c>
      <c r="AE49" s="46">
        <f>AD49*(1+(AE48*(AE47/AD47-1)))</f>
        <v>0.62070895682792282</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1">E49*E44</f>
        <v>6.055780527292475</v>
      </c>
      <c r="F50" s="73">
        <f t="shared" si="94"/>
        <v>6.2378477461235349</v>
      </c>
      <c r="G50" s="73">
        <f t="shared" si="91"/>
        <v>6.2903345733580576</v>
      </c>
      <c r="H50" s="73">
        <f t="shared" si="91"/>
        <v>6.3441738538947288</v>
      </c>
      <c r="I50" s="73">
        <f t="shared" si="91"/>
        <v>6.1050520474035253</v>
      </c>
      <c r="J50" s="73">
        <f t="shared" si="91"/>
        <v>6.1687542930641008</v>
      </c>
      <c r="K50" s="73">
        <f t="shared" si="91"/>
        <v>6.917206766520942</v>
      </c>
      <c r="L50" s="73">
        <f t="shared" si="91"/>
        <v>7.8686382209645558</v>
      </c>
      <c r="M50" s="73">
        <f t="shared" si="91"/>
        <v>9.0503256379961456</v>
      </c>
      <c r="N50" s="42"/>
      <c r="O50" s="186">
        <f>O49*O44</f>
        <v>6.2378477461235349</v>
      </c>
      <c r="P50" s="186">
        <f t="shared" ref="P50:V50" si="102">P49*P44</f>
        <v>6.2903345733580576</v>
      </c>
      <c r="Q50" s="186">
        <f t="shared" si="102"/>
        <v>6.3441738538947288</v>
      </c>
      <c r="R50" s="73">
        <f t="shared" si="102"/>
        <v>6.1050520474035253</v>
      </c>
      <c r="S50" s="73">
        <f t="shared" si="102"/>
        <v>6.1687542930641008</v>
      </c>
      <c r="T50" s="46">
        <f t="shared" si="102"/>
        <v>6.917206766520942</v>
      </c>
      <c r="U50" s="46">
        <f t="shared" si="102"/>
        <v>7.8686382209645558</v>
      </c>
      <c r="V50" s="46">
        <f t="shared" si="102"/>
        <v>9.0503256379961456</v>
      </c>
      <c r="W50" s="229"/>
      <c r="X50" s="73">
        <f t="shared" si="96"/>
        <v>6.2378477461235349</v>
      </c>
      <c r="Y50" s="73">
        <f t="shared" si="97"/>
        <v>6.2903345733580576</v>
      </c>
      <c r="Z50" s="73">
        <f t="shared" si="98"/>
        <v>6.3441738538947288</v>
      </c>
      <c r="AA50" s="73">
        <f t="shared" si="99"/>
        <v>6.1050520474035253</v>
      </c>
      <c r="AB50" s="73">
        <f t="shared" si="100"/>
        <v>6.1687542930641008</v>
      </c>
      <c r="AC50" s="46">
        <f>AC49*AC44</f>
        <v>6.5786889476098533</v>
      </c>
      <c r="AD50" s="46">
        <f>AD49*AD44</f>
        <v>6.9374555581590682</v>
      </c>
      <c r="AE50" s="46">
        <f>AE49*AE44</f>
        <v>7.1844346151145926</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3">E50*E38</f>
        <v>8.4780927382094635</v>
      </c>
      <c r="F51" s="73">
        <f t="shared" si="94"/>
        <v>8.7329868445729488</v>
      </c>
      <c r="G51" s="73">
        <f t="shared" si="91"/>
        <v>8.8064684027012792</v>
      </c>
      <c r="H51" s="73">
        <f t="shared" si="91"/>
        <v>8.8818433954526199</v>
      </c>
      <c r="I51" s="73">
        <f t="shared" si="91"/>
        <v>8.5470728663649354</v>
      </c>
      <c r="J51" s="73">
        <f t="shared" si="91"/>
        <v>8.6362560102897401</v>
      </c>
      <c r="K51" s="73">
        <f t="shared" si="91"/>
        <v>9.684089473129319</v>
      </c>
      <c r="L51" s="73">
        <f t="shared" si="91"/>
        <v>11.016093509350377</v>
      </c>
      <c r="M51" s="73">
        <f t="shared" si="91"/>
        <v>12.670455893194603</v>
      </c>
      <c r="N51" s="42"/>
      <c r="O51" s="186">
        <f>O50*O38</f>
        <v>8.7329868445729488</v>
      </c>
      <c r="P51" s="186">
        <f t="shared" ref="P51:V51" si="104">P50*P38</f>
        <v>8.8064684027012792</v>
      </c>
      <c r="Q51" s="186">
        <f t="shared" si="104"/>
        <v>8.8818433954526199</v>
      </c>
      <c r="R51" s="73">
        <f>R50*R38</f>
        <v>8.5470728663649354</v>
      </c>
      <c r="S51" s="73">
        <f t="shared" si="104"/>
        <v>8.6362560102897401</v>
      </c>
      <c r="T51" s="46">
        <f t="shared" si="104"/>
        <v>9.684089473129319</v>
      </c>
      <c r="U51" s="46">
        <f t="shared" si="104"/>
        <v>11.016093509350377</v>
      </c>
      <c r="V51" s="46">
        <f t="shared" si="104"/>
        <v>12.670455893194603</v>
      </c>
      <c r="W51" s="229"/>
      <c r="X51" s="73">
        <f t="shared" si="96"/>
        <v>8.7329868445729488</v>
      </c>
      <c r="Y51" s="73">
        <f t="shared" si="97"/>
        <v>8.8064684027012792</v>
      </c>
      <c r="Z51" s="73">
        <f t="shared" si="98"/>
        <v>8.8818433954526199</v>
      </c>
      <c r="AA51" s="73">
        <f t="shared" si="99"/>
        <v>8.5470728663649354</v>
      </c>
      <c r="AB51" s="73">
        <f t="shared" si="100"/>
        <v>8.6362560102897401</v>
      </c>
      <c r="AC51" s="46">
        <f>AC50*AC38</f>
        <v>9.2101645266537933</v>
      </c>
      <c r="AD51" s="46">
        <f>AD50*AD38</f>
        <v>9.712437781422695</v>
      </c>
      <c r="AE51" s="46">
        <f>AE50*AE38</f>
        <v>10.058208461160429</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5">F40</f>
        <v>2015</v>
      </c>
      <c r="G53" s="7">
        <f t="shared" si="105"/>
        <v>2017</v>
      </c>
      <c r="H53" s="7">
        <f t="shared" si="105"/>
        <v>2019</v>
      </c>
      <c r="I53" s="7">
        <f t="shared" si="105"/>
        <v>2020</v>
      </c>
      <c r="J53" s="7">
        <f t="shared" si="105"/>
        <v>2021</v>
      </c>
      <c r="K53" s="7">
        <f t="shared" si="105"/>
        <v>2030</v>
      </c>
      <c r="L53" s="7">
        <f t="shared" si="105"/>
        <v>2040</v>
      </c>
      <c r="M53" s="7">
        <f t="shared" si="105"/>
        <v>2050</v>
      </c>
      <c r="N53" s="40"/>
      <c r="O53" s="7">
        <f>O40</f>
        <v>2015</v>
      </c>
      <c r="P53" s="7">
        <f t="shared" ref="P53:V53" si="106">P40</f>
        <v>2017</v>
      </c>
      <c r="Q53" s="7">
        <f t="shared" si="106"/>
        <v>2019</v>
      </c>
      <c r="R53" s="7">
        <f t="shared" si="106"/>
        <v>2020</v>
      </c>
      <c r="S53" s="7">
        <f t="shared" si="106"/>
        <v>2021</v>
      </c>
      <c r="T53" s="7">
        <f t="shared" si="106"/>
        <v>2030</v>
      </c>
      <c r="U53" s="7">
        <f t="shared" si="106"/>
        <v>2040</v>
      </c>
      <c r="V53" s="7">
        <f t="shared" si="106"/>
        <v>2050</v>
      </c>
      <c r="X53" s="304">
        <f>X$12</f>
        <v>2015</v>
      </c>
      <c r="Y53" s="304">
        <f t="shared" ref="Y53:AE53" si="107">Y$12</f>
        <v>2017</v>
      </c>
      <c r="Z53" s="304">
        <f t="shared" si="107"/>
        <v>2019</v>
      </c>
      <c r="AA53" s="304">
        <f t="shared" si="107"/>
        <v>2020</v>
      </c>
      <c r="AB53" s="304">
        <f t="shared" si="107"/>
        <v>2021</v>
      </c>
      <c r="AC53" s="304">
        <f t="shared" si="107"/>
        <v>2030</v>
      </c>
      <c r="AD53" s="304">
        <f t="shared" si="107"/>
        <v>2040</v>
      </c>
      <c r="AE53" s="304">
        <f t="shared" si="107"/>
        <v>2050</v>
      </c>
    </row>
    <row r="54" spans="1:47">
      <c r="A54" s="185" t="s">
        <v>16</v>
      </c>
      <c r="C54" s="228" t="str">
        <f>C30</f>
        <v>Low Income</v>
      </c>
      <c r="D54" s="185" t="s">
        <v>67</v>
      </c>
      <c r="E54" s="186">
        <f>E30*E25*E13</f>
        <v>0.13258</v>
      </c>
      <c r="F54" s="61">
        <f t="shared" ref="F54:F61" si="108">IF($D$4,X54,O54)</f>
        <v>0.13089225278840225</v>
      </c>
      <c r="G54" s="61">
        <f t="shared" ref="G54:G59" si="109">IF($D$4,Y54,P54)</f>
        <v>0.1308661655424192</v>
      </c>
      <c r="H54" s="61">
        <f t="shared" ref="H54:H59" si="110">IF($D$4,Z54,Q54)</f>
        <v>0.1303499844336429</v>
      </c>
      <c r="I54" s="61">
        <f t="shared" ref="I54:I59" si="111">IF($D$4,AA54,R54)</f>
        <v>0.13504240657459096</v>
      </c>
      <c r="J54" s="61">
        <f t="shared" ref="J54:J59" si="112">IF($D$4,AB54,S54)</f>
        <v>0.1403601884774574</v>
      </c>
      <c r="K54" s="61">
        <f t="shared" ref="K54:K59" si="113">IF($D$4,AC54,T54)</f>
        <v>0.12917793733557548</v>
      </c>
      <c r="L54" s="61">
        <f t="shared" ref="L54:L59" si="114">IF($D$4,AD54,U54)</f>
        <v>0.11698814750223177</v>
      </c>
      <c r="M54" s="61">
        <f t="shared" ref="M54:M58" si="115">IF($D$4,AE54,V54)</f>
        <v>0.10311365786401255</v>
      </c>
      <c r="N54" s="42"/>
      <c r="O54" s="186">
        <f t="shared" ref="O54:R56" si="116">O30*O25*O13</f>
        <v>0.13089225278840225</v>
      </c>
      <c r="P54" s="186">
        <f t="shared" si="116"/>
        <v>0.1308661655424192</v>
      </c>
      <c r="Q54" s="186">
        <f t="shared" si="116"/>
        <v>0.1303499844336429</v>
      </c>
      <c r="R54" s="186">
        <f t="shared" si="116"/>
        <v>0.13504240657459096</v>
      </c>
      <c r="S54" s="186">
        <f t="shared" ref="S54:V54" si="117">S30*S25*S13</f>
        <v>0.1403601884774574</v>
      </c>
      <c r="T54" s="46">
        <f t="shared" si="117"/>
        <v>0.12917793733557548</v>
      </c>
      <c r="U54" s="46">
        <f t="shared" si="117"/>
        <v>0.11698814750223177</v>
      </c>
      <c r="V54" s="46">
        <f t="shared" si="117"/>
        <v>0.10311365786401255</v>
      </c>
      <c r="W54" s="229"/>
      <c r="X54" s="186">
        <f t="shared" ref="X54:AB56" si="118">X30*X25*X13</f>
        <v>0.13089225278840225</v>
      </c>
      <c r="Y54" s="186">
        <f t="shared" si="118"/>
        <v>0.1308661655424192</v>
      </c>
      <c r="Z54" s="186">
        <f t="shared" si="118"/>
        <v>0.1303499844336429</v>
      </c>
      <c r="AA54" s="186">
        <f t="shared" si="118"/>
        <v>0.13504240657459096</v>
      </c>
      <c r="AB54" s="186">
        <f t="shared" si="118"/>
        <v>0.1403601884774574</v>
      </c>
      <c r="AC54" s="46">
        <f t="shared" ref="AC54" si="119">AC30*AC25*AC13</f>
        <v>0.30679760117199173</v>
      </c>
      <c r="AD54" s="46">
        <f t="shared" ref="AD54:AE56" si="120">AD30*AD25*AD13</f>
        <v>0.21116360624152833</v>
      </c>
      <c r="AE54" s="46">
        <f t="shared" si="120"/>
        <v>0.17681414482231553</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2.6402247928994078</v>
      </c>
      <c r="F55" s="61">
        <f t="shared" si="108"/>
        <v>2.7429424811637979</v>
      </c>
      <c r="G55" s="61">
        <f t="shared" si="109"/>
        <v>2.8251875825585038</v>
      </c>
      <c r="H55" s="61">
        <f t="shared" si="110"/>
        <v>2.9292645788118148</v>
      </c>
      <c r="I55" s="61">
        <f t="shared" si="111"/>
        <v>3.0700950670872178</v>
      </c>
      <c r="J55" s="61">
        <f t="shared" si="112"/>
        <v>2.938675810713768</v>
      </c>
      <c r="K55" s="61">
        <f t="shared" si="113"/>
        <v>3.3974622683892317</v>
      </c>
      <c r="L55" s="61">
        <f t="shared" si="114"/>
        <v>3.9264501580678273</v>
      </c>
      <c r="M55" s="61">
        <f t="shared" si="115"/>
        <v>4.4915055678492788</v>
      </c>
      <c r="N55" s="42"/>
      <c r="O55" s="186">
        <f t="shared" si="116"/>
        <v>2.7429424811637979</v>
      </c>
      <c r="P55" s="186">
        <f t="shared" si="116"/>
        <v>2.8251875825585038</v>
      </c>
      <c r="Q55" s="186">
        <f t="shared" si="116"/>
        <v>2.9292645788118148</v>
      </c>
      <c r="R55" s="186">
        <f>R31*R26*R14</f>
        <v>3.0700950670872178</v>
      </c>
      <c r="S55" s="186">
        <f t="shared" ref="S55:V55" si="121">S31*S26*S14</f>
        <v>2.938675810713768</v>
      </c>
      <c r="T55" s="46">
        <f t="shared" si="121"/>
        <v>3.3974622683892317</v>
      </c>
      <c r="U55" s="46">
        <f t="shared" si="121"/>
        <v>3.9264501580678273</v>
      </c>
      <c r="V55" s="46">
        <f t="shared" si="121"/>
        <v>4.4915055678492788</v>
      </c>
      <c r="W55" s="229"/>
      <c r="X55" s="186">
        <f t="shared" si="118"/>
        <v>2.7429424811637979</v>
      </c>
      <c r="Y55" s="186">
        <f t="shared" si="118"/>
        <v>2.8251875825585038</v>
      </c>
      <c r="Z55" s="186">
        <f t="shared" si="118"/>
        <v>2.9292645788118148</v>
      </c>
      <c r="AA55" s="186">
        <f t="shared" si="118"/>
        <v>3.0700950670872178</v>
      </c>
      <c r="AB55" s="186">
        <f t="shared" si="118"/>
        <v>2.938675810713768</v>
      </c>
      <c r="AC55" s="46">
        <f t="shared" ref="AC55" si="122">AC31*AC26*AC14</f>
        <v>3.0662096972212809</v>
      </c>
      <c r="AD55" s="46">
        <f t="shared" si="120"/>
        <v>3.3664402042734025</v>
      </c>
      <c r="AE55" s="46">
        <f t="shared" si="120"/>
        <v>3.4754413890768832</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3.1392531751217176</v>
      </c>
      <c r="F56" s="61">
        <f t="shared" si="108"/>
        <v>3.8190070066155983</v>
      </c>
      <c r="G56" s="61">
        <f t="shared" si="109"/>
        <v>4.225238724846327</v>
      </c>
      <c r="H56" s="61">
        <f t="shared" si="110"/>
        <v>4.6434864808360086</v>
      </c>
      <c r="I56" s="61">
        <f t="shared" si="111"/>
        <v>4.3345859510363969</v>
      </c>
      <c r="J56" s="61">
        <f t="shared" si="112"/>
        <v>4.5446515698287966</v>
      </c>
      <c r="K56" s="61">
        <f t="shared" si="113"/>
        <v>6.4176218950632347</v>
      </c>
      <c r="L56" s="61">
        <f t="shared" si="114"/>
        <v>8.5213116810801832</v>
      </c>
      <c r="M56" s="61">
        <f t="shared" si="115"/>
        <v>10.282567920055477</v>
      </c>
      <c r="N56" s="42"/>
      <c r="O56" s="186">
        <f t="shared" si="116"/>
        <v>3.8190070066155983</v>
      </c>
      <c r="P56" s="186">
        <f t="shared" si="116"/>
        <v>4.225238724846327</v>
      </c>
      <c r="Q56" s="186">
        <f t="shared" si="116"/>
        <v>4.6434864808360086</v>
      </c>
      <c r="R56" s="186">
        <f t="shared" si="116"/>
        <v>4.3345859510363969</v>
      </c>
      <c r="S56" s="186">
        <f t="shared" ref="S56:V56" si="123">S32*S27*S15</f>
        <v>4.5446515698287966</v>
      </c>
      <c r="T56" s="46">
        <f t="shared" si="123"/>
        <v>6.4176218950632347</v>
      </c>
      <c r="U56" s="46">
        <f t="shared" si="123"/>
        <v>8.5213116810801832</v>
      </c>
      <c r="V56" s="46">
        <f t="shared" si="123"/>
        <v>10.282567920055477</v>
      </c>
      <c r="W56" s="229"/>
      <c r="X56" s="186">
        <f t="shared" si="118"/>
        <v>3.8190070066155983</v>
      </c>
      <c r="Y56" s="186">
        <f t="shared" si="118"/>
        <v>4.225238724846327</v>
      </c>
      <c r="Z56" s="186">
        <f t="shared" si="118"/>
        <v>4.6434864808360086</v>
      </c>
      <c r="AA56" s="186">
        <f t="shared" si="118"/>
        <v>4.3345859510363969</v>
      </c>
      <c r="AB56" s="186">
        <f t="shared" si="118"/>
        <v>4.5446515698287966</v>
      </c>
      <c r="AC56" s="46">
        <f t="shared" ref="AC56" si="124">AC32*AC27*AC15</f>
        <v>5.8665843416286068</v>
      </c>
      <c r="AD56" s="46">
        <f t="shared" si="120"/>
        <v>6.9023475652187152</v>
      </c>
      <c r="AE56" s="46">
        <f t="shared" si="120"/>
        <v>7.5093328347472923</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0.44857633535499813</v>
      </c>
      <c r="F57" s="61">
        <f t="shared" si="108"/>
        <v>0.46206279600915073</v>
      </c>
      <c r="G57" s="61">
        <f t="shared" si="109"/>
        <v>0.46595070913763387</v>
      </c>
      <c r="H57" s="61">
        <f t="shared" si="110"/>
        <v>0.46993880399220211</v>
      </c>
      <c r="I57" s="61">
        <f t="shared" si="111"/>
        <v>0.45222607758544631</v>
      </c>
      <c r="J57" s="61">
        <f t="shared" si="112"/>
        <v>0.45694476244919269</v>
      </c>
      <c r="K57" s="61">
        <f t="shared" si="113"/>
        <v>0.51238568640895865</v>
      </c>
      <c r="L57" s="61">
        <f t="shared" si="114"/>
        <v>0.58286209044181891</v>
      </c>
      <c r="M57" s="61">
        <f t="shared" si="115"/>
        <v>0.67039449170341825</v>
      </c>
      <c r="N57" s="42"/>
      <c r="O57" s="186">
        <f>O49</f>
        <v>0.46206279600915073</v>
      </c>
      <c r="P57" s="186">
        <f t="shared" ref="P57:R57" si="125">P49</f>
        <v>0.46595070913763387</v>
      </c>
      <c r="Q57" s="186">
        <f t="shared" si="125"/>
        <v>0.46993880399220211</v>
      </c>
      <c r="R57" s="186">
        <f t="shared" si="125"/>
        <v>0.45222607758544631</v>
      </c>
      <c r="S57" s="186">
        <f>S49</f>
        <v>0.45694476244919269</v>
      </c>
      <c r="T57" s="46">
        <f t="shared" ref="T57:V57" si="126">T49</f>
        <v>0.51238568640895865</v>
      </c>
      <c r="U57" s="46">
        <f t="shared" si="126"/>
        <v>0.58286209044181891</v>
      </c>
      <c r="V57" s="46">
        <f t="shared" si="126"/>
        <v>0.67039449170341825</v>
      </c>
      <c r="W57" s="229"/>
      <c r="X57" s="186">
        <f>X49</f>
        <v>0.46206279600915073</v>
      </c>
      <c r="Y57" s="186">
        <f t="shared" ref="Y57:AB57" si="127">Y49</f>
        <v>0.46595070913763387</v>
      </c>
      <c r="Z57" s="186">
        <f t="shared" si="127"/>
        <v>0.46993880399220211</v>
      </c>
      <c r="AA57" s="186">
        <f t="shared" si="127"/>
        <v>0.45222607758544631</v>
      </c>
      <c r="AB57" s="186">
        <f t="shared" si="127"/>
        <v>0.45694476244919269</v>
      </c>
      <c r="AC57" s="46">
        <f t="shared" ref="AC57" si="128">AC49</f>
        <v>0.51295820254267865</v>
      </c>
      <c r="AD57" s="46">
        <f>AD49</f>
        <v>0.56940232343564745</v>
      </c>
      <c r="AE57" s="46">
        <f>AE49</f>
        <v>0.62070895682792282</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6.3606343033761235</v>
      </c>
      <c r="F58" s="61">
        <f t="shared" si="108"/>
        <v>7.1549045365769492</v>
      </c>
      <c r="G58" s="61">
        <f t="shared" si="109"/>
        <v>7.6472431820848845</v>
      </c>
      <c r="H58" s="61">
        <f t="shared" si="110"/>
        <v>8.1730398480736675</v>
      </c>
      <c r="I58" s="61">
        <f t="shared" si="111"/>
        <v>7.991949502283652</v>
      </c>
      <c r="J58" s="61">
        <f t="shared" si="112"/>
        <v>8.0806323314692143</v>
      </c>
      <c r="K58" s="61">
        <f t="shared" si="113"/>
        <v>10.456647787196999</v>
      </c>
      <c r="L58" s="61">
        <f t="shared" si="114"/>
        <v>13.147612077092059</v>
      </c>
      <c r="M58" s="61">
        <f t="shared" si="115"/>
        <v>15.547581637472186</v>
      </c>
      <c r="N58" s="42"/>
      <c r="O58" s="186">
        <f>SUM(O54:O57)</f>
        <v>7.1549045365769492</v>
      </c>
      <c r="P58" s="186">
        <f t="shared" ref="P58:R58" si="129">SUM(P54:P57)</f>
        <v>7.6472431820848845</v>
      </c>
      <c r="Q58" s="186">
        <f t="shared" si="129"/>
        <v>8.1730398480736675</v>
      </c>
      <c r="R58" s="186">
        <f t="shared" si="129"/>
        <v>7.991949502283652</v>
      </c>
      <c r="S58" s="186">
        <f>SUM(S54:S57)</f>
        <v>8.0806323314692143</v>
      </c>
      <c r="T58" s="46">
        <f t="shared" ref="T58" si="130">SUM(T54:T57)</f>
        <v>10.456647787196999</v>
      </c>
      <c r="U58" s="46">
        <f t="shared" ref="U58" si="131">SUM(U54:U57)</f>
        <v>13.147612077092059</v>
      </c>
      <c r="V58" s="46">
        <f>SUM(V54:V57)</f>
        <v>15.547581637472186</v>
      </c>
      <c r="W58" s="229"/>
      <c r="X58" s="186">
        <f>SUM(X54:X57)</f>
        <v>7.1549045365769492</v>
      </c>
      <c r="Y58" s="186">
        <f t="shared" ref="Y58:AC58" si="132">SUM(Y54:Y57)</f>
        <v>7.6472431820848845</v>
      </c>
      <c r="Z58" s="186">
        <f t="shared" si="132"/>
        <v>8.1730398480736675</v>
      </c>
      <c r="AA58" s="186">
        <f t="shared" si="132"/>
        <v>7.991949502283652</v>
      </c>
      <c r="AB58" s="186">
        <f t="shared" si="132"/>
        <v>8.0806323314692143</v>
      </c>
      <c r="AC58" s="46">
        <f t="shared" si="132"/>
        <v>9.7525498425645587</v>
      </c>
      <c r="AD58" s="46">
        <f>SUM(AD54:AD57)</f>
        <v>11.049353699169295</v>
      </c>
      <c r="AE58" s="46">
        <f>SUM(AE54:AE57)</f>
        <v>11.782297325474413</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8.2264488707197909</v>
      </c>
      <c r="F59" s="61">
        <f t="shared" si="108"/>
        <v>7.6521623981743367</v>
      </c>
      <c r="G59" s="61">
        <f t="shared" si="109"/>
        <v>7.3911534779044903</v>
      </c>
      <c r="H59" s="61">
        <f t="shared" si="110"/>
        <v>7.1411416078652374</v>
      </c>
      <c r="I59" s="61">
        <f t="shared" si="111"/>
        <v>7.4210541474333516</v>
      </c>
      <c r="J59" s="61">
        <f t="shared" si="112"/>
        <v>7.4241195476216699</v>
      </c>
      <c r="K59" s="61">
        <f t="shared" si="113"/>
        <v>6.3075749840934563</v>
      </c>
      <c r="L59" s="61">
        <f t="shared" si="114"/>
        <v>5.4287657394730893</v>
      </c>
      <c r="M59" s="61">
        <f>IF($D$4,AE59,V59)</f>
        <v>4.8572125724035189</v>
      </c>
      <c r="N59" s="42"/>
      <c r="O59" s="47">
        <f>F16/O58</f>
        <v>7.6521623981743367</v>
      </c>
      <c r="P59" s="47">
        <f t="shared" ref="P59:R59" si="133">G16/P58</f>
        <v>7.3911534779044903</v>
      </c>
      <c r="Q59" s="47">
        <f t="shared" si="133"/>
        <v>7.1411416078652374</v>
      </c>
      <c r="R59" s="186">
        <f t="shared" si="133"/>
        <v>7.4210541474333516</v>
      </c>
      <c r="S59" s="186">
        <f>J16/S58</f>
        <v>7.4241195476216699</v>
      </c>
      <c r="T59" s="46">
        <f t="shared" ref="T59" si="134">K16/T58</f>
        <v>6.3075749840934563</v>
      </c>
      <c r="U59" s="46">
        <f t="shared" ref="U59" si="135">L16/U58</f>
        <v>5.4287657394730893</v>
      </c>
      <c r="V59" s="46">
        <f t="shared" ref="V59" si="136">M16/V58</f>
        <v>4.8572125724035189</v>
      </c>
      <c r="W59" s="229"/>
      <c r="X59" s="47">
        <f>X16/X58</f>
        <v>7.6521623981743367</v>
      </c>
      <c r="Y59" s="47">
        <f t="shared" ref="Y59:AC59" si="137">Y16/Y58</f>
        <v>7.3911534779044903</v>
      </c>
      <c r="Z59" s="47">
        <f t="shared" si="137"/>
        <v>7.1411416078652374</v>
      </c>
      <c r="AA59" s="47">
        <f t="shared" si="137"/>
        <v>7.4210541474333516</v>
      </c>
      <c r="AB59" s="47">
        <f t="shared" si="137"/>
        <v>7.4241195476216699</v>
      </c>
      <c r="AC59" s="46">
        <f t="shared" si="137"/>
        <v>6.7629585149247475</v>
      </c>
      <c r="AD59" s="46">
        <f>AD16/AD58</f>
        <v>6.4596815291889955</v>
      </c>
      <c r="AE59" s="46">
        <f>AE16/AE58</f>
        <v>6.4094384069500014</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121.55913392463628</v>
      </c>
      <c r="F60" s="186">
        <f t="shared" ref="F60:M60" si="138">1000/F59</f>
        <v>130.68201483002784</v>
      </c>
      <c r="G60" s="186">
        <f t="shared" si="138"/>
        <v>135.29687930164803</v>
      </c>
      <c r="H60" s="186">
        <f t="shared" si="138"/>
        <v>140.0336325635389</v>
      </c>
      <c r="I60" s="186">
        <f t="shared" si="138"/>
        <v>134.7517455247056</v>
      </c>
      <c r="J60" s="186">
        <f t="shared" si="138"/>
        <v>134.69610686971654</v>
      </c>
      <c r="K60" s="186">
        <f t="shared" si="138"/>
        <v>158.53953421430836</v>
      </c>
      <c r="L60" s="186">
        <f t="shared" si="138"/>
        <v>184.20393289931479</v>
      </c>
      <c r="M60" s="186">
        <f t="shared" si="138"/>
        <v>205.87939792496357</v>
      </c>
      <c r="N60" s="40"/>
      <c r="O60" s="186">
        <f>1000/O59</f>
        <v>130.68201483002784</v>
      </c>
      <c r="P60" s="186">
        <f t="shared" ref="P60:R60" si="139">1000/P59</f>
        <v>135.29687930164803</v>
      </c>
      <c r="Q60" s="186">
        <f t="shared" si="139"/>
        <v>140.0336325635389</v>
      </c>
      <c r="R60" s="186">
        <f t="shared" si="139"/>
        <v>134.7517455247056</v>
      </c>
      <c r="S60" s="186">
        <f>1000/S59</f>
        <v>134.69610686971654</v>
      </c>
      <c r="T60" s="186">
        <f t="shared" ref="T60" si="140">1000/T59</f>
        <v>158.53953421430836</v>
      </c>
      <c r="U60" s="186">
        <f t="shared" ref="U60" si="141">1000/U59</f>
        <v>184.20393289931479</v>
      </c>
      <c r="V60" s="186">
        <f t="shared" ref="V60" si="142">1000/V59</f>
        <v>205.87939792496357</v>
      </c>
      <c r="X60" s="186">
        <f>1000/X59</f>
        <v>130.68201483002784</v>
      </c>
      <c r="Y60" s="186">
        <f t="shared" ref="Y60:AC60" si="143">1000/Y59</f>
        <v>135.29687930164803</v>
      </c>
      <c r="Z60" s="186">
        <f t="shared" si="143"/>
        <v>140.0336325635389</v>
      </c>
      <c r="AA60" s="186">
        <f t="shared" si="143"/>
        <v>134.7517455247056</v>
      </c>
      <c r="AB60" s="186">
        <f t="shared" si="143"/>
        <v>134.69610686971654</v>
      </c>
      <c r="AC60" s="186">
        <f t="shared" si="143"/>
        <v>147.86428125991944</v>
      </c>
      <c r="AD60" s="186">
        <f>1000/AD59</f>
        <v>154.80639339282547</v>
      </c>
      <c r="AE60" s="186">
        <f>1000/AE59</f>
        <v>156.01990946908256</v>
      </c>
    </row>
    <row r="61" spans="1:47">
      <c r="A61" s="185" t="s">
        <v>16</v>
      </c>
      <c r="C61" s="228" t="s">
        <v>167</v>
      </c>
      <c r="E61" s="232">
        <f>E57/E58</f>
        <v>7.0523836768433767E-2</v>
      </c>
      <c r="F61" s="232">
        <f t="shared" si="108"/>
        <v>6.4579868766524579E-2</v>
      </c>
      <c r="G61" s="232">
        <f t="shared" ref="G61" si="144">IF($D$4,AA61,R61)</f>
        <v>5.6585202078194487E-2</v>
      </c>
      <c r="H61" s="232">
        <f t="shared" ref="H61:J61" si="145">IF($D$4,AC61,T61)</f>
        <v>4.900095105396185E-2</v>
      </c>
      <c r="I61" s="232">
        <f t="shared" si="145"/>
        <v>4.4332163667756636E-2</v>
      </c>
      <c r="J61" s="232">
        <f t="shared" si="145"/>
        <v>4.3118891885260094E-2</v>
      </c>
      <c r="K61" s="232">
        <f t="shared" ref="K61:M61" si="146">IF($D$4,AC61,T61)</f>
        <v>4.900095105396185E-2</v>
      </c>
      <c r="L61" s="232">
        <f t="shared" si="146"/>
        <v>4.4332163667756636E-2</v>
      </c>
      <c r="M61" s="232">
        <f t="shared" si="146"/>
        <v>4.3118891885260094E-2</v>
      </c>
      <c r="N61" s="40"/>
      <c r="O61" s="232">
        <f>O57/O58</f>
        <v>6.4579868766524579E-2</v>
      </c>
      <c r="P61" s="232">
        <f t="shared" ref="P61:R61" si="147">P57/P58</f>
        <v>6.0930546870696052E-2</v>
      </c>
      <c r="Q61" s="232">
        <f>Q57/Q58</f>
        <v>5.7498655668852962E-2</v>
      </c>
      <c r="R61" s="232">
        <f t="shared" si="147"/>
        <v>5.6585202078194487E-2</v>
      </c>
      <c r="S61" s="232">
        <f>S57/S58</f>
        <v>5.6548144217583939E-2</v>
      </c>
      <c r="T61" s="232">
        <f t="shared" ref="T61:V61" si="148">T57/T58</f>
        <v>4.900095105396185E-2</v>
      </c>
      <c r="U61" s="232">
        <f t="shared" si="148"/>
        <v>4.4332163667756636E-2</v>
      </c>
      <c r="V61" s="232">
        <f t="shared" si="148"/>
        <v>4.3118891885260094E-2</v>
      </c>
      <c r="W61" s="283"/>
      <c r="X61" s="232">
        <f>X57/X58</f>
        <v>6.4579868766524579E-2</v>
      </c>
      <c r="Y61" s="232">
        <f t="shared" ref="Y61:AB61" si="149">Y57/Y58</f>
        <v>6.0930546870696052E-2</v>
      </c>
      <c r="Z61" s="232">
        <f t="shared" si="149"/>
        <v>5.7498655668852962E-2</v>
      </c>
      <c r="AA61" s="232">
        <f t="shared" si="149"/>
        <v>5.6585202078194487E-2</v>
      </c>
      <c r="AB61" s="232">
        <f t="shared" si="149"/>
        <v>5.6548144217583939E-2</v>
      </c>
      <c r="AC61" s="232">
        <f t="shared" ref="AC61" si="150">AC57/AC58</f>
        <v>5.259734231799524E-2</v>
      </c>
      <c r="AD61" s="232">
        <f>AD57/AD58</f>
        <v>5.1532636110513494E-2</v>
      </c>
      <c r="AE61" s="232">
        <f>AE57/AE58</f>
        <v>5.2681488141187269E-2</v>
      </c>
    </row>
    <row r="62" spans="1:47">
      <c r="A62" s="185" t="s">
        <v>16</v>
      </c>
      <c r="C62" s="228"/>
      <c r="E62" s="232"/>
      <c r="F62" s="232"/>
      <c r="G62" s="232"/>
      <c r="I62" s="232"/>
      <c r="K62" s="232"/>
      <c r="L62" s="232"/>
      <c r="M62" s="232"/>
      <c r="N62" s="40"/>
      <c r="W62" s="283"/>
    </row>
    <row r="63" spans="1:47" ht="15.75" thickBot="1">
      <c r="A63" s="185" t="s">
        <v>16</v>
      </c>
      <c r="C63" s="227" t="s">
        <v>80</v>
      </c>
      <c r="E63" s="7">
        <f t="shared" ref="E63:M63" si="151">E53</f>
        <v>2012</v>
      </c>
      <c r="F63" s="7">
        <f t="shared" si="151"/>
        <v>2015</v>
      </c>
      <c r="G63" s="7">
        <f t="shared" si="151"/>
        <v>2017</v>
      </c>
      <c r="H63" s="7">
        <f t="shared" si="151"/>
        <v>2019</v>
      </c>
      <c r="I63" s="7">
        <f t="shared" si="151"/>
        <v>2020</v>
      </c>
      <c r="J63" s="7">
        <f t="shared" si="151"/>
        <v>2021</v>
      </c>
      <c r="K63" s="7">
        <f t="shared" si="151"/>
        <v>2030</v>
      </c>
      <c r="L63" s="7">
        <f t="shared" si="151"/>
        <v>2040</v>
      </c>
      <c r="M63" s="7">
        <f t="shared" si="151"/>
        <v>2050</v>
      </c>
      <c r="N63" s="40"/>
      <c r="O63" s="290">
        <f>O53</f>
        <v>2015</v>
      </c>
      <c r="P63" s="290">
        <f t="shared" ref="P63:V63" si="152">P53</f>
        <v>2017</v>
      </c>
      <c r="Q63" s="290">
        <f t="shared" si="152"/>
        <v>2019</v>
      </c>
      <c r="R63" s="290">
        <f t="shared" si="152"/>
        <v>2020</v>
      </c>
      <c r="S63" s="290">
        <f t="shared" si="152"/>
        <v>2021</v>
      </c>
      <c r="T63" s="290">
        <f t="shared" si="152"/>
        <v>2030</v>
      </c>
      <c r="U63" s="290">
        <f t="shared" si="152"/>
        <v>2040</v>
      </c>
      <c r="V63" s="290">
        <f t="shared" si="152"/>
        <v>2050</v>
      </c>
      <c r="W63" s="283"/>
      <c r="X63" s="304">
        <f>X$12</f>
        <v>2015</v>
      </c>
      <c r="Y63" s="304">
        <f t="shared" ref="Y63:AE63" si="153">Y$12</f>
        <v>2017</v>
      </c>
      <c r="Z63" s="304">
        <f t="shared" si="153"/>
        <v>2019</v>
      </c>
      <c r="AA63" s="304">
        <f t="shared" si="153"/>
        <v>2020</v>
      </c>
      <c r="AB63" s="304">
        <f t="shared" si="153"/>
        <v>2021</v>
      </c>
      <c r="AC63" s="304">
        <f t="shared" si="153"/>
        <v>2030</v>
      </c>
      <c r="AD63" s="304">
        <f t="shared" si="153"/>
        <v>2040</v>
      </c>
      <c r="AE63" s="304">
        <f t="shared" si="153"/>
        <v>2050</v>
      </c>
    </row>
    <row r="64" spans="1:47">
      <c r="A64" s="185" t="s">
        <v>16</v>
      </c>
      <c r="C64" s="228" t="s">
        <v>168</v>
      </c>
      <c r="D64" s="185" t="s">
        <v>169</v>
      </c>
      <c r="E64" s="66">
        <f>[2]Calib_1011!$H$96*[2]Calib_1011!$H$97</f>
        <v>330</v>
      </c>
      <c r="F64" s="61">
        <f>IF($D$4,X64,O64)</f>
        <v>330</v>
      </c>
      <c r="G64" s="61">
        <f t="shared" ref="G64:M64" si="154">IF($D$4,Y64,P64)</f>
        <v>330</v>
      </c>
      <c r="H64" s="61">
        <f t="shared" si="154"/>
        <v>330</v>
      </c>
      <c r="I64" s="61">
        <f t="shared" si="154"/>
        <v>330</v>
      </c>
      <c r="J64" s="61">
        <f t="shared" si="154"/>
        <v>330</v>
      </c>
      <c r="K64" s="61">
        <f t="shared" si="154"/>
        <v>330</v>
      </c>
      <c r="L64" s="61">
        <f t="shared" si="154"/>
        <v>330</v>
      </c>
      <c r="M64" s="61">
        <f t="shared" si="154"/>
        <v>330</v>
      </c>
      <c r="N64" s="40"/>
      <c r="O64" s="74">
        <f>E64</f>
        <v>330</v>
      </c>
      <c r="P64" s="74">
        <f>O64</f>
        <v>330</v>
      </c>
      <c r="Q64" s="74">
        <f>P64</f>
        <v>330</v>
      </c>
      <c r="R64" s="186">
        <f t="shared" ref="R64:V64" si="155">Q64</f>
        <v>330</v>
      </c>
      <c r="S64" s="186">
        <f t="shared" si="155"/>
        <v>330</v>
      </c>
      <c r="T64" s="60">
        <f t="shared" si="155"/>
        <v>330</v>
      </c>
      <c r="U64" s="60">
        <f t="shared" si="155"/>
        <v>330</v>
      </c>
      <c r="V64" s="60">
        <f t="shared" si="155"/>
        <v>330</v>
      </c>
      <c r="W64" s="283"/>
      <c r="X64" s="74">
        <f>O64</f>
        <v>330</v>
      </c>
      <c r="Y64" s="74">
        <f t="shared" ref="Y64:AB64" si="156">P64</f>
        <v>330</v>
      </c>
      <c r="Z64" s="74">
        <f t="shared" si="156"/>
        <v>330</v>
      </c>
      <c r="AA64" s="74">
        <f t="shared" si="156"/>
        <v>330</v>
      </c>
      <c r="AB64" s="74">
        <f t="shared" si="156"/>
        <v>330</v>
      </c>
      <c r="AC64" s="60">
        <f>AA64</f>
        <v>330</v>
      </c>
      <c r="AD64" s="60">
        <f>AC64</f>
        <v>330</v>
      </c>
      <c r="AE64" s="60">
        <f>AD64</f>
        <v>330</v>
      </c>
    </row>
    <row r="65" spans="1:47">
      <c r="A65" s="185" t="s">
        <v>16</v>
      </c>
      <c r="C65" s="228"/>
      <c r="L65" s="185"/>
      <c r="N65" s="40"/>
      <c r="O65" s="8"/>
      <c r="P65" s="8"/>
      <c r="Q65" s="8"/>
      <c r="S65" s="283"/>
    </row>
    <row r="66" spans="1:47" ht="15.75" thickBot="1">
      <c r="A66" s="185" t="s">
        <v>16</v>
      </c>
      <c r="C66" s="227" t="s">
        <v>178</v>
      </c>
      <c r="L66" s="185"/>
      <c r="N66" s="40"/>
      <c r="O66" s="185">
        <f t="shared" ref="O66:V66" si="157">O53</f>
        <v>2015</v>
      </c>
      <c r="P66" s="283">
        <f t="shared" si="157"/>
        <v>2017</v>
      </c>
      <c r="Q66" s="283">
        <f t="shared" si="157"/>
        <v>2019</v>
      </c>
      <c r="R66" s="283">
        <f t="shared" si="157"/>
        <v>2020</v>
      </c>
      <c r="S66" s="283">
        <f t="shared" si="157"/>
        <v>2021</v>
      </c>
      <c r="T66" s="283">
        <f t="shared" si="157"/>
        <v>2030</v>
      </c>
      <c r="U66" s="283">
        <f t="shared" si="157"/>
        <v>2040</v>
      </c>
      <c r="V66" s="283">
        <f t="shared" si="157"/>
        <v>2050</v>
      </c>
    </row>
    <row r="67" spans="1:47">
      <c r="A67" s="185" t="s">
        <v>16</v>
      </c>
      <c r="C67" s="228" t="s">
        <v>179</v>
      </c>
      <c r="D67" s="185" t="s">
        <v>170</v>
      </c>
      <c r="E67" s="200">
        <f>[2]Calib_1011!$H$102</f>
        <v>33.5</v>
      </c>
      <c r="F67" s="74">
        <f t="shared" ref="F67:F70" si="158">IF($D$4,X67,O67)</f>
        <v>33.5</v>
      </c>
      <c r="G67" s="74">
        <f t="shared" ref="G67:G70" si="159">IF($D$4,Y67,P67)</f>
        <v>33.5</v>
      </c>
      <c r="H67" s="74">
        <f t="shared" ref="H67:H70" si="160">IF($D$4,Z67,Q67)</f>
        <v>33.5</v>
      </c>
      <c r="I67" s="74">
        <f t="shared" ref="I67:I70" si="161">IF($D$4,AA67,R67)</f>
        <v>33.5</v>
      </c>
      <c r="J67" s="74">
        <f t="shared" ref="J67:J70" si="162">IF($D$4,AB67,S67)</f>
        <v>33.5</v>
      </c>
      <c r="K67" s="74">
        <f t="shared" ref="K67:K70" si="163">IF($D$4,AC67,T67)</f>
        <v>33.5</v>
      </c>
      <c r="L67" s="74">
        <f t="shared" ref="L67:L70" si="164">IF($D$4,AD67,U67)</f>
        <v>33.5</v>
      </c>
      <c r="M67" s="74">
        <f t="shared" ref="M67:M70" si="165">IF($D$4,AE67,V67)</f>
        <v>33.5</v>
      </c>
      <c r="N67" s="40"/>
      <c r="O67" s="74">
        <f>E67</f>
        <v>33.5</v>
      </c>
      <c r="P67" s="73">
        <f>O67</f>
        <v>33.5</v>
      </c>
      <c r="Q67" s="74">
        <f t="shared" ref="Q67:V67" si="166">P67</f>
        <v>33.5</v>
      </c>
      <c r="R67" s="186">
        <f t="shared" si="166"/>
        <v>33.5</v>
      </c>
      <c r="S67" s="186">
        <f t="shared" si="166"/>
        <v>33.5</v>
      </c>
      <c r="T67" s="60">
        <f t="shared" si="166"/>
        <v>33.5</v>
      </c>
      <c r="U67" s="60">
        <f t="shared" si="166"/>
        <v>33.5</v>
      </c>
      <c r="V67" s="60">
        <f t="shared" si="166"/>
        <v>33.5</v>
      </c>
      <c r="X67" s="74">
        <f>O67</f>
        <v>33.5</v>
      </c>
      <c r="Y67" s="74">
        <f t="shared" ref="Y67:AB67" si="167">P67</f>
        <v>33.5</v>
      </c>
      <c r="Z67" s="74">
        <f t="shared" si="167"/>
        <v>33.5</v>
      </c>
      <c r="AA67" s="74">
        <f t="shared" si="167"/>
        <v>33.5</v>
      </c>
      <c r="AB67" s="74">
        <f t="shared" si="167"/>
        <v>33.5</v>
      </c>
      <c r="AC67" s="60">
        <f>AA67</f>
        <v>33.5</v>
      </c>
      <c r="AD67" s="60">
        <f>AC67</f>
        <v>33.5</v>
      </c>
      <c r="AE67" s="60">
        <f>AD67</f>
        <v>33.5</v>
      </c>
    </row>
    <row r="68" spans="1:47">
      <c r="A68" s="185" t="s">
        <v>16</v>
      </c>
      <c r="C68" s="228" t="s">
        <v>63</v>
      </c>
      <c r="D68" s="185" t="s">
        <v>170</v>
      </c>
      <c r="E68" s="60">
        <f>E70*1.5</f>
        <v>32.25</v>
      </c>
      <c r="F68" s="74">
        <f t="shared" si="158"/>
        <v>32.25</v>
      </c>
      <c r="G68" s="74">
        <f t="shared" si="159"/>
        <v>32.25</v>
      </c>
      <c r="H68" s="74">
        <f t="shared" si="160"/>
        <v>32.25</v>
      </c>
      <c r="I68" s="74">
        <f t="shared" si="161"/>
        <v>32.25</v>
      </c>
      <c r="J68" s="74">
        <f t="shared" si="162"/>
        <v>32.25</v>
      </c>
      <c r="K68" s="74">
        <f t="shared" si="163"/>
        <v>32.25</v>
      </c>
      <c r="L68" s="74">
        <f t="shared" si="164"/>
        <v>32.25</v>
      </c>
      <c r="M68" s="74">
        <f t="shared" si="165"/>
        <v>32.25</v>
      </c>
      <c r="N68" s="40"/>
      <c r="O68" s="74">
        <f t="shared" ref="O68:O70" si="168">E68</f>
        <v>32.25</v>
      </c>
      <c r="P68" s="74">
        <f t="shared" ref="P68:V68" si="169">O68</f>
        <v>32.25</v>
      </c>
      <c r="Q68" s="74">
        <f t="shared" si="169"/>
        <v>32.25</v>
      </c>
      <c r="R68" s="186">
        <f t="shared" si="169"/>
        <v>32.25</v>
      </c>
      <c r="S68" s="186">
        <f t="shared" si="169"/>
        <v>32.25</v>
      </c>
      <c r="T68" s="60">
        <f t="shared" si="169"/>
        <v>32.25</v>
      </c>
      <c r="U68" s="60">
        <f t="shared" si="169"/>
        <v>32.25</v>
      </c>
      <c r="V68" s="60">
        <f t="shared" si="169"/>
        <v>32.25</v>
      </c>
      <c r="X68" s="74">
        <f t="shared" ref="X68:X70" si="170">O68</f>
        <v>32.25</v>
      </c>
      <c r="Y68" s="74">
        <f t="shared" ref="Y68:Y70" si="171">P68</f>
        <v>32.25</v>
      </c>
      <c r="Z68" s="74">
        <f t="shared" ref="Z68:Z70" si="172">Q68</f>
        <v>32.25</v>
      </c>
      <c r="AA68" s="74">
        <f t="shared" ref="AA68:AA70" si="173">R68</f>
        <v>32.25</v>
      </c>
      <c r="AB68" s="74">
        <f t="shared" ref="AB68:AB70" si="174">S68</f>
        <v>32.25</v>
      </c>
      <c r="AC68" s="60">
        <f>AC70*1.5</f>
        <v>30</v>
      </c>
      <c r="AD68" s="60">
        <f>AD70*1.5</f>
        <v>30</v>
      </c>
      <c r="AE68" s="60">
        <f>AE70*1.5</f>
        <v>30</v>
      </c>
    </row>
    <row r="69" spans="1:47">
      <c r="A69" s="185" t="s">
        <v>16</v>
      </c>
      <c r="C69" s="228" t="s">
        <v>82</v>
      </c>
      <c r="D69" s="185" t="s">
        <v>170</v>
      </c>
      <c r="E69" s="60">
        <f>E70*2</f>
        <v>43</v>
      </c>
      <c r="F69" s="74">
        <f t="shared" si="158"/>
        <v>43</v>
      </c>
      <c r="G69" s="74">
        <f t="shared" si="159"/>
        <v>43</v>
      </c>
      <c r="H69" s="74">
        <f t="shared" si="160"/>
        <v>43</v>
      </c>
      <c r="I69" s="74">
        <f t="shared" si="161"/>
        <v>43</v>
      </c>
      <c r="J69" s="74">
        <f t="shared" si="162"/>
        <v>43</v>
      </c>
      <c r="K69" s="74">
        <f t="shared" si="163"/>
        <v>43</v>
      </c>
      <c r="L69" s="74">
        <f t="shared" si="164"/>
        <v>43</v>
      </c>
      <c r="M69" s="74">
        <f t="shared" si="165"/>
        <v>43</v>
      </c>
      <c r="N69" s="40"/>
      <c r="O69" s="74">
        <f t="shared" si="168"/>
        <v>43</v>
      </c>
      <c r="P69" s="74">
        <f t="shared" ref="P69:V69" si="175">O69</f>
        <v>43</v>
      </c>
      <c r="Q69" s="74">
        <f t="shared" si="175"/>
        <v>43</v>
      </c>
      <c r="R69" s="186">
        <f t="shared" si="175"/>
        <v>43</v>
      </c>
      <c r="S69" s="186">
        <f t="shared" si="175"/>
        <v>43</v>
      </c>
      <c r="T69" s="60">
        <f t="shared" si="175"/>
        <v>43</v>
      </c>
      <c r="U69" s="60">
        <f t="shared" si="175"/>
        <v>43</v>
      </c>
      <c r="V69" s="60">
        <f t="shared" si="175"/>
        <v>43</v>
      </c>
      <c r="X69" s="74">
        <f t="shared" si="170"/>
        <v>43</v>
      </c>
      <c r="Y69" s="74">
        <f t="shared" si="171"/>
        <v>43</v>
      </c>
      <c r="Z69" s="74">
        <f t="shared" si="172"/>
        <v>43</v>
      </c>
      <c r="AA69" s="74">
        <f t="shared" si="173"/>
        <v>43</v>
      </c>
      <c r="AB69" s="74">
        <f t="shared" si="174"/>
        <v>43</v>
      </c>
      <c r="AC69" s="60">
        <f>AC70*2</f>
        <v>40</v>
      </c>
      <c r="AD69" s="60">
        <f>AD70*2</f>
        <v>40</v>
      </c>
      <c r="AE69" s="60">
        <f>AE70*2</f>
        <v>40</v>
      </c>
    </row>
    <row r="70" spans="1:47">
      <c r="A70" s="185" t="s">
        <v>16</v>
      </c>
      <c r="C70" s="228" t="s">
        <v>180</v>
      </c>
      <c r="D70" s="185" t="s">
        <v>170</v>
      </c>
      <c r="E70" s="200">
        <f>[2]Calib_1011!$H$101</f>
        <v>21.5</v>
      </c>
      <c r="F70" s="74">
        <f t="shared" si="158"/>
        <v>21.5</v>
      </c>
      <c r="G70" s="74">
        <f t="shared" si="159"/>
        <v>20</v>
      </c>
      <c r="H70" s="74">
        <f t="shared" si="160"/>
        <v>20</v>
      </c>
      <c r="I70" s="74">
        <f t="shared" si="161"/>
        <v>20</v>
      </c>
      <c r="J70" s="74">
        <f t="shared" si="162"/>
        <v>20</v>
      </c>
      <c r="K70" s="74">
        <f t="shared" si="163"/>
        <v>20</v>
      </c>
      <c r="L70" s="74">
        <f t="shared" si="164"/>
        <v>20</v>
      </c>
      <c r="M70" s="74">
        <f t="shared" si="165"/>
        <v>20</v>
      </c>
      <c r="N70" s="40"/>
      <c r="O70" s="73">
        <f t="shared" si="168"/>
        <v>21.5</v>
      </c>
      <c r="P70" s="329">
        <v>20</v>
      </c>
      <c r="Q70" s="73">
        <f t="shared" ref="Q70:V70" si="176">P70</f>
        <v>20</v>
      </c>
      <c r="R70" s="186">
        <f t="shared" si="176"/>
        <v>20</v>
      </c>
      <c r="S70" s="186">
        <f t="shared" si="176"/>
        <v>20</v>
      </c>
      <c r="T70" s="328">
        <f t="shared" si="176"/>
        <v>20</v>
      </c>
      <c r="U70" s="328">
        <f t="shared" si="176"/>
        <v>20</v>
      </c>
      <c r="V70" s="328">
        <f t="shared" si="176"/>
        <v>20</v>
      </c>
      <c r="X70" s="74">
        <f t="shared" si="170"/>
        <v>21.5</v>
      </c>
      <c r="Y70" s="73">
        <f t="shared" si="171"/>
        <v>20</v>
      </c>
      <c r="Z70" s="74">
        <f t="shared" si="172"/>
        <v>20</v>
      </c>
      <c r="AA70" s="74">
        <f t="shared" si="173"/>
        <v>20</v>
      </c>
      <c r="AB70" s="74">
        <f t="shared" si="174"/>
        <v>20</v>
      </c>
      <c r="AC70" s="60">
        <f>AA70</f>
        <v>20</v>
      </c>
      <c r="AD70" s="60">
        <f>AC70</f>
        <v>20</v>
      </c>
      <c r="AE70" s="60">
        <f>AD70</f>
        <v>20</v>
      </c>
    </row>
    <row r="71" spans="1:47">
      <c r="A71" s="185" t="s">
        <v>16</v>
      </c>
      <c r="C71" s="263" t="s">
        <v>633</v>
      </c>
      <c r="L71" s="185"/>
      <c r="N71" s="40"/>
    </row>
    <row r="72" spans="1:47" ht="15.75" thickBot="1">
      <c r="A72" s="185" t="s">
        <v>16</v>
      </c>
      <c r="C72" s="227" t="s">
        <v>177</v>
      </c>
      <c r="K72" s="287"/>
      <c r="L72" s="287"/>
      <c r="N72" s="40"/>
      <c r="O72" s="298">
        <f>O$12</f>
        <v>2015</v>
      </c>
      <c r="P72" s="298">
        <f t="shared" ref="P72:V113" si="177">P$12</f>
        <v>2017</v>
      </c>
      <c r="Q72" s="298">
        <f t="shared" si="177"/>
        <v>2019</v>
      </c>
      <c r="R72" s="298">
        <f t="shared" si="177"/>
        <v>2020</v>
      </c>
      <c r="S72" s="298">
        <f t="shared" si="177"/>
        <v>2021</v>
      </c>
      <c r="T72" s="298">
        <f t="shared" si="177"/>
        <v>2030</v>
      </c>
      <c r="U72" s="298">
        <f t="shared" si="177"/>
        <v>2040</v>
      </c>
      <c r="V72" s="298">
        <f t="shared" si="177"/>
        <v>2050</v>
      </c>
    </row>
    <row r="73" spans="1:47">
      <c r="A73" s="185" t="s">
        <v>16</v>
      </c>
      <c r="C73" s="228" t="s">
        <v>181</v>
      </c>
      <c r="E73" s="230">
        <f>[2]Calib_1011!$H$100</f>
        <v>0.55000000000000004</v>
      </c>
      <c r="F73" s="61">
        <f>IF($D$4,X73,O73)</f>
        <v>0.55000000000000004</v>
      </c>
      <c r="G73" s="61">
        <f t="shared" ref="G73:M73" si="178">IF($D$4,Y73,P73)</f>
        <v>0.55000000000000004</v>
      </c>
      <c r="H73" s="61">
        <f t="shared" si="178"/>
        <v>0.55000000000000004</v>
      </c>
      <c r="I73" s="61">
        <f t="shared" si="178"/>
        <v>0.55000000000000004</v>
      </c>
      <c r="J73" s="61">
        <f t="shared" si="178"/>
        <v>0.55000000000000004</v>
      </c>
      <c r="K73" s="61">
        <f t="shared" si="178"/>
        <v>0.55000000000000004</v>
      </c>
      <c r="L73" s="61">
        <f t="shared" si="178"/>
        <v>0.55000000000000004</v>
      </c>
      <c r="M73" s="61">
        <f t="shared" si="178"/>
        <v>0.55000000000000004</v>
      </c>
      <c r="N73" s="40"/>
      <c r="O73" s="231">
        <f>E73</f>
        <v>0.55000000000000004</v>
      </c>
      <c r="P73" s="231">
        <f t="shared" ref="P73:R73" si="179">F73</f>
        <v>0.55000000000000004</v>
      </c>
      <c r="Q73" s="231">
        <f t="shared" si="179"/>
        <v>0.55000000000000004</v>
      </c>
      <c r="R73" s="186">
        <f t="shared" si="179"/>
        <v>0.55000000000000004</v>
      </c>
      <c r="S73" s="186">
        <f t="shared" ref="S73" si="180">I73</f>
        <v>0.55000000000000004</v>
      </c>
      <c r="T73" s="34">
        <f t="shared" ref="T73:U73" si="181">J73</f>
        <v>0.55000000000000004</v>
      </c>
      <c r="U73" s="34">
        <f t="shared" si="181"/>
        <v>0.55000000000000004</v>
      </c>
      <c r="V73" s="34">
        <f t="shared" ref="V73" si="182">L73</f>
        <v>0.55000000000000004</v>
      </c>
      <c r="X73" s="231">
        <f>O73</f>
        <v>0.55000000000000004</v>
      </c>
      <c r="Y73" s="231">
        <f t="shared" ref="Y73:AB73" si="183">P73</f>
        <v>0.55000000000000004</v>
      </c>
      <c r="Z73" s="231">
        <f t="shared" si="183"/>
        <v>0.55000000000000004</v>
      </c>
      <c r="AA73" s="231">
        <f t="shared" si="183"/>
        <v>0.55000000000000004</v>
      </c>
      <c r="AB73" s="231">
        <f t="shared" si="183"/>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0.53032000000000001</v>
      </c>
      <c r="F75" s="61">
        <f>IF($D$4,X75,O75)</f>
        <v>0.52356901115360899</v>
      </c>
      <c r="G75" s="61">
        <f t="shared" ref="G75:M75" si="184">IF($D$4,Y75,P75)</f>
        <v>0.5234646621696768</v>
      </c>
      <c r="H75" s="61">
        <f t="shared" si="184"/>
        <v>0.52139993773457161</v>
      </c>
      <c r="I75" s="61">
        <f t="shared" si="184"/>
        <v>0.54016962629836385</v>
      </c>
      <c r="J75" s="61">
        <f t="shared" si="184"/>
        <v>0.56144075390982962</v>
      </c>
      <c r="K75" s="61">
        <f t="shared" si="184"/>
        <v>0.51671174934230191</v>
      </c>
      <c r="L75" s="61">
        <f t="shared" si="184"/>
        <v>0.46795259000892708</v>
      </c>
      <c r="M75" s="61">
        <f t="shared" si="184"/>
        <v>0.41245463145605021</v>
      </c>
      <c r="N75" s="40"/>
      <c r="O75" s="186">
        <f t="shared" ref="O75:V75" si="185">O25*O13</f>
        <v>0.52356901115360899</v>
      </c>
      <c r="P75" s="186">
        <f t="shared" si="185"/>
        <v>0.5234646621696768</v>
      </c>
      <c r="Q75" s="186">
        <f>Q25*Q13</f>
        <v>0.52139993773457161</v>
      </c>
      <c r="R75" s="186">
        <f t="shared" si="185"/>
        <v>0.54016962629836385</v>
      </c>
      <c r="S75" s="186">
        <f t="shared" si="185"/>
        <v>0.56144075390982962</v>
      </c>
      <c r="T75" s="186">
        <f t="shared" si="185"/>
        <v>0.51671174934230191</v>
      </c>
      <c r="U75" s="186">
        <f t="shared" si="185"/>
        <v>0.46795259000892708</v>
      </c>
      <c r="V75" s="186">
        <f t="shared" si="185"/>
        <v>0.41245463145605021</v>
      </c>
      <c r="X75" s="186">
        <f>O75</f>
        <v>0.52356901115360899</v>
      </c>
      <c r="Y75" s="186">
        <f t="shared" ref="Y75:AB75" si="186">P75</f>
        <v>0.5234646621696768</v>
      </c>
      <c r="Z75" s="186">
        <f t="shared" si="186"/>
        <v>0.52139993773457161</v>
      </c>
      <c r="AA75" s="186">
        <f t="shared" si="186"/>
        <v>0.54016962629836385</v>
      </c>
      <c r="AB75" s="186">
        <f t="shared" si="186"/>
        <v>0.56144075390982962</v>
      </c>
      <c r="AC75" s="186">
        <f>AC25*AC13</f>
        <v>1.2917793733557548</v>
      </c>
      <c r="AD75" s="186">
        <f>AD25*AD13</f>
        <v>0.93590518001785417</v>
      </c>
      <c r="AE75" s="186">
        <f>AE25*AE13</f>
        <v>0.82490926291210043</v>
      </c>
    </row>
    <row r="76" spans="1:47">
      <c r="A76" s="185" t="s">
        <v>16</v>
      </c>
      <c r="C76" s="38"/>
      <c r="E76" s="186"/>
      <c r="F76" s="186"/>
      <c r="G76" s="186"/>
      <c r="I76" s="186"/>
      <c r="K76" s="186"/>
      <c r="L76" s="186"/>
      <c r="M76" s="186"/>
      <c r="N76" s="40"/>
      <c r="O76" s="304">
        <f>O$12</f>
        <v>2015</v>
      </c>
      <c r="P76" s="304">
        <f t="shared" ref="P76:V76" si="187">P$12</f>
        <v>2017</v>
      </c>
      <c r="Q76" s="304">
        <f t="shared" si="187"/>
        <v>2019</v>
      </c>
      <c r="R76" s="304">
        <f t="shared" si="187"/>
        <v>2020</v>
      </c>
      <c r="S76" s="304">
        <f t="shared" si="187"/>
        <v>2021</v>
      </c>
      <c r="T76" s="304">
        <f t="shared" si="187"/>
        <v>2030</v>
      </c>
      <c r="U76" s="304">
        <f t="shared" si="187"/>
        <v>2040</v>
      </c>
      <c r="V76" s="304">
        <f t="shared" si="187"/>
        <v>2050</v>
      </c>
      <c r="X76" s="304">
        <f>X$12</f>
        <v>2015</v>
      </c>
      <c r="Y76" s="304">
        <f t="shared" ref="Y76:AE76" si="188">Y$12</f>
        <v>2017</v>
      </c>
      <c r="Z76" s="304">
        <f t="shared" si="188"/>
        <v>2019</v>
      </c>
      <c r="AA76" s="304">
        <f t="shared" si="188"/>
        <v>2020</v>
      </c>
      <c r="AB76" s="304">
        <f t="shared" si="188"/>
        <v>2021</v>
      </c>
      <c r="AC76" s="304">
        <f t="shared" si="188"/>
        <v>2030</v>
      </c>
      <c r="AD76" s="304">
        <f t="shared" si="188"/>
        <v>2040</v>
      </c>
      <c r="AE76" s="304">
        <f t="shared" si="188"/>
        <v>2050</v>
      </c>
    </row>
    <row r="77" spans="1:47">
      <c r="A77" s="185" t="s">
        <v>16</v>
      </c>
      <c r="C77" s="185" t="s">
        <v>83</v>
      </c>
      <c r="D77" s="185" t="s">
        <v>48</v>
      </c>
      <c r="E77" s="230">
        <f>[2]Calib_1011!$H$92</f>
        <v>2.035E-2</v>
      </c>
      <c r="F77" s="62">
        <f t="shared" ref="F77:F89" si="189">IF($D$4,X77,O77)</f>
        <v>0.25414691943127965</v>
      </c>
      <c r="G77" s="62">
        <f t="shared" ref="G77:G79" si="190">IF($D$4,Y77,P77)</f>
        <v>0.25414691943127965</v>
      </c>
      <c r="H77" s="62">
        <f t="shared" ref="H77:H79" si="191">IF($D$4,Z77,Q77)</f>
        <v>0.25414691943127965</v>
      </c>
      <c r="I77" s="62">
        <f t="shared" ref="I77:I79" si="192">IF($D$4,AA77,R77)</f>
        <v>0.25414691943127965</v>
      </c>
      <c r="J77" s="62">
        <f t="shared" ref="J77:J79" si="193">IF($D$4,AB77,S77)</f>
        <v>0.25414691943127965</v>
      </c>
      <c r="K77" s="62">
        <f t="shared" ref="K77:K79" si="194">IF($D$4,AC77,T77)</f>
        <v>0.25414691943127965</v>
      </c>
      <c r="L77" s="62">
        <f t="shared" ref="L77:L79" si="195">IF($D$4,AD77,U77)</f>
        <v>0.25414691943127965</v>
      </c>
      <c r="M77" s="62">
        <f t="shared" ref="M77:M79" si="196">IF($D$4,AE77,V77)</f>
        <v>0.25414691943127965</v>
      </c>
      <c r="N77" s="242"/>
      <c r="O77" s="62">
        <f>O$41*1000*O$35*O$30/O$67/O$64</f>
        <v>0.25414691943127965</v>
      </c>
      <c r="P77" s="62">
        <f t="shared" ref="P77:V77" si="197">P$41*1000*P$35*P$30/P$67/P$64</f>
        <v>0.25414691943127965</v>
      </c>
      <c r="Q77" s="62">
        <f t="shared" si="197"/>
        <v>0.25414691943127965</v>
      </c>
      <c r="R77" s="186">
        <f t="shared" si="197"/>
        <v>0.25414691943127965</v>
      </c>
      <c r="S77" s="186">
        <f t="shared" si="197"/>
        <v>0.25414691943127965</v>
      </c>
      <c r="T77" s="291">
        <f t="shared" si="197"/>
        <v>0.25414691943127965</v>
      </c>
      <c r="U77" s="291">
        <f t="shared" si="197"/>
        <v>0.25414691943127965</v>
      </c>
      <c r="V77" s="291">
        <f t="shared" si="197"/>
        <v>0.25414691943127965</v>
      </c>
      <c r="W77" s="241"/>
      <c r="X77" s="62">
        <f>O77</f>
        <v>0.25414691943127965</v>
      </c>
      <c r="Y77" s="62">
        <f t="shared" ref="Y77:AB77" si="198">P77</f>
        <v>0.25414691943127965</v>
      </c>
      <c r="Z77" s="62">
        <f t="shared" si="198"/>
        <v>0.25414691943127965</v>
      </c>
      <c r="AA77" s="62">
        <f t="shared" si="198"/>
        <v>0.25414691943127965</v>
      </c>
      <c r="AB77" s="62">
        <f t="shared" si="198"/>
        <v>0.25414691943127965</v>
      </c>
      <c r="AC77" s="62">
        <f>AC$41*1000*AC$35*AC$30/AC$67/AC$64</f>
        <v>0.22936759478672983</v>
      </c>
      <c r="AD77" s="62">
        <f>AD$41*1000*AD$35*AD$30/AD$67/AD$64</f>
        <v>0.20700425429502367</v>
      </c>
      <c r="AE77" s="62">
        <f>AE$41*1000*AE$35*AE$30/AE$67/AE$64</f>
        <v>0.18682133950125882</v>
      </c>
      <c r="AF77" s="241"/>
      <c r="AG77" s="241"/>
      <c r="AH77" s="241"/>
      <c r="AI77" s="241"/>
      <c r="AJ77" s="241"/>
      <c r="AK77" s="241"/>
      <c r="AL77" s="241"/>
      <c r="AM77" s="241"/>
      <c r="AN77" s="241"/>
      <c r="AO77" s="241"/>
      <c r="AP77" s="241"/>
      <c r="AQ77" s="241"/>
      <c r="AR77" s="241"/>
      <c r="AS77" s="241"/>
      <c r="AT77" s="241"/>
      <c r="AU77" s="241"/>
    </row>
    <row r="78" spans="1:47">
      <c r="A78" s="185" t="s">
        <v>16</v>
      </c>
      <c r="C78" s="185" t="s">
        <v>63</v>
      </c>
      <c r="D78" s="185" t="s">
        <v>48</v>
      </c>
      <c r="E78" s="294">
        <v>5.0000000000000001E-3</v>
      </c>
      <c r="F78" s="62">
        <f t="shared" si="189"/>
        <v>5.0000000000000001E-3</v>
      </c>
      <c r="G78" s="62">
        <f t="shared" si="190"/>
        <v>5.0000000000000001E-3</v>
      </c>
      <c r="H78" s="62">
        <f t="shared" si="191"/>
        <v>5.0000000000000001E-3</v>
      </c>
      <c r="I78" s="62">
        <f t="shared" si="192"/>
        <v>5.0000000000000001E-3</v>
      </c>
      <c r="J78" s="62">
        <f t="shared" si="193"/>
        <v>2.75E-2</v>
      </c>
      <c r="K78" s="62">
        <f t="shared" si="194"/>
        <v>0.05</v>
      </c>
      <c r="L78" s="62">
        <f t="shared" si="195"/>
        <v>0.1</v>
      </c>
      <c r="M78" s="62">
        <f t="shared" si="196"/>
        <v>0.15</v>
      </c>
      <c r="N78" s="242"/>
      <c r="O78" s="231">
        <f>E78</f>
        <v>5.0000000000000001E-3</v>
      </c>
      <c r="P78" s="231">
        <f>O78</f>
        <v>5.0000000000000001E-3</v>
      </c>
      <c r="Q78" s="231">
        <f>P78</f>
        <v>5.0000000000000001E-3</v>
      </c>
      <c r="R78" s="186">
        <f>Q78</f>
        <v>5.0000000000000001E-3</v>
      </c>
      <c r="S78" s="24">
        <f>AVERAGE(R78,T78)</f>
        <v>2.75E-2</v>
      </c>
      <c r="T78" s="292">
        <v>0.05</v>
      </c>
      <c r="U78" s="34">
        <v>0.1</v>
      </c>
      <c r="V78" s="34">
        <v>0.15</v>
      </c>
      <c r="W78" s="241"/>
      <c r="X78" s="62">
        <f t="shared" ref="X78:X90" si="199">O78</f>
        <v>5.0000000000000001E-3</v>
      </c>
      <c r="Y78" s="62">
        <f t="shared" ref="Y78:Y90" si="200">P78</f>
        <v>5.0000000000000001E-3</v>
      </c>
      <c r="Z78" s="62">
        <f t="shared" ref="Z78:Z90" si="201">Q78</f>
        <v>5.0000000000000001E-3</v>
      </c>
      <c r="AA78" s="62">
        <f t="shared" ref="AA78:AA90" si="202">R78</f>
        <v>5.0000000000000001E-3</v>
      </c>
      <c r="AB78" s="136">
        <f t="shared" ref="AB78:AB90" si="203">S78</f>
        <v>2.75E-2</v>
      </c>
      <c r="AC78" s="70">
        <v>7.0000000000000007E-2</v>
      </c>
      <c r="AD78" s="70">
        <v>0.15</v>
      </c>
      <c r="AE78" s="70">
        <v>0.25</v>
      </c>
      <c r="AF78" s="241"/>
      <c r="AG78" s="241"/>
      <c r="AH78" s="241"/>
      <c r="AI78" s="241"/>
      <c r="AJ78" s="241"/>
      <c r="AK78" s="241"/>
      <c r="AL78" s="241"/>
      <c r="AM78" s="241"/>
      <c r="AN78" s="241"/>
      <c r="AO78" s="241"/>
      <c r="AP78" s="241"/>
      <c r="AQ78" s="241"/>
      <c r="AR78" s="241"/>
      <c r="AS78" s="241"/>
      <c r="AT78" s="241"/>
      <c r="AU78" s="241"/>
    </row>
    <row r="79" spans="1:47">
      <c r="A79" s="185" t="s">
        <v>16</v>
      </c>
      <c r="C79" s="185" t="s">
        <v>82</v>
      </c>
      <c r="D79" s="185" t="s">
        <v>48</v>
      </c>
      <c r="E79" s="294">
        <v>0</v>
      </c>
      <c r="F79" s="62">
        <f t="shared" si="189"/>
        <v>0</v>
      </c>
      <c r="G79" s="62">
        <f t="shared" si="190"/>
        <v>0</v>
      </c>
      <c r="H79" s="62">
        <f t="shared" si="191"/>
        <v>5.0000000000000001E-3</v>
      </c>
      <c r="I79" s="62">
        <f t="shared" si="192"/>
        <v>5.0000000000000001E-3</v>
      </c>
      <c r="J79" s="62">
        <f t="shared" si="193"/>
        <v>5.0000000000000001E-3</v>
      </c>
      <c r="K79" s="62">
        <f t="shared" si="194"/>
        <v>5.0000000000000001E-3</v>
      </c>
      <c r="L79" s="62">
        <f t="shared" si="195"/>
        <v>5.0000000000000001E-3</v>
      </c>
      <c r="M79" s="62">
        <f t="shared" si="196"/>
        <v>5.0000000000000001E-3</v>
      </c>
      <c r="N79" s="242"/>
      <c r="O79" s="231">
        <f>E79</f>
        <v>0</v>
      </c>
      <c r="P79" s="231">
        <f>O79</f>
        <v>0</v>
      </c>
      <c r="Q79" s="231">
        <v>5.0000000000000001E-3</v>
      </c>
      <c r="R79" s="186">
        <v>5.0000000000000001E-3</v>
      </c>
      <c r="S79" s="186">
        <v>5.0000000000000001E-3</v>
      </c>
      <c r="T79" s="292">
        <v>5.0000000000000001E-3</v>
      </c>
      <c r="U79" s="292">
        <v>5.0000000000000001E-3</v>
      </c>
      <c r="V79" s="292">
        <v>5.0000000000000001E-3</v>
      </c>
      <c r="W79" s="241"/>
      <c r="X79" s="62">
        <f t="shared" si="199"/>
        <v>0</v>
      </c>
      <c r="Y79" s="62">
        <f t="shared" si="200"/>
        <v>0</v>
      </c>
      <c r="Z79" s="62">
        <f t="shared" si="201"/>
        <v>5.0000000000000001E-3</v>
      </c>
      <c r="AA79" s="62">
        <f t="shared" si="202"/>
        <v>5.0000000000000001E-3</v>
      </c>
      <c r="AB79" s="62">
        <f t="shared" si="203"/>
        <v>5.0000000000000001E-3</v>
      </c>
      <c r="AC79" s="34">
        <v>0</v>
      </c>
      <c r="AD79" s="34">
        <v>0</v>
      </c>
      <c r="AE79" s="34">
        <v>0</v>
      </c>
      <c r="AF79" s="241"/>
      <c r="AG79" s="241"/>
      <c r="AH79" s="241"/>
      <c r="AI79" s="241"/>
      <c r="AJ79" s="241"/>
      <c r="AK79" s="241"/>
      <c r="AL79" s="241"/>
      <c r="AM79" s="241"/>
      <c r="AN79" s="241"/>
      <c r="AO79" s="241"/>
      <c r="AP79" s="241"/>
      <c r="AQ79" s="241"/>
      <c r="AR79" s="241"/>
      <c r="AS79" s="241"/>
      <c r="AT79" s="241"/>
      <c r="AU79" s="241"/>
    </row>
    <row r="80" spans="1:47">
      <c r="A80" s="185" t="s">
        <v>16</v>
      </c>
      <c r="C80" s="185" t="s">
        <v>81</v>
      </c>
      <c r="D80" s="185" t="s">
        <v>48</v>
      </c>
      <c r="E80" s="33">
        <f>1-SUM(E77:E79)</f>
        <v>0.97465000000000002</v>
      </c>
      <c r="F80" s="33">
        <f t="shared" ref="F80:M80" si="204">1-SUM(F77:F79)</f>
        <v>0.74085308056872035</v>
      </c>
      <c r="G80" s="33">
        <f t="shared" si="204"/>
        <v>0.74085308056872035</v>
      </c>
      <c r="H80" s="33">
        <f t="shared" si="204"/>
        <v>0.73585308056872034</v>
      </c>
      <c r="I80" s="33">
        <f t="shared" si="204"/>
        <v>0.73585308056872034</v>
      </c>
      <c r="J80" s="33">
        <f t="shared" si="204"/>
        <v>0.71335308056872027</v>
      </c>
      <c r="K80" s="33">
        <f t="shared" si="204"/>
        <v>0.6908530805687203</v>
      </c>
      <c r="L80" s="33">
        <f t="shared" si="204"/>
        <v>0.64085308056872037</v>
      </c>
      <c r="M80" s="33">
        <f t="shared" si="204"/>
        <v>0.59085308056872032</v>
      </c>
      <c r="N80" s="242"/>
      <c r="O80" s="33">
        <f>1-SUM(O77:O79)</f>
        <v>0.74085308056872035</v>
      </c>
      <c r="P80" s="33">
        <f t="shared" ref="P80:R80" si="205">1-SUM(P77:P79)</f>
        <v>0.74085308056872035</v>
      </c>
      <c r="Q80" s="33">
        <f t="shared" si="205"/>
        <v>0.73585308056872034</v>
      </c>
      <c r="R80" s="33">
        <f t="shared" si="205"/>
        <v>0.73585308056872034</v>
      </c>
      <c r="S80" s="33">
        <f t="shared" ref="S80" si="206">1-SUM(S77:S79)</f>
        <v>0.71335308056872027</v>
      </c>
      <c r="T80" s="33">
        <f t="shared" ref="T80:U80" si="207">1-SUM(T77:T79)</f>
        <v>0.6908530805687203</v>
      </c>
      <c r="U80" s="33">
        <f t="shared" si="207"/>
        <v>0.64085308056872037</v>
      </c>
      <c r="V80" s="33">
        <f t="shared" ref="V80" si="208">1-SUM(V77:V79)</f>
        <v>0.59085308056872032</v>
      </c>
      <c r="W80" s="241"/>
      <c r="X80" s="62">
        <f t="shared" si="199"/>
        <v>0.74085308056872035</v>
      </c>
      <c r="Y80" s="62">
        <f t="shared" si="200"/>
        <v>0.74085308056872035</v>
      </c>
      <c r="Z80" s="62">
        <f t="shared" si="201"/>
        <v>0.73585308056872034</v>
      </c>
      <c r="AA80" s="62">
        <f t="shared" si="202"/>
        <v>0.73585308056872034</v>
      </c>
      <c r="AB80" s="62">
        <f t="shared" si="203"/>
        <v>0.71335308056872027</v>
      </c>
      <c r="AC80" s="33">
        <f>1-SUM(AC77:AC79)</f>
        <v>0.70063240521327019</v>
      </c>
      <c r="AD80" s="33">
        <f>1-SUM(AD77:AD79)</f>
        <v>0.64299574570497631</v>
      </c>
      <c r="AE80" s="33">
        <f>1-SUM(AE77:AE79)</f>
        <v>0.56317866049874121</v>
      </c>
      <c r="AF80" s="241"/>
      <c r="AG80" s="241"/>
      <c r="AH80" s="241"/>
      <c r="AI80" s="241"/>
      <c r="AJ80" s="241"/>
      <c r="AK80" s="241"/>
      <c r="AL80" s="241"/>
      <c r="AM80" s="241"/>
      <c r="AN80" s="241"/>
      <c r="AO80" s="241"/>
      <c r="AP80" s="241"/>
      <c r="AQ80" s="241"/>
      <c r="AR80" s="241"/>
      <c r="AS80" s="241"/>
      <c r="AT80" s="241"/>
      <c r="AU80" s="241"/>
    </row>
    <row r="81" spans="1:47">
      <c r="A81" s="185" t="s">
        <v>16</v>
      </c>
      <c r="C81" s="38" t="str">
        <f>C55</f>
        <v>Middle Income</v>
      </c>
      <c r="D81" s="185" t="s">
        <v>191</v>
      </c>
      <c r="E81" s="186">
        <f t="shared" ref="E81" si="209">E$26*E$14</f>
        <v>8.4320879999999985</v>
      </c>
      <c r="F81" s="186">
        <f t="shared" si="189"/>
        <v>8.7601375618900512</v>
      </c>
      <c r="G81" s="186">
        <f t="shared" ref="G81:G84" si="210">IF($D$4,Y81,P81)</f>
        <v>9.0228038069742453</v>
      </c>
      <c r="H81" s="186">
        <f t="shared" ref="H81:H84" si="211">IF($D$4,Z81,Q81)</f>
        <v>9.3551945918588366</v>
      </c>
      <c r="I81" s="186">
        <f t="shared" ref="I81:I84" si="212">IF($D$4,AA81,R81)</f>
        <v>9.8049650331541383</v>
      </c>
      <c r="J81" s="186">
        <f t="shared" ref="J81:J84" si="213">IF($D$4,AB81,S81)</f>
        <v>9.3852512505945231</v>
      </c>
      <c r="K81" s="186">
        <f t="shared" ref="K81:K84" si="214">IF($D$4,AC81,T81)</f>
        <v>10.850477921721831</v>
      </c>
      <c r="L81" s="186">
        <f t="shared" ref="L81:L84" si="215">IF($D$4,AD81,U81)</f>
        <v>12.539906961514259</v>
      </c>
      <c r="M81" s="186">
        <f t="shared" ref="M81:M84" si="216">IF($D$4,AE81,V81)</f>
        <v>14.3445248686588</v>
      </c>
      <c r="N81" s="40"/>
      <c r="O81" s="186">
        <f>O$26*O$14</f>
        <v>8.7601375618900512</v>
      </c>
      <c r="P81" s="186">
        <f t="shared" ref="P81:V81" si="217">P$26*P$14</f>
        <v>9.0228038069742453</v>
      </c>
      <c r="Q81" s="186">
        <f t="shared" si="217"/>
        <v>9.3551945918588366</v>
      </c>
      <c r="R81" s="186">
        <f t="shared" si="217"/>
        <v>9.8049650331541383</v>
      </c>
      <c r="S81" s="186">
        <f t="shared" si="217"/>
        <v>9.3852512505945231</v>
      </c>
      <c r="T81" s="293">
        <f t="shared" si="217"/>
        <v>10.850477921721831</v>
      </c>
      <c r="U81" s="293">
        <f t="shared" si="217"/>
        <v>12.539906961514259</v>
      </c>
      <c r="V81" s="293">
        <f t="shared" si="217"/>
        <v>14.3445248686588</v>
      </c>
      <c r="X81" s="62">
        <f t="shared" si="199"/>
        <v>8.7601375618900512</v>
      </c>
      <c r="Y81" s="62">
        <f t="shared" si="200"/>
        <v>9.0228038069742453</v>
      </c>
      <c r="Z81" s="62">
        <f t="shared" si="201"/>
        <v>9.3551945918588366</v>
      </c>
      <c r="AA81" s="62">
        <f t="shared" si="202"/>
        <v>9.8049650331541383</v>
      </c>
      <c r="AB81" s="62">
        <f t="shared" si="203"/>
        <v>9.3852512505945231</v>
      </c>
      <c r="AC81" s="186">
        <f>AC$26*AC$14</f>
        <v>10.307954025635738</v>
      </c>
      <c r="AD81" s="186">
        <f>AD$26*AD$14</f>
        <v>11.317266032766616</v>
      </c>
      <c r="AE81" s="186">
        <f>AE$26*AE$14</f>
        <v>12.298637009266336</v>
      </c>
    </row>
    <row r="82" spans="1:47">
      <c r="A82" s="185" t="s">
        <v>16</v>
      </c>
      <c r="C82" s="185" t="str">
        <f>C77</f>
        <v>Priv.veh.</v>
      </c>
      <c r="D82" s="185" t="s">
        <v>48</v>
      </c>
      <c r="E82" s="62">
        <f t="shared" ref="E82" si="218">E$42*1000*E$36*E$31/E$67/E$64</f>
        <v>0.53206565737051803</v>
      </c>
      <c r="F82" s="62">
        <f t="shared" si="189"/>
        <v>0.53206565737051803</v>
      </c>
      <c r="G82" s="62">
        <f t="shared" si="210"/>
        <v>0.53206565737051803</v>
      </c>
      <c r="H82" s="62">
        <f t="shared" si="211"/>
        <v>0.53206565737051803</v>
      </c>
      <c r="I82" s="62">
        <f t="shared" si="212"/>
        <v>0.53206565737051803</v>
      </c>
      <c r="J82" s="62">
        <f t="shared" si="213"/>
        <v>0.53206565737051803</v>
      </c>
      <c r="K82" s="62">
        <f t="shared" si="214"/>
        <v>0.53206565737051803</v>
      </c>
      <c r="L82" s="62">
        <f t="shared" si="215"/>
        <v>0.53206565737051803</v>
      </c>
      <c r="M82" s="62">
        <f t="shared" si="216"/>
        <v>0.53206565737051803</v>
      </c>
      <c r="N82" s="242"/>
      <c r="O82" s="62">
        <f>O$42*1000*O$36*O$31/O$67/O$64</f>
        <v>0.53206565737051803</v>
      </c>
      <c r="P82" s="62">
        <f t="shared" ref="P82:V82" si="219">P$42*1000*P$36*P$31/P$67/P$64</f>
        <v>0.53206565737051803</v>
      </c>
      <c r="Q82" s="62">
        <f t="shared" si="219"/>
        <v>0.53206565737051803</v>
      </c>
      <c r="R82" s="186">
        <f t="shared" si="219"/>
        <v>0.53206565737051803</v>
      </c>
      <c r="S82" s="186">
        <f t="shared" si="219"/>
        <v>0.53206565737051803</v>
      </c>
      <c r="T82" s="291">
        <f t="shared" si="219"/>
        <v>0.53206565737051803</v>
      </c>
      <c r="U82" s="291">
        <f t="shared" si="219"/>
        <v>0.53206565737051803</v>
      </c>
      <c r="V82" s="291">
        <f t="shared" si="219"/>
        <v>0.53206565737051803</v>
      </c>
      <c r="W82" s="241"/>
      <c r="X82" s="62">
        <f t="shared" si="199"/>
        <v>0.53206565737051803</v>
      </c>
      <c r="Y82" s="62">
        <f t="shared" si="200"/>
        <v>0.53206565737051803</v>
      </c>
      <c r="Z82" s="62">
        <f t="shared" si="201"/>
        <v>0.53206565737051803</v>
      </c>
      <c r="AA82" s="62">
        <f t="shared" si="202"/>
        <v>0.53206565737051803</v>
      </c>
      <c r="AB82" s="62">
        <f t="shared" si="203"/>
        <v>0.53206565737051803</v>
      </c>
      <c r="AC82" s="62">
        <f>AC$42*1000*AC$36*AC$31/AC$67/AC$64</f>
        <v>0.48018925577689242</v>
      </c>
      <c r="AD82" s="62">
        <f>AD$42*1000*AD$36*AD$31/AD$67/AD$64</f>
        <v>0.45617979298804778</v>
      </c>
      <c r="AE82" s="62">
        <f>AE$42*1000*AE$36*AE$31/AE$67/AE$64</f>
        <v>0.41170226317171299</v>
      </c>
      <c r="AF82" s="241"/>
      <c r="AG82" s="241"/>
      <c r="AH82" s="241"/>
      <c r="AI82" s="241"/>
      <c r="AJ82" s="241"/>
      <c r="AK82" s="241"/>
      <c r="AL82" s="241"/>
      <c r="AM82" s="241"/>
      <c r="AN82" s="241"/>
      <c r="AO82" s="241"/>
      <c r="AP82" s="241"/>
      <c r="AQ82" s="241"/>
      <c r="AR82" s="241"/>
      <c r="AS82" s="241"/>
      <c r="AT82" s="241"/>
      <c r="AU82" s="241"/>
    </row>
    <row r="83" spans="1:47">
      <c r="A83" s="185" t="s">
        <v>16</v>
      </c>
      <c r="C83" s="185" t="str">
        <f>C78</f>
        <v>BRT</v>
      </c>
      <c r="D83" s="185" t="s">
        <v>48</v>
      </c>
      <c r="E83" s="294">
        <v>0.01</v>
      </c>
      <c r="F83" s="62">
        <f t="shared" si="189"/>
        <v>0.01</v>
      </c>
      <c r="G83" s="62">
        <f t="shared" si="210"/>
        <v>0.01</v>
      </c>
      <c r="H83" s="62">
        <f t="shared" si="211"/>
        <v>0.01</v>
      </c>
      <c r="I83" s="62">
        <f t="shared" si="212"/>
        <v>0.01</v>
      </c>
      <c r="J83" s="62">
        <f t="shared" si="213"/>
        <v>3.0000000000000002E-2</v>
      </c>
      <c r="K83" s="62">
        <f t="shared" si="214"/>
        <v>0.05</v>
      </c>
      <c r="L83" s="62">
        <f t="shared" si="215"/>
        <v>0.1</v>
      </c>
      <c r="M83" s="62">
        <f t="shared" si="216"/>
        <v>0.15</v>
      </c>
      <c r="N83" s="242"/>
      <c r="O83" s="243">
        <f>E83</f>
        <v>0.01</v>
      </c>
      <c r="P83" s="243">
        <f>O83</f>
        <v>0.01</v>
      </c>
      <c r="Q83" s="243">
        <f t="shared" ref="Q83:U84" si="220">P83</f>
        <v>0.01</v>
      </c>
      <c r="R83" s="186">
        <f>Q83</f>
        <v>0.01</v>
      </c>
      <c r="S83" s="186">
        <f>AVERAGE(R83,T83)</f>
        <v>3.0000000000000002E-2</v>
      </c>
      <c r="T83" s="292">
        <v>0.05</v>
      </c>
      <c r="U83" s="34">
        <v>0.1</v>
      </c>
      <c r="V83" s="34">
        <v>0.15</v>
      </c>
      <c r="W83" s="241"/>
      <c r="X83" s="62">
        <f t="shared" si="199"/>
        <v>0.01</v>
      </c>
      <c r="Y83" s="62">
        <f t="shared" si="200"/>
        <v>0.01</v>
      </c>
      <c r="Z83" s="62">
        <f t="shared" si="201"/>
        <v>0.01</v>
      </c>
      <c r="AA83" s="62">
        <f t="shared" si="202"/>
        <v>0.01</v>
      </c>
      <c r="AB83" s="62">
        <f t="shared" si="203"/>
        <v>3.0000000000000002E-2</v>
      </c>
      <c r="AC83" s="70">
        <v>7.0000000000000007E-2</v>
      </c>
      <c r="AD83" s="70">
        <v>0.15</v>
      </c>
      <c r="AE83" s="70">
        <v>0.25</v>
      </c>
      <c r="AF83" s="241"/>
      <c r="AG83" s="241"/>
      <c r="AH83" s="241"/>
      <c r="AI83" s="241"/>
      <c r="AJ83" s="241"/>
      <c r="AK83" s="241"/>
      <c r="AL83" s="241"/>
      <c r="AM83" s="241"/>
      <c r="AN83" s="241"/>
      <c r="AO83" s="241"/>
      <c r="AP83" s="241"/>
      <c r="AQ83" s="241"/>
      <c r="AR83" s="241"/>
      <c r="AS83" s="241"/>
      <c r="AT83" s="241"/>
      <c r="AU83" s="241"/>
    </row>
    <row r="84" spans="1:47">
      <c r="A84" s="185" t="s">
        <v>16</v>
      </c>
      <c r="C84" s="185" t="str">
        <f>C79</f>
        <v>Gautrain</v>
      </c>
      <c r="D84" s="185" t="s">
        <v>48</v>
      </c>
      <c r="E84" s="294">
        <v>2E-3</v>
      </c>
      <c r="F84" s="137">
        <f t="shared" si="189"/>
        <v>2E-3</v>
      </c>
      <c r="G84" s="137">
        <f t="shared" si="210"/>
        <v>2E-3</v>
      </c>
      <c r="H84" s="137">
        <f t="shared" si="211"/>
        <v>2E-3</v>
      </c>
      <c r="I84" s="137">
        <f t="shared" si="212"/>
        <v>2E-3</v>
      </c>
      <c r="J84" s="137">
        <f t="shared" si="213"/>
        <v>2E-3</v>
      </c>
      <c r="K84" s="137">
        <f t="shared" si="214"/>
        <v>2E-3</v>
      </c>
      <c r="L84" s="137">
        <f t="shared" si="215"/>
        <v>2E-3</v>
      </c>
      <c r="M84" s="137">
        <f t="shared" si="216"/>
        <v>2E-3</v>
      </c>
      <c r="N84" s="242"/>
      <c r="O84" s="295">
        <f>E84</f>
        <v>2E-3</v>
      </c>
      <c r="P84" s="295">
        <f>O84</f>
        <v>2E-3</v>
      </c>
      <c r="Q84" s="295">
        <f t="shared" si="220"/>
        <v>2E-3</v>
      </c>
      <c r="R84" s="186">
        <f t="shared" si="220"/>
        <v>2E-3</v>
      </c>
      <c r="S84" s="186">
        <f t="shared" si="220"/>
        <v>2E-3</v>
      </c>
      <c r="T84" s="296">
        <f t="shared" si="220"/>
        <v>2E-3</v>
      </c>
      <c r="U84" s="296">
        <f t="shared" si="220"/>
        <v>2E-3</v>
      </c>
      <c r="V84" s="296">
        <f>U84</f>
        <v>2E-3</v>
      </c>
      <c r="W84" s="241"/>
      <c r="X84" s="62">
        <f t="shared" si="199"/>
        <v>2E-3</v>
      </c>
      <c r="Y84" s="62">
        <f t="shared" si="200"/>
        <v>2E-3</v>
      </c>
      <c r="Z84" s="62">
        <f t="shared" si="201"/>
        <v>2E-3</v>
      </c>
      <c r="AA84" s="62">
        <f t="shared" si="202"/>
        <v>2E-3</v>
      </c>
      <c r="AB84" s="62">
        <f t="shared" si="203"/>
        <v>2E-3</v>
      </c>
      <c r="AC84" s="72">
        <v>0.01</v>
      </c>
      <c r="AD84" s="72">
        <v>0.02</v>
      </c>
      <c r="AE84" s="72">
        <v>0.03</v>
      </c>
      <c r="AF84" s="241"/>
      <c r="AG84" s="241"/>
      <c r="AH84" s="241"/>
      <c r="AI84" s="241"/>
      <c r="AJ84" s="241"/>
      <c r="AK84" s="241"/>
      <c r="AL84" s="241"/>
      <c r="AM84" s="241"/>
      <c r="AN84" s="241"/>
      <c r="AO84" s="241"/>
      <c r="AP84" s="241"/>
      <c r="AQ84" s="241"/>
      <c r="AR84" s="241"/>
      <c r="AS84" s="241"/>
      <c r="AT84" s="241"/>
      <c r="AU84" s="241"/>
    </row>
    <row r="85" spans="1:47">
      <c r="A85" s="185" t="s">
        <v>16</v>
      </c>
      <c r="C85" s="185" t="str">
        <f>C80</f>
        <v>Bus, minibus, metro rail</v>
      </c>
      <c r="D85" s="185" t="s">
        <v>48</v>
      </c>
      <c r="E85" s="33">
        <f t="shared" ref="E85" si="221">1-SUM(E82:E84)</f>
        <v>0.45593434262948196</v>
      </c>
      <c r="F85" s="33">
        <f>1-SUM(F82:F84)</f>
        <v>0.45593434262948196</v>
      </c>
      <c r="G85" s="33">
        <f t="shared" ref="G85:M85" si="222">1-SUM(G82:G84)</f>
        <v>0.45593434262948196</v>
      </c>
      <c r="H85" s="33">
        <f t="shared" si="222"/>
        <v>0.45593434262948196</v>
      </c>
      <c r="I85" s="33">
        <f t="shared" si="222"/>
        <v>0.45593434262948196</v>
      </c>
      <c r="J85" s="33">
        <f t="shared" si="222"/>
        <v>0.43593434262948194</v>
      </c>
      <c r="K85" s="33">
        <f t="shared" si="222"/>
        <v>0.41593434262948192</v>
      </c>
      <c r="L85" s="33">
        <f t="shared" si="222"/>
        <v>0.36593434262948199</v>
      </c>
      <c r="M85" s="33">
        <f t="shared" si="222"/>
        <v>0.31593434262948195</v>
      </c>
      <c r="N85" s="242"/>
      <c r="O85" s="33">
        <f>1-SUM(O82:O84)</f>
        <v>0.45593434262948196</v>
      </c>
      <c r="P85" s="33">
        <f t="shared" ref="P85:R85" si="223">1-SUM(P82:P84)</f>
        <v>0.45593434262948196</v>
      </c>
      <c r="Q85" s="33">
        <f t="shared" si="223"/>
        <v>0.45593434262948196</v>
      </c>
      <c r="R85" s="33">
        <f t="shared" si="223"/>
        <v>0.45593434262948196</v>
      </c>
      <c r="S85" s="33">
        <f t="shared" ref="S85" si="224">1-SUM(S82:S84)</f>
        <v>0.43593434262948194</v>
      </c>
      <c r="T85" s="33">
        <f t="shared" ref="T85:U85" si="225">1-SUM(T82:T84)</f>
        <v>0.41593434262948192</v>
      </c>
      <c r="U85" s="33">
        <f t="shared" si="225"/>
        <v>0.36593434262948199</v>
      </c>
      <c r="V85" s="33">
        <f t="shared" ref="V85" si="226">1-SUM(V82:V84)</f>
        <v>0.31593434262948195</v>
      </c>
      <c r="W85" s="241"/>
      <c r="X85" s="62">
        <f t="shared" si="199"/>
        <v>0.45593434262948196</v>
      </c>
      <c r="Y85" s="62">
        <f t="shared" si="200"/>
        <v>0.45593434262948196</v>
      </c>
      <c r="Z85" s="62">
        <f t="shared" si="201"/>
        <v>0.45593434262948196</v>
      </c>
      <c r="AA85" s="62">
        <f t="shared" si="202"/>
        <v>0.45593434262948196</v>
      </c>
      <c r="AB85" s="62">
        <f t="shared" si="203"/>
        <v>0.43593434262948194</v>
      </c>
      <c r="AC85" s="33">
        <f>1-SUM(AC82:AC84)</f>
        <v>0.43981074422310762</v>
      </c>
      <c r="AD85" s="33">
        <f>1-SUM(AD82:AD84)</f>
        <v>0.37382020701195218</v>
      </c>
      <c r="AE85" s="33">
        <f>1-SUM(AE82:AE84)</f>
        <v>0.30829773682828698</v>
      </c>
      <c r="AF85" s="241"/>
      <c r="AG85" s="241"/>
      <c r="AH85" s="241"/>
      <c r="AI85" s="241"/>
      <c r="AJ85" s="241"/>
      <c r="AK85" s="241"/>
      <c r="AL85" s="241"/>
      <c r="AM85" s="241"/>
      <c r="AN85" s="241"/>
      <c r="AO85" s="241"/>
      <c r="AP85" s="241"/>
      <c r="AQ85" s="241"/>
      <c r="AR85" s="241"/>
      <c r="AS85" s="241"/>
      <c r="AT85" s="241"/>
      <c r="AU85" s="241"/>
    </row>
    <row r="86" spans="1:47">
      <c r="A86" s="185" t="s">
        <v>16</v>
      </c>
      <c r="C86" s="38" t="str">
        <f>C56</f>
        <v>High Income</v>
      </c>
      <c r="D86" s="185" t="s">
        <v>191</v>
      </c>
      <c r="E86" s="186">
        <f t="shared" ref="E86" si="227">E$27*E$15</f>
        <v>7.6041419056332886</v>
      </c>
      <c r="F86" s="186">
        <f t="shared" si="189"/>
        <v>9.2506942246819079</v>
      </c>
      <c r="G86" s="186">
        <f t="shared" ref="G86:G89" si="228">IF($D$4,Y86,P86)</f>
        <v>10.234700120248434</v>
      </c>
      <c r="H86" s="186">
        <f t="shared" ref="H86:H89" si="229">IF($D$4,Z86,Q86)</f>
        <v>11.247812192082177</v>
      </c>
      <c r="I86" s="186">
        <f t="shared" ref="I86:I89" si="230">IF($D$4,AA86,R86)</f>
        <v>10.600102860666635</v>
      </c>
      <c r="J86" s="186">
        <f t="shared" ref="J86:J89" si="231">IF($D$4,AB86,S86)</f>
        <v>10.915984912808661</v>
      </c>
      <c r="K86" s="186">
        <f t="shared" ref="K86:K89" si="232">IF($D$4,AC86,T86)</f>
        <v>15.091713356272193</v>
      </c>
      <c r="L86" s="186">
        <f t="shared" ref="L86:L89" si="233">IF($D$4,AD86,U86)</f>
        <v>18.678449474550813</v>
      </c>
      <c r="M86" s="186">
        <f t="shared" ref="M86:M89" si="234">IF($D$4,AE86,V86)</f>
        <v>21.376476427721652</v>
      </c>
      <c r="N86" s="40"/>
      <c r="O86" s="186">
        <f>O$27*O$15</f>
        <v>9.2506942246819079</v>
      </c>
      <c r="P86" s="186">
        <f t="shared" ref="P86:V86" si="235">P$27*P$15</f>
        <v>10.234700120248434</v>
      </c>
      <c r="Q86" s="186">
        <f t="shared" si="235"/>
        <v>11.247812192082177</v>
      </c>
      <c r="R86" s="186">
        <f t="shared" si="235"/>
        <v>10.600102860666635</v>
      </c>
      <c r="S86" s="186">
        <f t="shared" si="235"/>
        <v>10.915984912808661</v>
      </c>
      <c r="T86" s="293">
        <f t="shared" si="235"/>
        <v>15.091713356272193</v>
      </c>
      <c r="U86" s="293">
        <f t="shared" si="235"/>
        <v>18.678449474550813</v>
      </c>
      <c r="V86" s="293">
        <f t="shared" si="235"/>
        <v>21.376476427721652</v>
      </c>
      <c r="X86" s="62">
        <f t="shared" si="199"/>
        <v>9.2506942246819079</v>
      </c>
      <c r="Y86" s="62">
        <f t="shared" si="200"/>
        <v>10.234700120248434</v>
      </c>
      <c r="Z86" s="62">
        <f t="shared" si="201"/>
        <v>11.247812192082177</v>
      </c>
      <c r="AA86" s="62">
        <f t="shared" si="202"/>
        <v>10.600102860666635</v>
      </c>
      <c r="AB86" s="62">
        <f t="shared" si="203"/>
        <v>10.915984912808661</v>
      </c>
      <c r="AC86" s="186">
        <f>AC$27*AC$15</f>
        <v>14.714420522365387</v>
      </c>
      <c r="AD86" s="186">
        <f>AD$27*AD$15</f>
        <v>17.756201031744865</v>
      </c>
      <c r="AE86" s="186">
        <f>AE$27*AE$15</f>
        <v>19.812987581500323</v>
      </c>
    </row>
    <row r="87" spans="1:47">
      <c r="A87" s="185" t="s">
        <v>16</v>
      </c>
      <c r="C87" s="185" t="str">
        <f>C82</f>
        <v>Priv.veh.</v>
      </c>
      <c r="D87" s="185" t="s">
        <v>48</v>
      </c>
      <c r="E87" s="294">
        <f t="shared" ref="E87" si="236">E$43*1000*E$37*E$32/E$67/E$64</f>
        <v>0.81893071119533589</v>
      </c>
      <c r="F87" s="62">
        <f t="shared" si="189"/>
        <v>0.81893071119533589</v>
      </c>
      <c r="G87" s="62">
        <f t="shared" si="228"/>
        <v>0.80255209697142915</v>
      </c>
      <c r="H87" s="62">
        <f t="shared" si="229"/>
        <v>0.80255209697142915</v>
      </c>
      <c r="I87" s="62">
        <f t="shared" si="230"/>
        <v>0.794940537365602</v>
      </c>
      <c r="J87" s="62">
        <f t="shared" si="231"/>
        <v>0.80934701644275464</v>
      </c>
      <c r="K87" s="62">
        <f t="shared" si="232"/>
        <v>0.82667096268228646</v>
      </c>
      <c r="L87" s="62">
        <f t="shared" si="233"/>
        <v>0.886875654360191</v>
      </c>
      <c r="M87" s="62">
        <f t="shared" si="234"/>
        <v>0.93510971979302937</v>
      </c>
      <c r="N87" s="242"/>
      <c r="O87" s="62">
        <f>O$43*1000*O$37*O$32/O$67/O$64</f>
        <v>0.81893071119533589</v>
      </c>
      <c r="P87" s="62">
        <f t="shared" ref="P87:U87" si="237">P$43*1000*P$37*P$32/P$67/P$64</f>
        <v>0.80255209697142915</v>
      </c>
      <c r="Q87" s="62">
        <f t="shared" si="237"/>
        <v>0.80255209697142915</v>
      </c>
      <c r="R87" s="186">
        <f t="shared" si="237"/>
        <v>0.794940537365602</v>
      </c>
      <c r="S87" s="186">
        <f t="shared" si="237"/>
        <v>0.80934701644275464</v>
      </c>
      <c r="T87" s="291">
        <f t="shared" si="237"/>
        <v>0.82667096268228646</v>
      </c>
      <c r="U87" s="291">
        <f t="shared" si="237"/>
        <v>0.886875654360191</v>
      </c>
      <c r="V87" s="291">
        <f>V$43*1000*V$37*V$32/V$67/V$64</f>
        <v>0.93510971979302937</v>
      </c>
      <c r="W87" s="241"/>
      <c r="X87" s="62">
        <f t="shared" si="199"/>
        <v>0.81893071119533589</v>
      </c>
      <c r="Y87" s="62">
        <f t="shared" si="200"/>
        <v>0.80255209697142915</v>
      </c>
      <c r="Z87" s="62">
        <f t="shared" si="201"/>
        <v>0.80255209697142915</v>
      </c>
      <c r="AA87" s="62">
        <f t="shared" si="202"/>
        <v>0.794940537365602</v>
      </c>
      <c r="AB87" s="62">
        <f t="shared" si="203"/>
        <v>0.80934701644275464</v>
      </c>
      <c r="AC87" s="62">
        <f>AC$43*1000*AC$37*AC$32/AC$67/AC$64</f>
        <v>0.75569034833317539</v>
      </c>
      <c r="AD87" s="62">
        <f>AD$43*1000*AD$37*AD$32/AD$67/AD$64</f>
        <v>0.71837813738422485</v>
      </c>
      <c r="AE87" s="62">
        <f>AE$43*1000*AE$37*AE$32/AE$67/AE$64</f>
        <v>0.68290821685087866</v>
      </c>
      <c r="AF87" s="241"/>
      <c r="AG87" s="241"/>
      <c r="AH87" s="241"/>
      <c r="AI87" s="241"/>
      <c r="AJ87" s="241"/>
      <c r="AK87" s="241"/>
      <c r="AL87" s="241"/>
      <c r="AM87" s="241"/>
      <c r="AN87" s="241"/>
      <c r="AO87" s="241"/>
      <c r="AP87" s="241"/>
      <c r="AQ87" s="241"/>
      <c r="AR87" s="241"/>
      <c r="AS87" s="241"/>
      <c r="AT87" s="241"/>
      <c r="AU87" s="241"/>
    </row>
    <row r="88" spans="1:47">
      <c r="A88" s="185" t="s">
        <v>16</v>
      </c>
      <c r="C88" s="185" t="str">
        <f>C83</f>
        <v>BRT</v>
      </c>
      <c r="D88" s="185" t="s">
        <v>48</v>
      </c>
      <c r="E88" s="294">
        <v>0</v>
      </c>
      <c r="F88" s="62">
        <f t="shared" si="189"/>
        <v>5.0000000000000001E-3</v>
      </c>
      <c r="G88" s="62">
        <f t="shared" si="228"/>
        <v>5.0000000000000001E-3</v>
      </c>
      <c r="H88" s="62">
        <f t="shared" si="229"/>
        <v>5.0000000000000001E-3</v>
      </c>
      <c r="I88" s="62">
        <f t="shared" si="230"/>
        <v>5.0000000000000001E-3</v>
      </c>
      <c r="J88" s="62">
        <f t="shared" si="231"/>
        <v>5.0000000000000001E-3</v>
      </c>
      <c r="K88" s="62">
        <f t="shared" si="232"/>
        <v>0.03</v>
      </c>
      <c r="L88" s="62">
        <f t="shared" si="233"/>
        <v>3.5000000000000003E-2</v>
      </c>
      <c r="M88" s="62">
        <f t="shared" si="234"/>
        <v>0.04</v>
      </c>
      <c r="N88" s="242"/>
      <c r="O88" s="231">
        <f>E89</f>
        <v>5.0000000000000001E-3</v>
      </c>
      <c r="P88" s="231">
        <f>O88</f>
        <v>5.0000000000000001E-3</v>
      </c>
      <c r="Q88" s="231">
        <v>5.0000000000000001E-3</v>
      </c>
      <c r="R88" s="186">
        <v>5.0000000000000001E-3</v>
      </c>
      <c r="S88" s="186">
        <v>5.0000000000000001E-3</v>
      </c>
      <c r="T88" s="34">
        <v>0.03</v>
      </c>
      <c r="U88" s="34">
        <v>3.5000000000000003E-2</v>
      </c>
      <c r="V88" s="34">
        <v>0.04</v>
      </c>
      <c r="W88" s="241"/>
      <c r="X88" s="62">
        <f t="shared" si="199"/>
        <v>5.0000000000000001E-3</v>
      </c>
      <c r="Y88" s="62">
        <f t="shared" si="200"/>
        <v>5.0000000000000001E-3</v>
      </c>
      <c r="Z88" s="62">
        <f t="shared" si="201"/>
        <v>5.0000000000000001E-3</v>
      </c>
      <c r="AA88" s="62">
        <f t="shared" si="202"/>
        <v>5.0000000000000001E-3</v>
      </c>
      <c r="AB88" s="62">
        <f t="shared" si="203"/>
        <v>5.0000000000000001E-3</v>
      </c>
      <c r="AC88" s="70">
        <v>0.03</v>
      </c>
      <c r="AD88" s="70">
        <v>0.05</v>
      </c>
      <c r="AE88" s="70">
        <v>0.1</v>
      </c>
      <c r="AF88" s="241"/>
      <c r="AG88" s="241"/>
      <c r="AH88" s="241"/>
      <c r="AI88" s="241"/>
      <c r="AJ88" s="241"/>
      <c r="AK88" s="241"/>
      <c r="AL88" s="241"/>
      <c r="AM88" s="241"/>
      <c r="AN88" s="241"/>
      <c r="AO88" s="241"/>
      <c r="AP88" s="241"/>
      <c r="AQ88" s="241"/>
      <c r="AR88" s="241"/>
      <c r="AS88" s="241"/>
      <c r="AT88" s="241"/>
      <c r="AU88" s="241"/>
    </row>
    <row r="89" spans="1:47">
      <c r="A89" s="185" t="s">
        <v>16</v>
      </c>
      <c r="C89" s="185" t="str">
        <f>C84</f>
        <v>Gautrain</v>
      </c>
      <c r="D89" s="185" t="s">
        <v>48</v>
      </c>
      <c r="E89" s="294">
        <v>5.0000000000000001E-3</v>
      </c>
      <c r="F89" s="62">
        <f t="shared" si="189"/>
        <v>5.0000000000000001E-3</v>
      </c>
      <c r="G89" s="62">
        <f t="shared" si="228"/>
        <v>5.0000000000000001E-3</v>
      </c>
      <c r="H89" s="62">
        <f t="shared" si="229"/>
        <v>5.0000000000000001E-3</v>
      </c>
      <c r="I89" s="62">
        <f t="shared" si="230"/>
        <v>5.0000000000000001E-3</v>
      </c>
      <c r="J89" s="62">
        <f t="shared" si="231"/>
        <v>5.0000000000000001E-3</v>
      </c>
      <c r="K89" s="62">
        <f t="shared" si="232"/>
        <v>5.0000000000000001E-3</v>
      </c>
      <c r="L89" s="62">
        <f t="shared" si="233"/>
        <v>5.0000000000000001E-3</v>
      </c>
      <c r="M89" s="62">
        <f t="shared" si="234"/>
        <v>5.0000000000000001E-3</v>
      </c>
      <c r="N89" s="242"/>
      <c r="O89" s="231">
        <f>E89</f>
        <v>5.0000000000000001E-3</v>
      </c>
      <c r="P89" s="231">
        <f>O89</f>
        <v>5.0000000000000001E-3</v>
      </c>
      <c r="Q89" s="231">
        <v>5.0000000000000001E-3</v>
      </c>
      <c r="R89" s="186">
        <v>5.0000000000000001E-3</v>
      </c>
      <c r="S89" s="186">
        <v>5.0000000000000001E-3</v>
      </c>
      <c r="T89" s="297">
        <v>5.0000000000000001E-3</v>
      </c>
      <c r="U89" s="297">
        <v>5.0000000000000001E-3</v>
      </c>
      <c r="V89" s="297">
        <v>5.0000000000000001E-3</v>
      </c>
      <c r="W89" s="241"/>
      <c r="X89" s="62">
        <f t="shared" si="199"/>
        <v>5.0000000000000001E-3</v>
      </c>
      <c r="Y89" s="62">
        <f t="shared" si="200"/>
        <v>5.0000000000000001E-3</v>
      </c>
      <c r="Z89" s="62">
        <f t="shared" si="201"/>
        <v>5.0000000000000001E-3</v>
      </c>
      <c r="AA89" s="62">
        <f t="shared" si="202"/>
        <v>5.0000000000000001E-3</v>
      </c>
      <c r="AB89" s="62">
        <f t="shared" si="203"/>
        <v>5.0000000000000001E-3</v>
      </c>
      <c r="AC89" s="72">
        <v>0.01</v>
      </c>
      <c r="AD89" s="72">
        <v>0.03</v>
      </c>
      <c r="AE89" s="72">
        <v>0.05</v>
      </c>
      <c r="AF89" s="241"/>
      <c r="AG89" s="241"/>
      <c r="AH89" s="241"/>
      <c r="AI89" s="241"/>
      <c r="AJ89" s="241"/>
      <c r="AK89" s="241"/>
      <c r="AL89" s="241"/>
      <c r="AM89" s="241"/>
      <c r="AN89" s="241"/>
      <c r="AO89" s="241"/>
      <c r="AP89" s="241"/>
      <c r="AQ89" s="241"/>
      <c r="AR89" s="241"/>
      <c r="AS89" s="241"/>
      <c r="AT89" s="241"/>
      <c r="AU89" s="241"/>
    </row>
    <row r="90" spans="1:47">
      <c r="A90" s="185" t="s">
        <v>16</v>
      </c>
      <c r="C90" s="185" t="str">
        <f>C85</f>
        <v>Bus, minibus, metro rail</v>
      </c>
      <c r="D90" s="185" t="s">
        <v>48</v>
      </c>
      <c r="E90" s="33">
        <f>1-SUM(E87:E89)</f>
        <v>0.1760692888046641</v>
      </c>
      <c r="F90" s="33">
        <f>1-SUM(F87:F89)</f>
        <v>0.1710692888046641</v>
      </c>
      <c r="G90" s="33">
        <f t="shared" ref="G90:M90" si="238">1-SUM(G87:G89)</f>
        <v>0.18744790302857084</v>
      </c>
      <c r="H90" s="33">
        <f t="shared" si="238"/>
        <v>0.18744790302857084</v>
      </c>
      <c r="I90" s="33">
        <f t="shared" si="238"/>
        <v>0.195059462634398</v>
      </c>
      <c r="J90" s="33">
        <f t="shared" si="238"/>
        <v>0.18065298355724535</v>
      </c>
      <c r="K90" s="33">
        <f t="shared" si="238"/>
        <v>0.13832903731771351</v>
      </c>
      <c r="L90" s="33">
        <f t="shared" si="238"/>
        <v>7.3124345639808963E-2</v>
      </c>
      <c r="M90" s="33">
        <f t="shared" si="238"/>
        <v>1.989028020697059E-2</v>
      </c>
      <c r="N90" s="242"/>
      <c r="O90" s="33">
        <f t="shared" ref="O90:V90" si="239">1-SUM(O87:O89)</f>
        <v>0.1710692888046641</v>
      </c>
      <c r="P90" s="33">
        <f t="shared" si="239"/>
        <v>0.18744790302857084</v>
      </c>
      <c r="Q90" s="33">
        <f t="shared" si="239"/>
        <v>0.18744790302857084</v>
      </c>
      <c r="R90" s="33">
        <f t="shared" si="239"/>
        <v>0.195059462634398</v>
      </c>
      <c r="S90" s="33">
        <f t="shared" si="239"/>
        <v>0.18065298355724535</v>
      </c>
      <c r="T90" s="33">
        <f t="shared" si="239"/>
        <v>0.13832903731771351</v>
      </c>
      <c r="U90" s="33">
        <f t="shared" si="239"/>
        <v>7.3124345639808963E-2</v>
      </c>
      <c r="V90" s="33">
        <f t="shared" si="239"/>
        <v>1.989028020697059E-2</v>
      </c>
      <c r="W90" s="241"/>
      <c r="X90" s="62">
        <f t="shared" si="199"/>
        <v>0.1710692888046641</v>
      </c>
      <c r="Y90" s="62">
        <f t="shared" si="200"/>
        <v>0.18744790302857084</v>
      </c>
      <c r="Z90" s="62">
        <f t="shared" si="201"/>
        <v>0.18744790302857084</v>
      </c>
      <c r="AA90" s="62">
        <f t="shared" si="202"/>
        <v>0.195059462634398</v>
      </c>
      <c r="AB90" s="62">
        <f t="shared" si="203"/>
        <v>0.18065298355724535</v>
      </c>
      <c r="AC90" s="33">
        <f>1-SUM(AC87:AC89)</f>
        <v>0.20430965166682458</v>
      </c>
      <c r="AD90" s="33">
        <f>1-SUM(AD87:AD89)</f>
        <v>0.20162186261577508</v>
      </c>
      <c r="AE90" s="33">
        <f>1-SUM(AE87:AE89)</f>
        <v>0.16709178314912132</v>
      </c>
      <c r="AF90" s="241"/>
      <c r="AG90" s="241"/>
      <c r="AH90" s="241"/>
      <c r="AI90" s="241"/>
      <c r="AJ90" s="241"/>
      <c r="AK90" s="241"/>
      <c r="AL90" s="241"/>
      <c r="AM90" s="241"/>
      <c r="AN90" s="241"/>
      <c r="AO90" s="241"/>
      <c r="AP90" s="241"/>
      <c r="AQ90" s="241"/>
      <c r="AR90" s="241"/>
      <c r="AS90" s="241"/>
      <c r="AT90" s="241"/>
      <c r="AU90" s="241"/>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0">(1-E$25)*E$13</f>
        <v>25.985679999999999</v>
      </c>
      <c r="F93" s="186">
        <f t="shared" ref="F93:F103" si="241">IF($D$4,X93,O93)</f>
        <v>25.654881546526841</v>
      </c>
      <c r="G93" s="186">
        <f t="shared" ref="G93:G95" si="242">IF($D$4,Y93,P93)</f>
        <v>25.649768446314166</v>
      </c>
      <c r="H93" s="186">
        <f t="shared" ref="H93:H95" si="243">IF($D$4,Z93,Q93)</f>
        <v>25.548596948994007</v>
      </c>
      <c r="I93" s="186">
        <f t="shared" ref="I93:I95" si="244">IF($D$4,AA93,R93)</f>
        <v>26.468311688619824</v>
      </c>
      <c r="J93" s="186">
        <f t="shared" ref="J93:J95" si="245">IF($D$4,AB93,S93)</f>
        <v>27.510596941581646</v>
      </c>
      <c r="K93" s="186">
        <f t="shared" ref="K93:K95" si="246">IF($D$4,AC93,T93)</f>
        <v>25.318875717772791</v>
      </c>
      <c r="L93" s="186">
        <f t="shared" ref="L93:L95" si="247">IF($D$4,AD93,U93)</f>
        <v>22.929676910437426</v>
      </c>
      <c r="M93" s="186">
        <f t="shared" ref="M93:M95" si="248">IF($D$4,AE93,V93)</f>
        <v>20.210276941346461</v>
      </c>
      <c r="N93" s="40"/>
      <c r="O93" s="186">
        <f>(1-O$25)*O$13</f>
        <v>25.654881546526841</v>
      </c>
      <c r="P93" s="186">
        <f>(1-P$25)*P$13</f>
        <v>25.649768446314166</v>
      </c>
      <c r="Q93" s="186">
        <f t="shared" ref="Q93:V93" si="249">(1-Q$25)*Q$13</f>
        <v>25.548596948994007</v>
      </c>
      <c r="R93" s="186">
        <f t="shared" si="249"/>
        <v>26.468311688619824</v>
      </c>
      <c r="S93" s="186">
        <f t="shared" si="249"/>
        <v>27.510596941581646</v>
      </c>
      <c r="T93" s="186">
        <f t="shared" si="249"/>
        <v>25.318875717772791</v>
      </c>
      <c r="U93" s="186">
        <f t="shared" si="249"/>
        <v>22.929676910437426</v>
      </c>
      <c r="V93" s="186">
        <f t="shared" si="249"/>
        <v>20.210276941346461</v>
      </c>
      <c r="X93" s="186">
        <f>O93</f>
        <v>25.654881546526841</v>
      </c>
      <c r="Y93" s="186">
        <f t="shared" ref="Y93:AB93" si="250">P93</f>
        <v>25.649768446314166</v>
      </c>
      <c r="Z93" s="186">
        <f t="shared" si="250"/>
        <v>25.548596948994007</v>
      </c>
      <c r="AA93" s="186">
        <f t="shared" si="250"/>
        <v>26.468311688619824</v>
      </c>
      <c r="AB93" s="186">
        <f t="shared" si="250"/>
        <v>27.510596941581646</v>
      </c>
      <c r="AC93" s="186">
        <f>(1-AC$25)*AC$13</f>
        <v>24.543808093759338</v>
      </c>
      <c r="AD93" s="186">
        <f>(1-AD$25)*AD$13</f>
        <v>22.461724320428498</v>
      </c>
      <c r="AE93" s="186">
        <f>(1-AE$25)*AE$13</f>
        <v>19.79782230989041</v>
      </c>
    </row>
    <row r="94" spans="1:47">
      <c r="A94" s="185" t="s">
        <v>16</v>
      </c>
      <c r="C94" s="185" t="s">
        <v>63</v>
      </c>
      <c r="D94" s="185" t="s">
        <v>48</v>
      </c>
      <c r="E94" s="294">
        <v>0</v>
      </c>
      <c r="F94" s="62">
        <f t="shared" si="241"/>
        <v>0</v>
      </c>
      <c r="G94" s="62">
        <f t="shared" si="242"/>
        <v>5.0000000000000001E-3</v>
      </c>
      <c r="H94" s="62">
        <f t="shared" si="243"/>
        <v>0.01</v>
      </c>
      <c r="I94" s="62">
        <f t="shared" si="244"/>
        <v>0.01</v>
      </c>
      <c r="J94" s="62">
        <f t="shared" si="245"/>
        <v>3.0000000000000002E-2</v>
      </c>
      <c r="K94" s="62">
        <f t="shared" si="246"/>
        <v>0.05</v>
      </c>
      <c r="L94" s="62">
        <f t="shared" si="247"/>
        <v>0.1</v>
      </c>
      <c r="M94" s="62">
        <f t="shared" si="248"/>
        <v>0.15</v>
      </c>
      <c r="N94" s="242"/>
      <c r="O94" s="231">
        <f>E94</f>
        <v>0</v>
      </c>
      <c r="P94" s="231">
        <v>5.0000000000000001E-3</v>
      </c>
      <c r="Q94" s="231">
        <v>0.01</v>
      </c>
      <c r="R94" s="231">
        <f>Q94</f>
        <v>0.01</v>
      </c>
      <c r="S94" s="231">
        <f>AVERAGE(R94,T94)</f>
        <v>3.0000000000000002E-2</v>
      </c>
      <c r="T94" s="34">
        <v>0.05</v>
      </c>
      <c r="U94" s="34">
        <v>0.1</v>
      </c>
      <c r="V94" s="34">
        <v>0.15</v>
      </c>
      <c r="W94" s="241"/>
      <c r="X94" s="186">
        <f t="shared" ref="X94:X103" si="251">O94</f>
        <v>0</v>
      </c>
      <c r="Y94" s="186">
        <f t="shared" ref="Y94:Y103" si="252">P94</f>
        <v>5.0000000000000001E-3</v>
      </c>
      <c r="Z94" s="186">
        <f t="shared" ref="Z94:Z103" si="253">Q94</f>
        <v>0.01</v>
      </c>
      <c r="AA94" s="186">
        <f t="shared" ref="AA94:AA103" si="254">R94</f>
        <v>0.01</v>
      </c>
      <c r="AB94" s="186">
        <f t="shared" ref="AB94:AB103" si="255">S94</f>
        <v>3.0000000000000002E-2</v>
      </c>
      <c r="AC94" s="70">
        <f>AC78</f>
        <v>7.0000000000000007E-2</v>
      </c>
      <c r="AD94" s="70">
        <v>0.2</v>
      </c>
      <c r="AE94" s="70">
        <v>0.4</v>
      </c>
      <c r="AF94" s="241"/>
      <c r="AG94" s="241"/>
      <c r="AH94" s="241"/>
      <c r="AI94" s="241"/>
      <c r="AJ94" s="241"/>
      <c r="AK94" s="241"/>
      <c r="AL94" s="241"/>
      <c r="AM94" s="241"/>
      <c r="AN94" s="241"/>
      <c r="AO94" s="241"/>
      <c r="AP94" s="241"/>
      <c r="AQ94" s="241"/>
      <c r="AR94" s="241"/>
      <c r="AS94" s="241"/>
      <c r="AT94" s="241"/>
      <c r="AU94" s="241"/>
    </row>
    <row r="95" spans="1:47">
      <c r="A95" s="185" t="s">
        <v>16</v>
      </c>
      <c r="C95" s="185" t="s">
        <v>82</v>
      </c>
      <c r="D95" s="185" t="s">
        <v>48</v>
      </c>
      <c r="E95" s="294">
        <v>0</v>
      </c>
      <c r="F95" s="62">
        <f t="shared" si="241"/>
        <v>0</v>
      </c>
      <c r="G95" s="62">
        <f t="shared" si="242"/>
        <v>0</v>
      </c>
      <c r="H95" s="62">
        <f t="shared" si="243"/>
        <v>0</v>
      </c>
      <c r="I95" s="62">
        <f t="shared" si="244"/>
        <v>0</v>
      </c>
      <c r="J95" s="62">
        <f t="shared" si="245"/>
        <v>0</v>
      </c>
      <c r="K95" s="62">
        <f t="shared" si="246"/>
        <v>0</v>
      </c>
      <c r="L95" s="62">
        <f t="shared" si="247"/>
        <v>0</v>
      </c>
      <c r="M95" s="62">
        <f t="shared" si="248"/>
        <v>0</v>
      </c>
      <c r="N95" s="242"/>
      <c r="O95" s="231">
        <f>E95</f>
        <v>0</v>
      </c>
      <c r="P95" s="231">
        <f>O95</f>
        <v>0</v>
      </c>
      <c r="Q95" s="231">
        <f>P95</f>
        <v>0</v>
      </c>
      <c r="R95" s="231">
        <f>Q95</f>
        <v>0</v>
      </c>
      <c r="S95" s="231">
        <f t="shared" ref="S95:V95" si="256">R95</f>
        <v>0</v>
      </c>
      <c r="T95" s="34">
        <f t="shared" si="256"/>
        <v>0</v>
      </c>
      <c r="U95" s="34">
        <f t="shared" si="256"/>
        <v>0</v>
      </c>
      <c r="V95" s="34">
        <f t="shared" si="256"/>
        <v>0</v>
      </c>
      <c r="W95" s="241"/>
      <c r="X95" s="186">
        <f t="shared" si="251"/>
        <v>0</v>
      </c>
      <c r="Y95" s="186">
        <f t="shared" si="252"/>
        <v>0</v>
      </c>
      <c r="Z95" s="186">
        <f t="shared" si="253"/>
        <v>0</v>
      </c>
      <c r="AA95" s="186">
        <f t="shared" si="254"/>
        <v>0</v>
      </c>
      <c r="AB95" s="186">
        <f t="shared" si="255"/>
        <v>0</v>
      </c>
      <c r="AC95" s="34">
        <v>0</v>
      </c>
      <c r="AD95" s="34">
        <v>0</v>
      </c>
      <c r="AE95" s="34">
        <v>0</v>
      </c>
      <c r="AF95" s="241"/>
      <c r="AG95" s="241"/>
      <c r="AH95" s="241"/>
      <c r="AI95" s="241"/>
      <c r="AJ95" s="241"/>
      <c r="AK95" s="241"/>
      <c r="AL95" s="241"/>
      <c r="AM95" s="241"/>
      <c r="AN95" s="241"/>
      <c r="AO95" s="241"/>
      <c r="AP95" s="241"/>
      <c r="AQ95" s="241"/>
      <c r="AR95" s="241"/>
      <c r="AS95" s="241"/>
      <c r="AT95" s="241"/>
      <c r="AU95" s="241"/>
    </row>
    <row r="96" spans="1:47">
      <c r="A96" s="185" t="s">
        <v>16</v>
      </c>
      <c r="C96" s="185" t="s">
        <v>81</v>
      </c>
      <c r="D96" s="185" t="s">
        <v>48</v>
      </c>
      <c r="E96" s="33">
        <f>1-SUM(E94:E95)</f>
        <v>1</v>
      </c>
      <c r="F96" s="33">
        <f>1-SUM(F94:F95)</f>
        <v>1</v>
      </c>
      <c r="G96" s="33">
        <f t="shared" ref="G96:M96" si="257">1-SUM(G94:G95)</f>
        <v>0.995</v>
      </c>
      <c r="H96" s="33">
        <f t="shared" si="257"/>
        <v>0.99</v>
      </c>
      <c r="I96" s="33">
        <f t="shared" si="257"/>
        <v>0.99</v>
      </c>
      <c r="J96" s="33">
        <f t="shared" si="257"/>
        <v>0.97</v>
      </c>
      <c r="K96" s="33">
        <f t="shared" si="257"/>
        <v>0.95</v>
      </c>
      <c r="L96" s="33">
        <f t="shared" si="257"/>
        <v>0.9</v>
      </c>
      <c r="M96" s="33">
        <f t="shared" si="257"/>
        <v>0.85</v>
      </c>
      <c r="N96" s="242"/>
      <c r="O96" s="33">
        <f>1-SUM(O94:O95)</f>
        <v>1</v>
      </c>
      <c r="P96" s="33">
        <f t="shared" ref="P96:V96" si="258">1-SUM(P94:P95)</f>
        <v>0.995</v>
      </c>
      <c r="Q96" s="33">
        <f t="shared" si="258"/>
        <v>0.99</v>
      </c>
      <c r="R96" s="33">
        <f t="shared" si="258"/>
        <v>0.99</v>
      </c>
      <c r="S96" s="33">
        <f t="shared" si="258"/>
        <v>0.97</v>
      </c>
      <c r="T96" s="33">
        <f t="shared" si="258"/>
        <v>0.95</v>
      </c>
      <c r="U96" s="33">
        <f t="shared" si="258"/>
        <v>0.9</v>
      </c>
      <c r="V96" s="33">
        <f t="shared" si="258"/>
        <v>0.85</v>
      </c>
      <c r="W96" s="241"/>
      <c r="X96" s="186">
        <f>O96</f>
        <v>1</v>
      </c>
      <c r="Y96" s="186">
        <f t="shared" si="252"/>
        <v>0.995</v>
      </c>
      <c r="Z96" s="186">
        <f t="shared" si="253"/>
        <v>0.99</v>
      </c>
      <c r="AA96" s="186">
        <f t="shared" si="254"/>
        <v>0.99</v>
      </c>
      <c r="AB96" s="186">
        <f t="shared" si="255"/>
        <v>0.97</v>
      </c>
      <c r="AC96" s="33">
        <f>1-SUM(AC94:AC95)</f>
        <v>0.92999999999999994</v>
      </c>
      <c r="AD96" s="33">
        <f>1-SUM(AD94:AD95)</f>
        <v>0.8</v>
      </c>
      <c r="AE96" s="33">
        <f>1-SUM(AE94:AE95)</f>
        <v>0.6</v>
      </c>
      <c r="AF96" s="241"/>
      <c r="AG96" s="241"/>
      <c r="AH96" s="241"/>
      <c r="AI96" s="241"/>
      <c r="AJ96" s="241"/>
      <c r="AK96" s="241"/>
      <c r="AL96" s="241"/>
      <c r="AM96" s="241"/>
      <c r="AN96" s="241"/>
      <c r="AO96" s="241"/>
      <c r="AP96" s="241"/>
      <c r="AQ96" s="241"/>
      <c r="AR96" s="241"/>
      <c r="AS96" s="241"/>
      <c r="AT96" s="241"/>
      <c r="AU96" s="241"/>
    </row>
    <row r="97" spans="1:47">
      <c r="A97" s="185" t="s">
        <v>16</v>
      </c>
      <c r="C97" s="38" t="str">
        <f>C81</f>
        <v>Middle Income</v>
      </c>
      <c r="D97" s="185" t="s">
        <v>191</v>
      </c>
      <c r="E97" s="186">
        <f t="shared" ref="E97" si="259">(1-E$26)*E$14</f>
        <v>7.4775119999999982</v>
      </c>
      <c r="F97" s="186">
        <f t="shared" si="241"/>
        <v>7.768423875638347</v>
      </c>
      <c r="G97" s="186">
        <f t="shared" ref="G97:G99" si="260">IF($D$4,Y97,P97)</f>
        <v>8.0013543193922558</v>
      </c>
      <c r="H97" s="186">
        <f t="shared" ref="H97:H99" si="261">IF($D$4,Z97,Q97)</f>
        <v>8.2961159588182127</v>
      </c>
      <c r="I97" s="186">
        <f t="shared" ref="I97:I99" si="262">IF($D$4,AA97,R97)</f>
        <v>8.6949689916649913</v>
      </c>
      <c r="J97" s="186">
        <f t="shared" ref="J97:J99" si="263">IF($D$4,AB97,S97)</f>
        <v>8.3227699769423129</v>
      </c>
      <c r="K97" s="186">
        <f t="shared" ref="K97:K99" si="264">IF($D$4,AC97,T97)</f>
        <v>9.6221219305835088</v>
      </c>
      <c r="L97" s="186">
        <f t="shared" ref="L97:L99" si="265">IF($D$4,AD97,U97)</f>
        <v>11.120294852663587</v>
      </c>
      <c r="M97" s="186">
        <f t="shared" ref="M97:M99" si="266">IF($D$4,AE97,V97)</f>
        <v>12.720616392961576</v>
      </c>
      <c r="N97" s="40"/>
      <c r="O97" s="186">
        <f>(1-O$26)*O$14</f>
        <v>7.768423875638347</v>
      </c>
      <c r="P97" s="186">
        <f t="shared" ref="P97:V97" si="267">(1-P$26)*P$14</f>
        <v>8.0013543193922558</v>
      </c>
      <c r="Q97" s="186">
        <f t="shared" si="267"/>
        <v>8.2961159588182127</v>
      </c>
      <c r="R97" s="186">
        <f t="shared" si="267"/>
        <v>8.6949689916649913</v>
      </c>
      <c r="S97" s="186">
        <f t="shared" si="267"/>
        <v>8.3227699769423129</v>
      </c>
      <c r="T97" s="186">
        <f t="shared" si="267"/>
        <v>9.6221219305835088</v>
      </c>
      <c r="U97" s="186">
        <f t="shared" si="267"/>
        <v>11.120294852663587</v>
      </c>
      <c r="V97" s="186">
        <f t="shared" si="267"/>
        <v>12.720616392961576</v>
      </c>
      <c r="X97" s="186">
        <f t="shared" si="251"/>
        <v>7.768423875638347</v>
      </c>
      <c r="Y97" s="186">
        <f t="shared" si="252"/>
        <v>8.0013543193922558</v>
      </c>
      <c r="Z97" s="186">
        <f t="shared" si="253"/>
        <v>8.2961159588182127</v>
      </c>
      <c r="AA97" s="186">
        <f t="shared" si="254"/>
        <v>8.6949689916649913</v>
      </c>
      <c r="AB97" s="186">
        <f t="shared" si="255"/>
        <v>8.3227699769423129</v>
      </c>
      <c r="AC97" s="186">
        <f>(1-AC$26)*AC$14</f>
        <v>10.164645826669602</v>
      </c>
      <c r="AD97" s="186">
        <f>(1-AD$26)*AD$14</f>
        <v>12.34293578141123</v>
      </c>
      <c r="AE97" s="186">
        <f>(1-AE$26)*AE$14</f>
        <v>14.766504252354039</v>
      </c>
    </row>
    <row r="98" spans="1:47">
      <c r="A98" s="185" t="s">
        <v>16</v>
      </c>
      <c r="C98" s="185" t="str">
        <f>C94</f>
        <v>BRT</v>
      </c>
      <c r="D98" s="185" t="s">
        <v>48</v>
      </c>
      <c r="E98" s="294">
        <v>0</v>
      </c>
      <c r="F98" s="62">
        <f t="shared" si="241"/>
        <v>0</v>
      </c>
      <c r="G98" s="62">
        <f t="shared" si="260"/>
        <v>5.0000000000000001E-3</v>
      </c>
      <c r="H98" s="62">
        <f t="shared" si="261"/>
        <v>0.01</v>
      </c>
      <c r="I98" s="62">
        <f t="shared" si="262"/>
        <v>0.01</v>
      </c>
      <c r="J98" s="62">
        <f t="shared" si="263"/>
        <v>3.0000000000000002E-2</v>
      </c>
      <c r="K98" s="62">
        <f t="shared" si="264"/>
        <v>0.05</v>
      </c>
      <c r="L98" s="62">
        <f t="shared" si="265"/>
        <v>0.1</v>
      </c>
      <c r="M98" s="62">
        <f t="shared" si="266"/>
        <v>0.15</v>
      </c>
      <c r="N98" s="242"/>
      <c r="O98" s="231">
        <f>E98</f>
        <v>0</v>
      </c>
      <c r="P98" s="231">
        <v>5.0000000000000001E-3</v>
      </c>
      <c r="Q98" s="231">
        <v>0.01</v>
      </c>
      <c r="R98" s="231">
        <f>Q98</f>
        <v>0.01</v>
      </c>
      <c r="S98" s="231">
        <f>AVERAGE(R98,T98)</f>
        <v>3.0000000000000002E-2</v>
      </c>
      <c r="T98" s="34">
        <v>0.05</v>
      </c>
      <c r="U98" s="34">
        <v>0.1</v>
      </c>
      <c r="V98" s="34">
        <v>0.15</v>
      </c>
      <c r="W98" s="241"/>
      <c r="X98" s="186">
        <f t="shared" si="251"/>
        <v>0</v>
      </c>
      <c r="Y98" s="186">
        <f t="shared" si="252"/>
        <v>5.0000000000000001E-3</v>
      </c>
      <c r="Z98" s="186">
        <f t="shared" si="253"/>
        <v>0.01</v>
      </c>
      <c r="AA98" s="186">
        <f t="shared" si="254"/>
        <v>0.01</v>
      </c>
      <c r="AB98" s="186">
        <f t="shared" si="255"/>
        <v>3.0000000000000002E-2</v>
      </c>
      <c r="AC98" s="70">
        <f>AC83</f>
        <v>7.0000000000000007E-2</v>
      </c>
      <c r="AD98" s="70">
        <v>0.2</v>
      </c>
      <c r="AE98" s="70">
        <v>0.4</v>
      </c>
      <c r="AF98" s="241"/>
      <c r="AG98" s="241"/>
      <c r="AH98" s="241"/>
      <c r="AI98" s="241"/>
      <c r="AJ98" s="241"/>
      <c r="AK98" s="241"/>
      <c r="AL98" s="241"/>
      <c r="AM98" s="241"/>
      <c r="AN98" s="241"/>
      <c r="AO98" s="241"/>
      <c r="AP98" s="241"/>
      <c r="AQ98" s="241"/>
      <c r="AR98" s="241"/>
      <c r="AS98" s="241"/>
      <c r="AT98" s="241"/>
      <c r="AU98" s="241"/>
    </row>
    <row r="99" spans="1:47">
      <c r="A99" s="185" t="s">
        <v>16</v>
      </c>
      <c r="C99" s="185" t="str">
        <f>C95</f>
        <v>Gautrain</v>
      </c>
      <c r="D99" s="185" t="s">
        <v>48</v>
      </c>
      <c r="E99" s="294">
        <v>2E-3</v>
      </c>
      <c r="F99" s="62">
        <f t="shared" si="241"/>
        <v>2E-3</v>
      </c>
      <c r="G99" s="62">
        <f t="shared" si="260"/>
        <v>2E-3</v>
      </c>
      <c r="H99" s="62">
        <f t="shared" si="261"/>
        <v>2E-3</v>
      </c>
      <c r="I99" s="62">
        <f t="shared" si="262"/>
        <v>2E-3</v>
      </c>
      <c r="J99" s="62">
        <f t="shared" si="263"/>
        <v>2E-3</v>
      </c>
      <c r="K99" s="62">
        <f t="shared" si="264"/>
        <v>2E-3</v>
      </c>
      <c r="L99" s="62">
        <f t="shared" si="265"/>
        <v>2E-3</v>
      </c>
      <c r="M99" s="62">
        <f t="shared" si="266"/>
        <v>2E-3</v>
      </c>
      <c r="N99" s="242"/>
      <c r="O99" s="231">
        <f>E99</f>
        <v>2E-3</v>
      </c>
      <c r="P99" s="231">
        <f>O99</f>
        <v>2E-3</v>
      </c>
      <c r="Q99" s="231">
        <f>P99</f>
        <v>2E-3</v>
      </c>
      <c r="R99" s="231">
        <f>Q99</f>
        <v>2E-3</v>
      </c>
      <c r="S99" s="231">
        <f t="shared" ref="S99:V99" si="268">R99</f>
        <v>2E-3</v>
      </c>
      <c r="T99" s="48">
        <f t="shared" si="268"/>
        <v>2E-3</v>
      </c>
      <c r="U99" s="48">
        <f t="shared" si="268"/>
        <v>2E-3</v>
      </c>
      <c r="V99" s="48">
        <f t="shared" si="268"/>
        <v>2E-3</v>
      </c>
      <c r="W99" s="241"/>
      <c r="X99" s="186">
        <f t="shared" si="251"/>
        <v>2E-3</v>
      </c>
      <c r="Y99" s="186">
        <f t="shared" si="252"/>
        <v>2E-3</v>
      </c>
      <c r="Z99" s="186">
        <f t="shared" si="253"/>
        <v>2E-3</v>
      </c>
      <c r="AA99" s="186">
        <f t="shared" si="254"/>
        <v>2E-3</v>
      </c>
      <c r="AB99" s="186">
        <f t="shared" si="255"/>
        <v>2E-3</v>
      </c>
      <c r="AC99" s="70">
        <f>AC84</f>
        <v>0.01</v>
      </c>
      <c r="AD99" s="70">
        <f>AD84</f>
        <v>0.02</v>
      </c>
      <c r="AE99" s="70">
        <f>AE84</f>
        <v>0.03</v>
      </c>
      <c r="AF99" s="241"/>
      <c r="AG99" s="241"/>
      <c r="AH99" s="241"/>
      <c r="AI99" s="241"/>
      <c r="AJ99" s="241"/>
      <c r="AK99" s="241"/>
      <c r="AL99" s="241"/>
      <c r="AM99" s="241"/>
      <c r="AN99" s="241"/>
      <c r="AO99" s="241"/>
      <c r="AP99" s="241"/>
      <c r="AQ99" s="241"/>
      <c r="AR99" s="241"/>
      <c r="AS99" s="241"/>
      <c r="AT99" s="241"/>
      <c r="AU99" s="241"/>
    </row>
    <row r="100" spans="1:47">
      <c r="A100" s="185" t="s">
        <v>16</v>
      </c>
      <c r="C100" s="185" t="str">
        <f>C96</f>
        <v>Bus, minibus, metro rail</v>
      </c>
      <c r="D100" s="185" t="s">
        <v>48</v>
      </c>
      <c r="E100" s="33">
        <f t="shared" ref="E100" si="269">1-SUM(E98:E99)</f>
        <v>0.998</v>
      </c>
      <c r="F100" s="33">
        <f>1-SUM(F98:F99)</f>
        <v>0.998</v>
      </c>
      <c r="G100" s="33">
        <f t="shared" ref="G100:M100" si="270">1-SUM(G98:G99)</f>
        <v>0.99299999999999999</v>
      </c>
      <c r="H100" s="33">
        <f t="shared" si="270"/>
        <v>0.98799999999999999</v>
      </c>
      <c r="I100" s="33">
        <f t="shared" si="270"/>
        <v>0.98799999999999999</v>
      </c>
      <c r="J100" s="33">
        <f t="shared" si="270"/>
        <v>0.96799999999999997</v>
      </c>
      <c r="K100" s="33">
        <f t="shared" si="270"/>
        <v>0.94799999999999995</v>
      </c>
      <c r="L100" s="33">
        <f t="shared" si="270"/>
        <v>0.89800000000000002</v>
      </c>
      <c r="M100" s="33">
        <f t="shared" si="270"/>
        <v>0.84799999999999998</v>
      </c>
      <c r="N100" s="242"/>
      <c r="O100" s="33">
        <f>1-SUM(O98:O99)</f>
        <v>0.998</v>
      </c>
      <c r="P100" s="33">
        <f t="shared" ref="P100:V100" si="271">1-SUM(P98:P99)</f>
        <v>0.99299999999999999</v>
      </c>
      <c r="Q100" s="33">
        <f t="shared" si="271"/>
        <v>0.98799999999999999</v>
      </c>
      <c r="R100" s="33">
        <f t="shared" si="271"/>
        <v>0.98799999999999999</v>
      </c>
      <c r="S100" s="33">
        <f t="shared" si="271"/>
        <v>0.96799999999999997</v>
      </c>
      <c r="T100" s="33">
        <f t="shared" si="271"/>
        <v>0.94799999999999995</v>
      </c>
      <c r="U100" s="33">
        <f t="shared" si="271"/>
        <v>0.89800000000000002</v>
      </c>
      <c r="V100" s="33">
        <f t="shared" si="271"/>
        <v>0.84799999999999998</v>
      </c>
      <c r="W100" s="241"/>
      <c r="X100" s="186">
        <f t="shared" si="251"/>
        <v>0.998</v>
      </c>
      <c r="Y100" s="186">
        <f t="shared" si="252"/>
        <v>0.99299999999999999</v>
      </c>
      <c r="Z100" s="186">
        <f t="shared" si="253"/>
        <v>0.98799999999999999</v>
      </c>
      <c r="AA100" s="186">
        <f t="shared" si="254"/>
        <v>0.98799999999999999</v>
      </c>
      <c r="AB100" s="186">
        <f t="shared" si="255"/>
        <v>0.96799999999999997</v>
      </c>
      <c r="AC100" s="33">
        <f>1-SUM(AC98:AC99)</f>
        <v>0.92</v>
      </c>
      <c r="AD100" s="33">
        <f>1-SUM(AD98:AD99)</f>
        <v>0.78</v>
      </c>
      <c r="AE100" s="33">
        <f>1-SUM(AE98:AE99)</f>
        <v>0.56999999999999995</v>
      </c>
      <c r="AF100" s="241"/>
      <c r="AG100" s="241"/>
      <c r="AH100" s="241"/>
      <c r="AI100" s="241"/>
      <c r="AJ100" s="241"/>
      <c r="AK100" s="241"/>
      <c r="AL100" s="241"/>
      <c r="AM100" s="241"/>
      <c r="AN100" s="241"/>
      <c r="AO100" s="241"/>
      <c r="AP100" s="241"/>
      <c r="AQ100" s="241"/>
      <c r="AR100" s="241"/>
      <c r="AS100" s="241"/>
      <c r="AT100" s="241"/>
      <c r="AU100" s="241"/>
    </row>
    <row r="101" spans="1:47">
      <c r="A101" s="185" t="s">
        <v>16</v>
      </c>
      <c r="C101" s="38" t="str">
        <f>C86</f>
        <v>High Income</v>
      </c>
      <c r="D101" s="185" t="s">
        <v>191</v>
      </c>
      <c r="E101" s="186">
        <f t="shared" ref="E101" si="272">(1-E$27)*E$15</f>
        <v>2.2956909764367923</v>
      </c>
      <c r="F101" s="186">
        <f t="shared" si="241"/>
        <v>2.7927852374303592</v>
      </c>
      <c r="G101" s="186">
        <f t="shared" ref="G101:G103" si="273">IF($D$4,Y101,P101)</f>
        <v>3.0898566865493171</v>
      </c>
      <c r="H101" s="186">
        <f t="shared" ref="H101:H103" si="274">IF($D$4,Z101,Q101)</f>
        <v>3.3957152923316372</v>
      </c>
      <c r="I101" s="186">
        <f t="shared" ref="I101:I103" si="275">IF($D$4,AA101,R101)</f>
        <v>3.2001717995960508</v>
      </c>
      <c r="J101" s="186">
        <f t="shared" ref="J101:J103" si="276">IF($D$4,AB101,S101)</f>
        <v>3.2955366133672888</v>
      </c>
      <c r="K101" s="186">
        <f t="shared" ref="K101:K103" si="277">IF($D$4,AC101,T101)</f>
        <v>4.5561893243073701</v>
      </c>
      <c r="L101" s="186">
        <f t="shared" ref="L101:L103" si="278">IF($D$4,AD101,U101)</f>
        <v>5.6390252108249834</v>
      </c>
      <c r="M101" s="186">
        <f t="shared" ref="M101:M103" si="279">IF($D$4,AE101,V101)</f>
        <v>6.453559737855449</v>
      </c>
      <c r="N101" s="40"/>
      <c r="O101" s="186">
        <f>(1-O$27)*O$15</f>
        <v>2.7927852374303592</v>
      </c>
      <c r="P101" s="186">
        <f t="shared" ref="P101:V101" si="280">(1-P$27)*P$15</f>
        <v>3.0898566865493171</v>
      </c>
      <c r="Q101" s="186">
        <f t="shared" si="280"/>
        <v>3.3957152923316372</v>
      </c>
      <c r="R101" s="186">
        <f t="shared" si="280"/>
        <v>3.2001717995960508</v>
      </c>
      <c r="S101" s="186">
        <f t="shared" si="280"/>
        <v>3.2955366133672888</v>
      </c>
      <c r="T101" s="186">
        <f t="shared" si="280"/>
        <v>4.5561893243073701</v>
      </c>
      <c r="U101" s="186">
        <f t="shared" si="280"/>
        <v>5.6390252108249834</v>
      </c>
      <c r="V101" s="186">
        <f t="shared" si="280"/>
        <v>6.453559737855449</v>
      </c>
      <c r="X101" s="186">
        <f t="shared" si="251"/>
        <v>2.7927852374303592</v>
      </c>
      <c r="Y101" s="186">
        <f t="shared" si="252"/>
        <v>3.0898566865493171</v>
      </c>
      <c r="Z101" s="186">
        <f t="shared" si="253"/>
        <v>3.3957152923316372</v>
      </c>
      <c r="AA101" s="186">
        <f t="shared" si="254"/>
        <v>3.2001717995960508</v>
      </c>
      <c r="AB101" s="186">
        <f t="shared" si="255"/>
        <v>3.2955366133672888</v>
      </c>
      <c r="AC101" s="186">
        <f>(1-AC$27)*AC$15</f>
        <v>4.9334821582141757</v>
      </c>
      <c r="AD101" s="186">
        <f>(1-AD$27)*AD$15</f>
        <v>6.5612736536309315</v>
      </c>
      <c r="AE101" s="186">
        <f>(1-AE$27)*AE$15</f>
        <v>8.0170485840767789</v>
      </c>
    </row>
    <row r="102" spans="1:47">
      <c r="A102" s="185" t="s">
        <v>16</v>
      </c>
      <c r="C102" s="185" t="str">
        <f>C98</f>
        <v>BRT</v>
      </c>
      <c r="D102" s="185" t="s">
        <v>48</v>
      </c>
      <c r="E102" s="294">
        <v>0.01</v>
      </c>
      <c r="F102" s="62">
        <f t="shared" si="241"/>
        <v>0.01</v>
      </c>
      <c r="G102" s="62">
        <f t="shared" si="273"/>
        <v>5.0000000000000001E-3</v>
      </c>
      <c r="H102" s="62">
        <f t="shared" si="274"/>
        <v>0.01</v>
      </c>
      <c r="I102" s="62">
        <f t="shared" si="275"/>
        <v>0.01</v>
      </c>
      <c r="J102" s="62">
        <f t="shared" si="276"/>
        <v>0.02</v>
      </c>
      <c r="K102" s="62">
        <f t="shared" si="277"/>
        <v>0.03</v>
      </c>
      <c r="L102" s="62">
        <f t="shared" si="278"/>
        <v>0.03</v>
      </c>
      <c r="M102" s="62">
        <f t="shared" si="279"/>
        <v>0.03</v>
      </c>
      <c r="N102" s="242"/>
      <c r="O102" s="231">
        <f>E102</f>
        <v>0.01</v>
      </c>
      <c r="P102" s="231">
        <v>5.0000000000000001E-3</v>
      </c>
      <c r="Q102" s="231">
        <v>0.01</v>
      </c>
      <c r="R102" s="231">
        <f>Q102</f>
        <v>0.01</v>
      </c>
      <c r="S102" s="231">
        <f>AVERAGE(R102,T102)</f>
        <v>0.02</v>
      </c>
      <c r="T102" s="34">
        <v>0.03</v>
      </c>
      <c r="U102" s="34">
        <v>0.03</v>
      </c>
      <c r="V102" s="34">
        <v>0.03</v>
      </c>
      <c r="W102" s="241"/>
      <c r="X102" s="186">
        <f t="shared" si="251"/>
        <v>0.01</v>
      </c>
      <c r="Y102" s="186">
        <f t="shared" si="252"/>
        <v>5.0000000000000001E-3</v>
      </c>
      <c r="Z102" s="186">
        <f t="shared" si="253"/>
        <v>0.01</v>
      </c>
      <c r="AA102" s="186">
        <f t="shared" si="254"/>
        <v>0.01</v>
      </c>
      <c r="AB102" s="186">
        <f t="shared" si="255"/>
        <v>0.02</v>
      </c>
      <c r="AC102" s="70">
        <v>7.0000000000000007E-2</v>
      </c>
      <c r="AD102" s="70">
        <v>0.2</v>
      </c>
      <c r="AE102" s="70">
        <v>0.4</v>
      </c>
      <c r="AF102" s="241"/>
      <c r="AG102" s="241"/>
      <c r="AH102" s="241"/>
      <c r="AI102" s="241"/>
      <c r="AJ102" s="241"/>
      <c r="AK102" s="241"/>
      <c r="AL102" s="241"/>
      <c r="AM102" s="241"/>
      <c r="AN102" s="241"/>
      <c r="AO102" s="241"/>
      <c r="AP102" s="241"/>
      <c r="AQ102" s="241"/>
      <c r="AR102" s="241"/>
      <c r="AS102" s="241"/>
      <c r="AT102" s="241"/>
      <c r="AU102" s="241"/>
    </row>
    <row r="103" spans="1:47">
      <c r="A103" s="185" t="s">
        <v>16</v>
      </c>
      <c r="C103" s="185" t="str">
        <f>C99</f>
        <v>Gautrain</v>
      </c>
      <c r="D103" s="185" t="s">
        <v>48</v>
      </c>
      <c r="E103" s="294">
        <v>5.0000000000000001E-3</v>
      </c>
      <c r="F103" s="136">
        <f t="shared" si="241"/>
        <v>5.0000000000000001E-3</v>
      </c>
      <c r="G103" s="136">
        <f t="shared" si="273"/>
        <v>5.0000000000000001E-3</v>
      </c>
      <c r="H103" s="136">
        <f t="shared" si="274"/>
        <v>5.0000000000000001E-3</v>
      </c>
      <c r="I103" s="136">
        <f t="shared" si="275"/>
        <v>5.0000000000000001E-3</v>
      </c>
      <c r="J103" s="136">
        <f t="shared" si="276"/>
        <v>5.0000000000000001E-3</v>
      </c>
      <c r="K103" s="136">
        <f t="shared" si="277"/>
        <v>5.0000000000000001E-3</v>
      </c>
      <c r="L103" s="136">
        <f t="shared" si="278"/>
        <v>5.0000000000000001E-3</v>
      </c>
      <c r="M103" s="136">
        <f t="shared" si="279"/>
        <v>5.0000000000000001E-3</v>
      </c>
      <c r="N103" s="242"/>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1"/>
      <c r="X103" s="186">
        <f t="shared" si="251"/>
        <v>5.0000000000000001E-3</v>
      </c>
      <c r="Y103" s="186">
        <f t="shared" si="252"/>
        <v>5.0000000000000001E-3</v>
      </c>
      <c r="Z103" s="186">
        <f t="shared" si="253"/>
        <v>5.0000000000000001E-3</v>
      </c>
      <c r="AA103" s="186">
        <f t="shared" si="254"/>
        <v>5.0000000000000001E-3</v>
      </c>
      <c r="AB103" s="186">
        <f t="shared" si="255"/>
        <v>5.0000000000000001E-3</v>
      </c>
      <c r="AC103" s="70">
        <f>AC89</f>
        <v>0.01</v>
      </c>
      <c r="AD103" s="70">
        <f>AD89</f>
        <v>0.03</v>
      </c>
      <c r="AE103" s="70">
        <f>AE89</f>
        <v>0.05</v>
      </c>
      <c r="AF103" s="241"/>
      <c r="AG103" s="241"/>
      <c r="AH103" s="241"/>
      <c r="AI103" s="241"/>
      <c r="AJ103" s="241"/>
      <c r="AK103" s="241"/>
      <c r="AL103" s="241"/>
      <c r="AM103" s="241"/>
      <c r="AN103" s="241"/>
      <c r="AO103" s="241"/>
      <c r="AP103" s="241"/>
      <c r="AQ103" s="241"/>
      <c r="AR103" s="241"/>
      <c r="AS103" s="241"/>
      <c r="AT103" s="241"/>
      <c r="AU103" s="241"/>
    </row>
    <row r="104" spans="1:47">
      <c r="A104" s="185" t="s">
        <v>16</v>
      </c>
      <c r="C104" s="185" t="str">
        <f>C100</f>
        <v>Bus, minibus, metro rail</v>
      </c>
      <c r="D104" s="185" t="s">
        <v>48</v>
      </c>
      <c r="E104" s="33">
        <f t="shared" ref="E104" si="281">1-SUM(E102:E103)</f>
        <v>0.98499999999999999</v>
      </c>
      <c r="F104" s="33">
        <f>1-SUM(F102:F103)</f>
        <v>0.98499999999999999</v>
      </c>
      <c r="G104" s="33">
        <f t="shared" ref="G104:M104" si="282">1-SUM(G102:G103)</f>
        <v>0.99</v>
      </c>
      <c r="H104" s="33">
        <f t="shared" si="282"/>
        <v>0.98499999999999999</v>
      </c>
      <c r="I104" s="33">
        <f t="shared" si="282"/>
        <v>0.98499999999999999</v>
      </c>
      <c r="J104" s="33">
        <f t="shared" si="282"/>
        <v>0.97499999999999998</v>
      </c>
      <c r="K104" s="33">
        <f t="shared" si="282"/>
        <v>0.96499999999999997</v>
      </c>
      <c r="L104" s="33">
        <f t="shared" si="282"/>
        <v>0.96499999999999997</v>
      </c>
      <c r="M104" s="33">
        <f t="shared" si="282"/>
        <v>0.96499999999999997</v>
      </c>
      <c r="N104" s="242"/>
      <c r="O104" s="33">
        <f>1-SUM(O102:O103)</f>
        <v>0.98499999999999999</v>
      </c>
      <c r="P104" s="33">
        <f t="shared" ref="P104:V104" si="283">1-SUM(P102:P103)</f>
        <v>0.99</v>
      </c>
      <c r="Q104" s="33">
        <f t="shared" si="283"/>
        <v>0.98499999999999999</v>
      </c>
      <c r="R104" s="33">
        <f t="shared" si="283"/>
        <v>0.98499999999999999</v>
      </c>
      <c r="S104" s="33">
        <f t="shared" si="283"/>
        <v>0.97499999999999998</v>
      </c>
      <c r="T104" s="33">
        <f t="shared" si="283"/>
        <v>0.96499999999999997</v>
      </c>
      <c r="U104" s="33">
        <f t="shared" si="283"/>
        <v>0.96499999999999997</v>
      </c>
      <c r="V104" s="33">
        <f t="shared" si="283"/>
        <v>0.96499999999999997</v>
      </c>
      <c r="W104" s="241"/>
      <c r="X104" s="33">
        <f>1-SUM(X102:X103)</f>
        <v>0.98499999999999999</v>
      </c>
      <c r="Y104" s="33">
        <f t="shared" ref="Y104:AB104" si="284">1-SUM(Y102:Y103)</f>
        <v>0.99</v>
      </c>
      <c r="Z104" s="33">
        <f t="shared" si="284"/>
        <v>0.98499999999999999</v>
      </c>
      <c r="AA104" s="33">
        <f t="shared" si="284"/>
        <v>0.98499999999999999</v>
      </c>
      <c r="AB104" s="33">
        <f t="shared" si="284"/>
        <v>0.97499999999999998</v>
      </c>
      <c r="AC104" s="33">
        <f>1-SUM(AC102:AC103)</f>
        <v>0.92</v>
      </c>
      <c r="AD104" s="33">
        <f>1-SUM(AD102:AD103)</f>
        <v>0.77</v>
      </c>
      <c r="AE104" s="33">
        <f>1-SUM(AE102:AE103)</f>
        <v>0.55000000000000004</v>
      </c>
      <c r="AF104" s="241"/>
      <c r="AG104" s="241"/>
      <c r="AH104" s="241"/>
      <c r="AI104" s="241"/>
      <c r="AJ104" s="241"/>
      <c r="AK104" s="241"/>
      <c r="AL104" s="241"/>
      <c r="AM104" s="241"/>
      <c r="AN104" s="241"/>
      <c r="AO104" s="241"/>
      <c r="AP104" s="241"/>
      <c r="AQ104" s="241"/>
      <c r="AR104" s="241"/>
      <c r="AS104" s="241"/>
      <c r="AT104" s="241"/>
      <c r="AU104" s="241"/>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5">E25*E13*E30*E41</f>
        <v>1.0642742808056873</v>
      </c>
      <c r="F107" s="186">
        <f t="shared" ref="F107:F108" si="286">IF($D$4,X107,O107)</f>
        <v>1.0507260386137653</v>
      </c>
      <c r="G107" s="186">
        <f t="shared" ref="G107:G108" si="287">IF($D$4,Y107,P107)</f>
        <v>1.0505166255427381</v>
      </c>
      <c r="H107" s="186">
        <f t="shared" ref="H107:H108" si="288">IF($D$4,Z107,Q107)</f>
        <v>1.0463730271243614</v>
      </c>
      <c r="I107" s="186">
        <f t="shared" ref="I107:I108" si="289">IF($D$4,AA107,R107)</f>
        <v>1.0840410328514256</v>
      </c>
      <c r="J107" s="186">
        <f t="shared" ref="J107:J108" si="290">IF($D$4,AB107,S107)</f>
        <v>1.126729059025469</v>
      </c>
      <c r="K107" s="186">
        <f t="shared" ref="K107:K108" si="291">IF($D$4,AC107,T107)</f>
        <v>1.0369645222038146</v>
      </c>
      <c r="L107" s="186">
        <f t="shared" ref="L107:L108" si="292">IF($D$4,AD107,U107)</f>
        <v>0.93911205721622704</v>
      </c>
      <c r="M107" s="186">
        <f t="shared" ref="M107:M108" si="293">IF($D$4,AE107,V107)</f>
        <v>0.82773581282595909</v>
      </c>
      <c r="N107" s="40"/>
      <c r="O107" s="186">
        <f t="shared" ref="O107:V109" si="294">O25*O13*O30*O41</f>
        <v>1.0507260386137653</v>
      </c>
      <c r="P107" s="186">
        <f t="shared" si="294"/>
        <v>1.0505166255427381</v>
      </c>
      <c r="Q107" s="186">
        <f t="shared" si="294"/>
        <v>1.0463730271243614</v>
      </c>
      <c r="R107" s="186">
        <f t="shared" si="294"/>
        <v>1.0840410328514256</v>
      </c>
      <c r="S107" s="186">
        <f t="shared" si="294"/>
        <v>1.126729059025469</v>
      </c>
      <c r="T107" s="305">
        <f t="shared" si="294"/>
        <v>1.0369645222038146</v>
      </c>
      <c r="U107" s="305">
        <f t="shared" si="294"/>
        <v>0.93911205721622704</v>
      </c>
      <c r="V107" s="305">
        <f t="shared" si="294"/>
        <v>0.82773581282595909</v>
      </c>
      <c r="X107" s="186">
        <f>O107</f>
        <v>1.0507260386137653</v>
      </c>
      <c r="Y107" s="186">
        <f t="shared" ref="Y107:AB107" si="295">P107</f>
        <v>1.0505166255427381</v>
      </c>
      <c r="Z107" s="186">
        <f t="shared" si="295"/>
        <v>1.0463730271243614</v>
      </c>
      <c r="AA107" s="186">
        <f t="shared" si="295"/>
        <v>1.0840410328514256</v>
      </c>
      <c r="AB107" s="186">
        <f t="shared" si="295"/>
        <v>1.126729059025469</v>
      </c>
      <c r="AC107" s="305">
        <f t="shared" ref="AC107:AE109" si="296">AC25*AC13*AC30*AC41</f>
        <v>2.3396512032223562</v>
      </c>
      <c r="AD107" s="305">
        <f t="shared" si="296"/>
        <v>1.5298252801059486</v>
      </c>
      <c r="AE107" s="305">
        <f t="shared" si="296"/>
        <v>1.2169237671765105</v>
      </c>
    </row>
    <row r="108" spans="1:47">
      <c r="A108" s="185" t="s">
        <v>16</v>
      </c>
      <c r="C108" s="228" t="str">
        <f>C55</f>
        <v>Middle Income</v>
      </c>
      <c r="D108" s="185" t="s">
        <v>173</v>
      </c>
      <c r="E108" s="186">
        <f>E26*E14*E31*E42</f>
        <v>35.426730168890387</v>
      </c>
      <c r="F108" s="186">
        <f t="shared" si="286"/>
        <v>36.805003653595669</v>
      </c>
      <c r="G108" s="186">
        <f t="shared" si="287"/>
        <v>37.908574464179402</v>
      </c>
      <c r="H108" s="186">
        <f t="shared" si="288"/>
        <v>39.305087243307433</v>
      </c>
      <c r="I108" s="186">
        <f t="shared" si="289"/>
        <v>41.194761077559569</v>
      </c>
      <c r="J108" s="186">
        <f t="shared" si="290"/>
        <v>39.431367844127486</v>
      </c>
      <c r="K108" s="186">
        <f t="shared" si="291"/>
        <v>45.587398226434772</v>
      </c>
      <c r="L108" s="186">
        <f t="shared" si="292"/>
        <v>52.685396578944129</v>
      </c>
      <c r="M108" s="186">
        <f t="shared" si="293"/>
        <v>60.267351564987599</v>
      </c>
      <c r="N108" s="40"/>
      <c r="O108" s="186">
        <f t="shared" si="294"/>
        <v>36.805003653595669</v>
      </c>
      <c r="P108" s="186">
        <f t="shared" si="294"/>
        <v>37.908574464179402</v>
      </c>
      <c r="Q108" s="186">
        <f t="shared" si="294"/>
        <v>39.305087243307433</v>
      </c>
      <c r="R108" s="186">
        <f t="shared" si="294"/>
        <v>41.194761077559569</v>
      </c>
      <c r="S108" s="186">
        <f t="shared" si="294"/>
        <v>39.431367844127486</v>
      </c>
      <c r="T108" s="305">
        <f t="shared" si="294"/>
        <v>45.587398226434772</v>
      </c>
      <c r="U108" s="305">
        <f t="shared" si="294"/>
        <v>52.685396578944129</v>
      </c>
      <c r="V108" s="305">
        <f t="shared" si="294"/>
        <v>60.267351564987599</v>
      </c>
      <c r="X108" s="186">
        <f t="shared" ref="X108:X111" si="297">O108</f>
        <v>36.805003653595669</v>
      </c>
      <c r="Y108" s="186">
        <f t="shared" ref="Y108:Y111" si="298">P108</f>
        <v>37.908574464179402</v>
      </c>
      <c r="Z108" s="186">
        <f t="shared" ref="Z108:Z111" si="299">Q108</f>
        <v>39.305087243307433</v>
      </c>
      <c r="AA108" s="186">
        <f t="shared" ref="AA108:AA111" si="300">R108</f>
        <v>41.194761077559569</v>
      </c>
      <c r="AB108" s="186">
        <f t="shared" ref="AB108:AB111" si="301">S108</f>
        <v>39.431367844127486</v>
      </c>
      <c r="AC108" s="305">
        <f t="shared" si="296"/>
        <v>39.085495554389496</v>
      </c>
      <c r="AD108" s="305">
        <f t="shared" si="296"/>
        <v>40.766955557414661</v>
      </c>
      <c r="AE108" s="305">
        <f t="shared" si="296"/>
        <v>39.982592367893616</v>
      </c>
    </row>
    <row r="109" spans="1:47">
      <c r="A109" s="185" t="s">
        <v>16</v>
      </c>
      <c r="C109" s="228" t="str">
        <f>C56</f>
        <v>High Income</v>
      </c>
      <c r="D109" s="185" t="s">
        <v>173</v>
      </c>
      <c r="E109" s="186">
        <f>E27*E15*E32*E43</f>
        <v>49.173155943250258</v>
      </c>
      <c r="F109" s="186">
        <f t="shared" ref="F109:F111" si="302">IF($D$4,X109,O109)</f>
        <v>59.820797052277555</v>
      </c>
      <c r="G109" s="186">
        <f t="shared" ref="G109:G111" si="303">IF($D$4,Y109,P109)</f>
        <v>64.860317056825835</v>
      </c>
      <c r="H109" s="186">
        <f t="shared" ref="H109:H111" si="304">IF($D$4,Z109,Q109)</f>
        <v>71.280707436728761</v>
      </c>
      <c r="I109" s="186">
        <f t="shared" ref="I109:I111" si="305">IF($D$4,AA109,R109)</f>
        <v>66.538872097578064</v>
      </c>
      <c r="J109" s="186">
        <f t="shared" ref="J109:J111" si="306">IF($D$4,AB109,S109)</f>
        <v>69.763523655723787</v>
      </c>
      <c r="K109" s="186">
        <f t="shared" ref="K109:K111" si="307">IF($D$4,AC109,T109)</f>
        <v>98.51490483055909</v>
      </c>
      <c r="L109" s="186">
        <f t="shared" ref="L109:L111" si="308">IF($D$4,AD109,U109)</f>
        <v>130.80798822674706</v>
      </c>
      <c r="M109" s="186">
        <f t="shared" ref="M109:M111" si="309">IF($D$4,AE109,V109)</f>
        <v>157.84448143279778</v>
      </c>
      <c r="N109" s="40"/>
      <c r="O109" s="186">
        <f t="shared" si="294"/>
        <v>59.820797052277555</v>
      </c>
      <c r="P109" s="186">
        <f t="shared" si="294"/>
        <v>64.860317056825835</v>
      </c>
      <c r="Q109" s="186">
        <f t="shared" si="294"/>
        <v>71.280707436728761</v>
      </c>
      <c r="R109" s="186">
        <f t="shared" si="294"/>
        <v>66.538872097578064</v>
      </c>
      <c r="S109" s="186">
        <f t="shared" si="294"/>
        <v>69.763523655723787</v>
      </c>
      <c r="T109" s="305">
        <f t="shared" si="294"/>
        <v>98.51490483055909</v>
      </c>
      <c r="U109" s="305">
        <f t="shared" si="294"/>
        <v>130.80798822674706</v>
      </c>
      <c r="V109" s="305">
        <f t="shared" si="294"/>
        <v>157.84448143279778</v>
      </c>
      <c r="X109" s="186">
        <f t="shared" si="297"/>
        <v>59.820797052277555</v>
      </c>
      <c r="Y109" s="186">
        <f t="shared" si="298"/>
        <v>64.860317056825835</v>
      </c>
      <c r="Z109" s="186">
        <f t="shared" si="299"/>
        <v>71.280707436728761</v>
      </c>
      <c r="AA109" s="186">
        <f t="shared" si="300"/>
        <v>66.538872097578064</v>
      </c>
      <c r="AB109" s="186">
        <f t="shared" si="301"/>
        <v>69.763523655723787</v>
      </c>
      <c r="AC109" s="305">
        <f t="shared" si="296"/>
        <v>87.804697340780038</v>
      </c>
      <c r="AD109" s="305">
        <f t="shared" si="296"/>
        <v>100.72421037898805</v>
      </c>
      <c r="AE109" s="305">
        <f t="shared" si="296"/>
        <v>106.84224791326308</v>
      </c>
    </row>
    <row r="110" spans="1:47">
      <c r="A110" s="185" t="s">
        <v>16</v>
      </c>
      <c r="C110" s="228" t="str">
        <f>C57</f>
        <v>Other (gov/company/car rental)</v>
      </c>
      <c r="D110" s="185" t="s">
        <v>173</v>
      </c>
      <c r="E110" s="186">
        <f t="shared" ref="E110" si="310">E50</f>
        <v>6.055780527292475</v>
      </c>
      <c r="F110" s="186">
        <f t="shared" si="302"/>
        <v>6.2378477461235349</v>
      </c>
      <c r="G110" s="186">
        <f t="shared" si="303"/>
        <v>6.2903345733580576</v>
      </c>
      <c r="H110" s="186">
        <f t="shared" si="304"/>
        <v>6.3441738538947288</v>
      </c>
      <c r="I110" s="186">
        <f t="shared" si="305"/>
        <v>6.1050520474035253</v>
      </c>
      <c r="J110" s="186">
        <f t="shared" si="306"/>
        <v>6.1687542930641008</v>
      </c>
      <c r="K110" s="186">
        <f t="shared" si="307"/>
        <v>6.917206766520942</v>
      </c>
      <c r="L110" s="186">
        <f t="shared" si="308"/>
        <v>7.8686382209645558</v>
      </c>
      <c r="M110" s="186">
        <f t="shared" si="309"/>
        <v>9.0503256379961456</v>
      </c>
      <c r="N110" s="42"/>
      <c r="O110" s="186">
        <f>O50</f>
        <v>6.2378477461235349</v>
      </c>
      <c r="P110" s="186">
        <f t="shared" ref="P110:V110" si="311">P50</f>
        <v>6.2903345733580576</v>
      </c>
      <c r="Q110" s="186">
        <f t="shared" si="311"/>
        <v>6.3441738538947288</v>
      </c>
      <c r="R110" s="186">
        <f t="shared" si="311"/>
        <v>6.1050520474035253</v>
      </c>
      <c r="S110" s="186">
        <f t="shared" si="311"/>
        <v>6.1687542930641008</v>
      </c>
      <c r="T110" s="305">
        <f t="shared" si="311"/>
        <v>6.917206766520942</v>
      </c>
      <c r="U110" s="305">
        <f t="shared" si="311"/>
        <v>7.8686382209645558</v>
      </c>
      <c r="V110" s="305">
        <f t="shared" si="311"/>
        <v>9.0503256379961456</v>
      </c>
      <c r="X110" s="186">
        <f t="shared" si="297"/>
        <v>6.2378477461235349</v>
      </c>
      <c r="Y110" s="186">
        <f t="shared" si="298"/>
        <v>6.2903345733580576</v>
      </c>
      <c r="Z110" s="186">
        <f t="shared" si="299"/>
        <v>6.3441738538947288</v>
      </c>
      <c r="AA110" s="186">
        <f t="shared" si="300"/>
        <v>6.1050520474035253</v>
      </c>
      <c r="AB110" s="186">
        <f t="shared" si="301"/>
        <v>6.1687542930641008</v>
      </c>
      <c r="AC110" s="305">
        <f>AC50</f>
        <v>6.5786889476098533</v>
      </c>
      <c r="AD110" s="305">
        <f>AD50</f>
        <v>6.9374555581590682</v>
      </c>
      <c r="AE110" s="305">
        <f>AE50</f>
        <v>7.1844346151145926</v>
      </c>
    </row>
    <row r="111" spans="1:47">
      <c r="A111" s="185" t="s">
        <v>16</v>
      </c>
      <c r="C111" s="228" t="s">
        <v>5</v>
      </c>
      <c r="D111" s="185" t="s">
        <v>173</v>
      </c>
      <c r="E111" s="186">
        <f t="shared" ref="E111" si="312">SUM(E107:E110)</f>
        <v>91.719940920238813</v>
      </c>
      <c r="F111" s="186">
        <f t="shared" si="302"/>
        <v>103.91437449061053</v>
      </c>
      <c r="G111" s="186">
        <f t="shared" si="303"/>
        <v>110.10974271990602</v>
      </c>
      <c r="H111" s="186">
        <f t="shared" si="304"/>
        <v>117.97634156105529</v>
      </c>
      <c r="I111" s="186">
        <f t="shared" si="305"/>
        <v>114.92272625539258</v>
      </c>
      <c r="J111" s="186">
        <f t="shared" si="306"/>
        <v>116.49037485194084</v>
      </c>
      <c r="K111" s="186">
        <f t="shared" si="307"/>
        <v>152.05647434571861</v>
      </c>
      <c r="L111" s="186">
        <f t="shared" si="308"/>
        <v>192.30113508387197</v>
      </c>
      <c r="M111" s="186">
        <f t="shared" si="309"/>
        <v>227.98989444860746</v>
      </c>
      <c r="N111" s="40"/>
      <c r="O111" s="186">
        <f>SUM(O107:O110)</f>
        <v>103.91437449061053</v>
      </c>
      <c r="P111" s="186">
        <f t="shared" ref="P111:V111" si="313">SUM(P107:P110)</f>
        <v>110.10974271990602</v>
      </c>
      <c r="Q111" s="186">
        <f t="shared" si="313"/>
        <v>117.97634156105529</v>
      </c>
      <c r="R111" s="186">
        <f t="shared" si="313"/>
        <v>114.92272625539258</v>
      </c>
      <c r="S111" s="186">
        <f t="shared" si="313"/>
        <v>116.49037485194084</v>
      </c>
      <c r="T111" s="305">
        <f t="shared" si="313"/>
        <v>152.05647434571861</v>
      </c>
      <c r="U111" s="305">
        <f t="shared" si="313"/>
        <v>192.30113508387197</v>
      </c>
      <c r="V111" s="305">
        <f t="shared" si="313"/>
        <v>227.98989444860746</v>
      </c>
      <c r="X111" s="186">
        <f t="shared" si="297"/>
        <v>103.91437449061053</v>
      </c>
      <c r="Y111" s="186">
        <f t="shared" si="298"/>
        <v>110.10974271990602</v>
      </c>
      <c r="Z111" s="186">
        <f t="shared" si="299"/>
        <v>117.97634156105529</v>
      </c>
      <c r="AA111" s="186">
        <f t="shared" si="300"/>
        <v>114.92272625539258</v>
      </c>
      <c r="AB111" s="186">
        <f t="shared" si="301"/>
        <v>116.49037485194084</v>
      </c>
      <c r="AC111" s="305">
        <f>SUM(AC107:AC110)</f>
        <v>135.80853304600174</v>
      </c>
      <c r="AD111" s="305">
        <f>SUM(AD107:AD110)</f>
        <v>149.95844677466772</v>
      </c>
      <c r="AE111" s="305">
        <f>SUM(AE107:AE110)</f>
        <v>155.2261986634478</v>
      </c>
    </row>
    <row r="112" spans="1:47">
      <c r="A112" s="185" t="s">
        <v>16</v>
      </c>
      <c r="C112" s="228"/>
      <c r="E112" s="233">
        <f>SUM(E149:E151)</f>
        <v>91.719940920238813</v>
      </c>
      <c r="F112" s="233">
        <f t="shared" ref="F112:L112" si="314">SUM(F149:F151)</f>
        <v>103.50716679644566</v>
      </c>
      <c r="G112" s="233">
        <f t="shared" si="314"/>
        <v>110.10974271990602</v>
      </c>
      <c r="H112" s="233">
        <f t="shared" si="314"/>
        <v>117.97634156105529</v>
      </c>
      <c r="I112" s="233">
        <f t="shared" si="314"/>
        <v>114.92272625539258</v>
      </c>
      <c r="J112" s="233">
        <f t="shared" si="314"/>
        <v>116.49037485194084</v>
      </c>
      <c r="K112" s="233">
        <f t="shared" si="314"/>
        <v>152.05647434571858</v>
      </c>
      <c r="L112" s="233">
        <f t="shared" si="314"/>
        <v>192.30113508387197</v>
      </c>
      <c r="M112" s="233">
        <f>SUM(M149:M151)</f>
        <v>227.98989444860746</v>
      </c>
      <c r="N112" s="40"/>
    </row>
    <row r="113" spans="1:47" ht="15.75" thickBot="1">
      <c r="A113" s="185" t="s">
        <v>16</v>
      </c>
      <c r="C113" s="227" t="s">
        <v>182</v>
      </c>
      <c r="F113" s="298">
        <f>F$12</f>
        <v>2015</v>
      </c>
      <c r="G113" s="298">
        <f t="shared" ref="G113:M113" si="315">G$12</f>
        <v>2017</v>
      </c>
      <c r="H113" s="298">
        <f t="shared" si="315"/>
        <v>2019</v>
      </c>
      <c r="I113" s="298">
        <f t="shared" si="315"/>
        <v>2020</v>
      </c>
      <c r="J113" s="298">
        <f t="shared" si="315"/>
        <v>2021</v>
      </c>
      <c r="K113" s="298">
        <f t="shared" si="315"/>
        <v>2030</v>
      </c>
      <c r="L113" s="298">
        <f t="shared" si="315"/>
        <v>2040</v>
      </c>
      <c r="M113" s="298">
        <f t="shared" si="315"/>
        <v>2050</v>
      </c>
      <c r="N113" s="40"/>
      <c r="O113" s="298">
        <f>O$12</f>
        <v>2015</v>
      </c>
      <c r="P113" s="298">
        <f t="shared" si="177"/>
        <v>2017</v>
      </c>
      <c r="Q113" s="298">
        <f t="shared" si="177"/>
        <v>2019</v>
      </c>
      <c r="R113" s="298">
        <f t="shared" si="177"/>
        <v>2020</v>
      </c>
      <c r="S113" s="298">
        <f t="shared" si="177"/>
        <v>2021</v>
      </c>
      <c r="T113" s="298">
        <f t="shared" si="177"/>
        <v>2030</v>
      </c>
      <c r="U113" s="298">
        <f t="shared" si="177"/>
        <v>2040</v>
      </c>
      <c r="V113" s="298">
        <f t="shared" si="177"/>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6">E$64*(1-E$73)*E68*(E75*E78+E93*E94)/1000</f>
        <v>1.2698843849999997E-2</v>
      </c>
      <c r="F115" s="186">
        <f t="shared" si="316"/>
        <v>1.2537187202705136E-2</v>
      </c>
      <c r="G115" s="186">
        <f t="shared" si="316"/>
        <v>0.62673442505333821</v>
      </c>
      <c r="H115" s="186">
        <f t="shared" ref="H115:J115" si="317">H$64*(1-H$73)*H68*(H75*H78+H93*H94)/1000</f>
        <v>1.2360394910175243</v>
      </c>
      <c r="I115" s="186">
        <f t="shared" si="317"/>
        <v>1.2805352314653444</v>
      </c>
      <c r="J115" s="186">
        <f t="shared" si="317"/>
        <v>4.0264929009761969</v>
      </c>
      <c r="K115" s="186">
        <f>K$64*(1-K$73)*K68*(K75*K78+K93*K94)/1000</f>
        <v>6.1864928914223762</v>
      </c>
      <c r="L115" s="186">
        <f>L$64*(1-L$73)*L68*(L75*L78+L93*L94)/1000</f>
        <v>11.205417238132512</v>
      </c>
      <c r="M115" s="186">
        <f>M$64*(1-M$73)*M68*(M75*M78+M93*M94)/1000</f>
        <v>14.814725901539671</v>
      </c>
      <c r="N115" s="242"/>
      <c r="O115" s="186">
        <f>O$64*(1-O$73)*O68*(O75*O78+O93*O94)/1000</f>
        <v>1.2537187202705136E-2</v>
      </c>
      <c r="P115" s="186">
        <f t="shared" ref="P115:S115" si="318">P$64*(1-P$73)*P68*(P75*P78+P93*P94)/1000</f>
        <v>0.62673442505333821</v>
      </c>
      <c r="Q115" s="186">
        <f t="shared" si="318"/>
        <v>1.2360394910175243</v>
      </c>
      <c r="R115" s="186">
        <f t="shared" si="318"/>
        <v>1.2805352314653444</v>
      </c>
      <c r="S115" s="186">
        <f t="shared" si="318"/>
        <v>4.0264929009761969</v>
      </c>
      <c r="T115" s="305">
        <f>T$64*(1-T$73)*T68*(T75*T78+T93*T94)/1000</f>
        <v>6.1864928914223762</v>
      </c>
      <c r="U115" s="305">
        <f>U$64*(1-U$73)*U68*(U75*U78+U93*U94)/1000</f>
        <v>11.205417238132512</v>
      </c>
      <c r="V115" s="305">
        <f>V$64*(1-V$73)*V68*(V75*V78+V93*V94)/1000</f>
        <v>14.814725901539671</v>
      </c>
      <c r="W115" s="241"/>
      <c r="X115" s="186">
        <f>O115</f>
        <v>1.2537187202705136E-2</v>
      </c>
      <c r="Y115" s="186">
        <f t="shared" ref="Y115:AB117" si="319">P115</f>
        <v>0.62673442505333821</v>
      </c>
      <c r="Z115" s="186">
        <f t="shared" si="319"/>
        <v>1.2360394910175243</v>
      </c>
      <c r="AA115" s="186">
        <f t="shared" si="319"/>
        <v>1.2805352314653444</v>
      </c>
      <c r="AB115" s="186">
        <f t="shared" si="319"/>
        <v>4.0264929009761969</v>
      </c>
      <c r="AC115" s="305">
        <f>AC$64*(1-AC$73)*AC68*(AC75*AC78+AC93*AC94)/1000</f>
        <v>8.0568279516198409</v>
      </c>
      <c r="AD115" s="305">
        <f>AD$64*(1-AD$73)*AD68*(AD75*AD78+AD93*AD94)/1000</f>
        <v>20.63881500604872</v>
      </c>
      <c r="AE115" s="305">
        <f>AE$64*(1-AE$73)*AE68*(AE75*AE78+AE93*AE94)/1000</f>
        <v>36.198462047793051</v>
      </c>
      <c r="AF115" s="241"/>
      <c r="AG115" s="241"/>
      <c r="AH115" s="241"/>
      <c r="AI115" s="241"/>
      <c r="AJ115" s="241"/>
      <c r="AK115" s="241"/>
      <c r="AL115" s="241"/>
      <c r="AM115" s="241"/>
      <c r="AN115" s="241"/>
      <c r="AO115" s="241"/>
      <c r="AP115" s="241"/>
      <c r="AQ115" s="241"/>
      <c r="AR115" s="241"/>
      <c r="AS115" s="241"/>
      <c r="AT115" s="241"/>
      <c r="AU115" s="241"/>
    </row>
    <row r="116" spans="1:47">
      <c r="A116" s="185" t="s">
        <v>16</v>
      </c>
      <c r="C116" s="185" t="s">
        <v>82</v>
      </c>
      <c r="D116" s="185" t="s">
        <v>136</v>
      </c>
      <c r="E116" s="186">
        <f t="shared" ref="E116:G116" si="320">E$64*(1-E$73)*E69*(E75*E79+E93*E95)/1000</f>
        <v>0</v>
      </c>
      <c r="F116" s="186">
        <f t="shared" si="320"/>
        <v>0</v>
      </c>
      <c r="G116" s="186">
        <f t="shared" si="320"/>
        <v>0</v>
      </c>
      <c r="H116" s="186">
        <f t="shared" ref="H116:J116" si="321">H$64*(1-H$73)*H69*(H75*H79+H93*H95)/1000</f>
        <v>1.6646996512020531E-2</v>
      </c>
      <c r="I116" s="186">
        <f t="shared" si="321"/>
        <v>1.7246265743641007E-2</v>
      </c>
      <c r="J116" s="186">
        <f t="shared" si="321"/>
        <v>1.7925399670456085E-2</v>
      </c>
      <c r="K116" s="186">
        <f>K$64*(1-K$73)*K69*(K75*K79+K93*K95)/1000</f>
        <v>1.6497314377126343E-2</v>
      </c>
      <c r="L116" s="186">
        <f>L$64*(1-L$73)*L69*(L75*L79+L93*L95)/1000</f>
        <v>1.4940556317510017E-2</v>
      </c>
      <c r="M116" s="186">
        <f>M$64*(1-M$73)*M69*(M75*M79+M93*M95)/1000</f>
        <v>1.3168645245813043E-2</v>
      </c>
      <c r="N116" s="242"/>
      <c r="O116" s="186">
        <f>O$64*(1-O$73)*O69*(O75*O79+O93*O95)/1000</f>
        <v>0</v>
      </c>
      <c r="P116" s="186">
        <f t="shared" ref="P116:S116" si="322">P$64*(1-P$73)*P69*(P75*P79+P93*P95)/1000</f>
        <v>0</v>
      </c>
      <c r="Q116" s="186">
        <f t="shared" si="322"/>
        <v>1.6646996512020531E-2</v>
      </c>
      <c r="R116" s="186">
        <f t="shared" si="322"/>
        <v>1.7246265743641007E-2</v>
      </c>
      <c r="S116" s="186">
        <f t="shared" si="322"/>
        <v>1.7925399670456085E-2</v>
      </c>
      <c r="T116" s="305">
        <f>T$64*(1-T$73)*T69*(T75*T79+T93*T95)/1000</f>
        <v>1.6497314377126343E-2</v>
      </c>
      <c r="U116" s="305">
        <f>U$64*(1-U$73)*U69*(U75*U79+U93*U95)/1000</f>
        <v>1.4940556317510017E-2</v>
      </c>
      <c r="V116" s="305">
        <f>V$64*(1-V$73)*V69*(V75*V79+V93*V95)/1000</f>
        <v>1.3168645245813043E-2</v>
      </c>
      <c r="W116" s="241"/>
      <c r="X116" s="186">
        <f t="shared" ref="X116:X117" si="323">O116</f>
        <v>0</v>
      </c>
      <c r="Y116" s="186">
        <f t="shared" si="319"/>
        <v>0</v>
      </c>
      <c r="Z116" s="186">
        <f t="shared" si="319"/>
        <v>1.6646996512020531E-2</v>
      </c>
      <c r="AA116" s="186">
        <f t="shared" si="319"/>
        <v>1.7246265743641007E-2</v>
      </c>
      <c r="AB116" s="186">
        <f t="shared" si="319"/>
        <v>1.7925399670456085E-2</v>
      </c>
      <c r="AC116" s="305">
        <f>AC$64*(1-AC$73)*AC69*(AC75*AC79+AC93*AC95)/1000</f>
        <v>0</v>
      </c>
      <c r="AD116" s="305">
        <f>AD$64*(1-AD$73)*AD69*(AD75*AD79+AD93*AD95)/1000</f>
        <v>0</v>
      </c>
      <c r="AE116" s="305">
        <f>AE$64*(1-AE$73)*AE69*(AE75*AE79+AE93*AE95)/1000</f>
        <v>0</v>
      </c>
      <c r="AF116" s="241"/>
      <c r="AG116" s="241"/>
      <c r="AH116" s="241"/>
      <c r="AI116" s="241"/>
      <c r="AJ116" s="241"/>
      <c r="AK116" s="241"/>
      <c r="AL116" s="241"/>
      <c r="AM116" s="241"/>
      <c r="AN116" s="241"/>
      <c r="AO116" s="241"/>
      <c r="AP116" s="241"/>
      <c r="AQ116" s="241"/>
      <c r="AR116" s="241"/>
      <c r="AS116" s="241"/>
      <c r="AT116" s="241"/>
      <c r="AU116" s="241"/>
    </row>
    <row r="117" spans="1:47">
      <c r="A117" s="185" t="s">
        <v>16</v>
      </c>
      <c r="C117" s="185" t="s">
        <v>81</v>
      </c>
      <c r="D117" s="185" t="s">
        <v>136</v>
      </c>
      <c r="E117" s="186">
        <f>E$64*(1-E$73)*E70*(E75*E80+E93*E96)/1000</f>
        <v>84.616036907786977</v>
      </c>
      <c r="F117" s="186">
        <f t="shared" ref="F117:G117" si="324">F$64*(1-F$73)*F70*(F75*F80+F93*F96)/1000</f>
        <v>83.148051559112346</v>
      </c>
      <c r="G117" s="186">
        <f t="shared" si="324"/>
        <v>76.950710134510985</v>
      </c>
      <c r="H117" s="186">
        <f t="shared" ref="H117:J117" si="325">H$64*(1-H$73)*H70*(H75*H80+H93*H96)/1000</f>
        <v>76.260050647786329</v>
      </c>
      <c r="I117" s="186">
        <f t="shared" si="325"/>
        <v>79.005308744166527</v>
      </c>
      <c r="J117" s="186">
        <f t="shared" si="325"/>
        <v>80.444780038337001</v>
      </c>
      <c r="K117" s="186">
        <f>K$64*(1-K$73)*K70*(K75*K80+K93*K96)/1000</f>
        <v>72.497414391979476</v>
      </c>
      <c r="L117" s="186">
        <f>L$64*(1-L$73)*L70*(L75*L80+L93*L96)/1000</f>
        <v>62.181696292435213</v>
      </c>
      <c r="M117" s="186">
        <f>M$64*(1-M$73)*M70*(M75*M80+M93*M96)/1000</f>
        <v>51.744633404513337</v>
      </c>
      <c r="N117" s="242"/>
      <c r="O117" s="186">
        <f>O$64*(1-O$73)*O70*(O75*O80+O93*O96)/1000</f>
        <v>83.148051559112346</v>
      </c>
      <c r="P117" s="186">
        <f t="shared" ref="P117:S117" si="326">P$64*(1-P$73)*P70*(P75*P80+P93*P96)/1000</f>
        <v>76.950710134510985</v>
      </c>
      <c r="Q117" s="186">
        <f t="shared" si="326"/>
        <v>76.260050647786329</v>
      </c>
      <c r="R117" s="186">
        <f t="shared" si="326"/>
        <v>79.005308744166527</v>
      </c>
      <c r="S117" s="186">
        <f t="shared" si="326"/>
        <v>80.444780038337001</v>
      </c>
      <c r="T117" s="305">
        <f>T$64*(1-T$73)*T70*(T75*T80+T93*T96)/1000</f>
        <v>72.497414391979476</v>
      </c>
      <c r="U117" s="305">
        <f>U$64*(1-U$73)*U70*(U75*U80+U93*U96)/1000</f>
        <v>62.181696292435213</v>
      </c>
      <c r="V117" s="305">
        <f>V$64*(1-V$73)*V70*(V75*V80+V93*V96)/1000</f>
        <v>51.744633404513337</v>
      </c>
      <c r="W117" s="241"/>
      <c r="X117" s="186">
        <f t="shared" si="323"/>
        <v>83.148051559112346</v>
      </c>
      <c r="Y117" s="186">
        <f t="shared" si="319"/>
        <v>76.950710134510985</v>
      </c>
      <c r="Z117" s="186">
        <f t="shared" si="319"/>
        <v>76.260050647786329</v>
      </c>
      <c r="AA117" s="186">
        <f t="shared" si="319"/>
        <v>79.005308744166527</v>
      </c>
      <c r="AB117" s="186">
        <f t="shared" si="319"/>
        <v>80.444780038337001</v>
      </c>
      <c r="AC117" s="305">
        <f>AC$64*(1-AC$73)*AC70*(AC75*AC80+AC93*AC96)/1000</f>
        <v>70.480487929169271</v>
      </c>
      <c r="AD117" s="305">
        <f>AD$64*(1-AD$73)*AD70*(AD75*AD80+AD93*AD96)/1000</f>
        <v>55.156352641268263</v>
      </c>
      <c r="AE117" s="305">
        <f>AE$64*(1-AE$73)*AE70*(AE75*AE80+AE93*AE96)/1000</f>
        <v>36.659496098572639</v>
      </c>
      <c r="AF117" s="241"/>
      <c r="AG117" s="241"/>
      <c r="AH117" s="241"/>
      <c r="AI117" s="241"/>
      <c r="AJ117" s="241"/>
      <c r="AK117" s="241"/>
      <c r="AL117" s="241"/>
      <c r="AM117" s="241"/>
      <c r="AN117" s="241"/>
      <c r="AO117" s="241"/>
      <c r="AP117" s="241"/>
      <c r="AQ117" s="241"/>
      <c r="AR117" s="241"/>
      <c r="AS117" s="241"/>
      <c r="AT117" s="241"/>
      <c r="AU117" s="241"/>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7">E$64*(1-E$73)*E68*(E81*E83+E97*E98)/1000</f>
        <v>0.40382323442999984</v>
      </c>
      <c r="F119" s="186">
        <f t="shared" si="327"/>
        <v>0.41953393801086686</v>
      </c>
      <c r="G119" s="186">
        <f t="shared" si="327"/>
        <v>0.62371078284505244</v>
      </c>
      <c r="H119" s="186">
        <f t="shared" ref="H119:J119" si="328">H$64*(1-H$73)*H68*(H81*H83+H97*H98)/1000</f>
        <v>0.84534332641011223</v>
      </c>
      <c r="I119" s="186">
        <f t="shared" si="328"/>
        <v>0.88598496536611904</v>
      </c>
      <c r="J119" s="186">
        <f t="shared" si="328"/>
        <v>2.5441778148398204</v>
      </c>
      <c r="K119" s="186">
        <f>K$64*(1-K$73)*K68*(K81*K83+K97*K98)/1000</f>
        <v>4.9022919883835891</v>
      </c>
      <c r="L119" s="186">
        <f>L$64*(1-L$73)*L68*(L81*L83+L97*L98)/1000</f>
        <v>11.331166401332446</v>
      </c>
      <c r="M119" s="186">
        <f>M$64*(1-M$73)*M68*(M81*M83+M97*M98)/1000</f>
        <v>19.442751696683647</v>
      </c>
      <c r="N119" s="242"/>
      <c r="O119" s="186">
        <f>O$64*(1-O$73)*O68*(O81*O83+O97*O98)/1000</f>
        <v>0.41953393801086686</v>
      </c>
      <c r="P119" s="186">
        <f t="shared" ref="P119:S119" si="329">P$64*(1-P$73)*P68*(P81*P83+P97*P98)/1000</f>
        <v>0.62371078284505244</v>
      </c>
      <c r="Q119" s="186">
        <f t="shared" si="329"/>
        <v>0.84534332641011223</v>
      </c>
      <c r="R119" s="186">
        <f t="shared" si="329"/>
        <v>0.88598496536611904</v>
      </c>
      <c r="S119" s="186">
        <f t="shared" si="329"/>
        <v>2.5441778148398204</v>
      </c>
      <c r="T119" s="305">
        <f>T$64*(1-T$73)*T68*(T81*T83+T97*T98)/1000</f>
        <v>4.9022919883835891</v>
      </c>
      <c r="U119" s="305">
        <f>U$64*(1-U$73)*U68*(U81*U83+U97*U98)/1000</f>
        <v>11.331166401332446</v>
      </c>
      <c r="V119" s="305">
        <f>V$64*(1-V$73)*V68*(V81*V83+V97*V98)/1000</f>
        <v>19.442751696683647</v>
      </c>
      <c r="W119" s="241"/>
      <c r="X119" s="186">
        <f>O119</f>
        <v>0.41953393801086686</v>
      </c>
      <c r="Y119" s="186">
        <f t="shared" ref="Y119:AB119" si="330">P119</f>
        <v>0.62371078284505244</v>
      </c>
      <c r="Z119" s="186">
        <f t="shared" si="330"/>
        <v>0.84534332641011223</v>
      </c>
      <c r="AA119" s="186">
        <f t="shared" si="330"/>
        <v>0.88598496536611904</v>
      </c>
      <c r="AB119" s="186">
        <f t="shared" si="330"/>
        <v>2.5441778148398204</v>
      </c>
      <c r="AC119" s="305">
        <f>AC$64*(1-AC$73)*AC68*(AC81*AC83+AC97*AC98)/1000</f>
        <v>6.3843802639414191</v>
      </c>
      <c r="AD119" s="305">
        <f>AD$64*(1-AD$73)*AD68*(AD81*AD83+AD97*AD98)/1000</f>
        <v>18.560318807633696</v>
      </c>
      <c r="AE119" s="305">
        <f>AE$64*(1-AE$73)*AE68*(AE81*AE83+AE97*AE98)/1000</f>
        <v>40.011517546765276</v>
      </c>
      <c r="AF119" s="241"/>
      <c r="AG119" s="241"/>
      <c r="AH119" s="241"/>
      <c r="AI119" s="241"/>
      <c r="AJ119" s="241"/>
      <c r="AK119" s="241"/>
      <c r="AL119" s="241"/>
      <c r="AM119" s="241"/>
      <c r="AN119" s="241"/>
      <c r="AO119" s="241"/>
      <c r="AP119" s="241"/>
      <c r="AQ119" s="241"/>
      <c r="AR119" s="241"/>
      <c r="AS119" s="241"/>
      <c r="AT119" s="241"/>
      <c r="AU119" s="241"/>
    </row>
    <row r="120" spans="1:47">
      <c r="A120" s="185" t="s">
        <v>16</v>
      </c>
      <c r="C120" s="185" t="str">
        <f>C116</f>
        <v>Gautrain</v>
      </c>
      <c r="D120" s="185" t="s">
        <v>136</v>
      </c>
      <c r="E120" s="186">
        <f t="shared" ref="E120:G120" si="331">E$64*(1-E$73)*E69*(E81*E84+E97*E99)/1000</f>
        <v>0.20318150159999993</v>
      </c>
      <c r="F120" s="186">
        <f t="shared" si="331"/>
        <v>0.21108625811867515</v>
      </c>
      <c r="G120" s="186">
        <f t="shared" si="331"/>
        <v>0.21741552343182655</v>
      </c>
      <c r="H120" s="186">
        <f t="shared" ref="H120:J120" si="332">H$64*(1-H$73)*H69*(H81*H84+H97*H99)/1000</f>
        <v>0.22542488704269656</v>
      </c>
      <c r="I120" s="186">
        <f t="shared" si="332"/>
        <v>0.23626265743096506</v>
      </c>
      <c r="J120" s="186">
        <f t="shared" si="332"/>
        <v>0.2261491390968729</v>
      </c>
      <c r="K120" s="186">
        <f>K$64*(1-K$73)*K69*(K81*K84+K97*K99)/1000</f>
        <v>0.2614555727137915</v>
      </c>
      <c r="L120" s="186">
        <f>L$64*(1-L$73)*L69*(L81*L84+L97*L99)/1000</f>
        <v>0.30216443736886522</v>
      </c>
      <c r="M120" s="186">
        <f>M$64*(1-M$73)*M69*(M81*M84+M97*M99)/1000</f>
        <v>0.34564891905215378</v>
      </c>
      <c r="N120" s="242"/>
      <c r="O120" s="186">
        <f>O$64*(1-O$73)*O69*(O81*O84+O97*O99)/1000</f>
        <v>0.21108625811867515</v>
      </c>
      <c r="P120" s="186">
        <f t="shared" ref="P120:S120" si="333">P$64*(1-P$73)*P69*(P81*P84+P97*P99)/1000</f>
        <v>0.21741552343182655</v>
      </c>
      <c r="Q120" s="186">
        <f t="shared" si="333"/>
        <v>0.22542488704269656</v>
      </c>
      <c r="R120" s="186">
        <f t="shared" si="333"/>
        <v>0.23626265743096506</v>
      </c>
      <c r="S120" s="186">
        <f t="shared" si="333"/>
        <v>0.2261491390968729</v>
      </c>
      <c r="T120" s="305">
        <f>T$64*(1-T$73)*T69*(T81*T84+T97*T99)/1000</f>
        <v>0.2614555727137915</v>
      </c>
      <c r="U120" s="305">
        <f>U$64*(1-U$73)*U69*(U81*U84+U97*U99)/1000</f>
        <v>0.30216443736886522</v>
      </c>
      <c r="V120" s="305">
        <f>V$64*(1-V$73)*V69*(V81*V84+V97*V99)/1000</f>
        <v>0.34564891905215378</v>
      </c>
      <c r="W120" s="241"/>
      <c r="X120" s="186">
        <f t="shared" ref="X120:X121" si="334">O120</f>
        <v>0.21108625811867515</v>
      </c>
      <c r="Y120" s="186">
        <f t="shared" ref="Y120:Y121" si="335">P120</f>
        <v>0.21741552343182655</v>
      </c>
      <c r="Z120" s="186">
        <f t="shared" ref="Z120:Z121" si="336">Q120</f>
        <v>0.22542488704269656</v>
      </c>
      <c r="AA120" s="186">
        <f t="shared" ref="AA120:AA121" si="337">R120</f>
        <v>0.23626265743096506</v>
      </c>
      <c r="AB120" s="186">
        <f t="shared" ref="AB120:AB121" si="338">S120</f>
        <v>0.2261491390968729</v>
      </c>
      <c r="AC120" s="305">
        <f>AC$64*(1-AC$73)*AC69*(AC81*AC84+AC97*AC99)/1000</f>
        <v>1.2160724312269369</v>
      </c>
      <c r="AD120" s="305">
        <f>AD$64*(1-AD$73)*AD69*(AD81*AD84+AD97*AD99)/1000</f>
        <v>2.8108319755243274</v>
      </c>
      <c r="AE120" s="305">
        <f>AE$64*(1-AE$73)*AE69*(AE81*AE84+AE97*AE99)/1000</f>
        <v>4.8230081728207495</v>
      </c>
      <c r="AF120" s="241"/>
      <c r="AG120" s="241"/>
      <c r="AH120" s="241"/>
      <c r="AI120" s="241"/>
      <c r="AJ120" s="241"/>
      <c r="AK120" s="241"/>
      <c r="AL120" s="241"/>
      <c r="AM120" s="241"/>
      <c r="AN120" s="241"/>
      <c r="AO120" s="241"/>
      <c r="AP120" s="241"/>
      <c r="AQ120" s="241"/>
      <c r="AR120" s="241"/>
      <c r="AS120" s="241"/>
      <c r="AT120" s="241"/>
      <c r="AU120" s="241"/>
    </row>
    <row r="121" spans="1:47">
      <c r="A121" s="185" t="s">
        <v>16</v>
      </c>
      <c r="C121" s="185" t="str">
        <f>C117</f>
        <v>Bus, minibus, metro rail</v>
      </c>
      <c r="D121" s="185" t="s">
        <v>136</v>
      </c>
      <c r="E121" s="186">
        <f t="shared" ref="E121:G121" si="339">E$64*(1-E$73)*E70*(E81*E85+E97*E100)/1000</f>
        <v>36.100537513680869</v>
      </c>
      <c r="F121" s="186">
        <f t="shared" si="339"/>
        <v>37.505025407469269</v>
      </c>
      <c r="G121" s="186">
        <f t="shared" si="339"/>
        <v>35.815678355845378</v>
      </c>
      <c r="H121" s="186">
        <f t="shared" ref="H121:J121" si="340">H$64*(1-H$73)*H70*(H81*H85+H97*H100)/1000</f>
        <v>37.011893679255635</v>
      </c>
      <c r="I121" s="186">
        <f t="shared" si="340"/>
        <v>38.791317462463759</v>
      </c>
      <c r="J121" s="186">
        <f t="shared" si="340"/>
        <v>36.078950175901191</v>
      </c>
      <c r="K121" s="186">
        <f>K$64*(1-K$73)*K70*(K81*K85+K97*K100)/1000</f>
        <v>40.495528235587322</v>
      </c>
      <c r="L121" s="186">
        <f>L$64*(1-L$73)*L70*(L81*L85+L97*L100)/1000</f>
        <v>43.287177943216797</v>
      </c>
      <c r="M121" s="186">
        <f>M$64*(1-M$73)*M70*(M81*M85+M97*M100)/1000</f>
        <v>45.497461885751868</v>
      </c>
      <c r="N121" s="242"/>
      <c r="O121" s="186">
        <f>O$64*(1-O$73)*O70*(O81*O85+O97*O100)/1000</f>
        <v>37.505025407469269</v>
      </c>
      <c r="P121" s="186">
        <f t="shared" ref="P121:S121" si="341">P$64*(1-P$73)*P70*(P81*P85+P97*P100)/1000</f>
        <v>35.815678355845378</v>
      </c>
      <c r="Q121" s="186">
        <f t="shared" si="341"/>
        <v>37.011893679255635</v>
      </c>
      <c r="R121" s="186">
        <f t="shared" si="341"/>
        <v>38.791317462463759</v>
      </c>
      <c r="S121" s="186">
        <f t="shared" si="341"/>
        <v>36.078950175901191</v>
      </c>
      <c r="T121" s="305">
        <f>T$64*(1-T$73)*T70*(T81*T85+T97*T100)/1000</f>
        <v>40.495528235587322</v>
      </c>
      <c r="U121" s="305">
        <f>U$64*(1-U$73)*U70*(U81*U85+U97*U100)/1000</f>
        <v>43.287177943216797</v>
      </c>
      <c r="V121" s="305">
        <f>V$64*(1-V$73)*V70*(V81*V85+V97*V100)/1000</f>
        <v>45.497461885751868</v>
      </c>
      <c r="W121" s="241"/>
      <c r="X121" s="186">
        <f t="shared" si="334"/>
        <v>37.505025407469269</v>
      </c>
      <c r="Y121" s="186">
        <f t="shared" si="335"/>
        <v>35.815678355845378</v>
      </c>
      <c r="Z121" s="186">
        <f t="shared" si="336"/>
        <v>37.011893679255635</v>
      </c>
      <c r="AA121" s="186">
        <f t="shared" si="337"/>
        <v>38.791317462463759</v>
      </c>
      <c r="AB121" s="186">
        <f t="shared" si="338"/>
        <v>36.078950175901191</v>
      </c>
      <c r="AC121" s="305">
        <f>AC$64*(1-AC$73)*AC70*(AC81*AC85+AC97*AC100)/1000</f>
        <v>41.238518583146337</v>
      </c>
      <c r="AD121" s="305">
        <f>AD$64*(1-AD$73)*AD70*(AD81*AD85+AD97*AD100)/1000</f>
        <v>41.15859454281636</v>
      </c>
      <c r="AE121" s="305">
        <f>AE$64*(1-AE$73)*AE70*(AE81*AE85+AE97*AE100)/1000</f>
        <v>36.259391658217531</v>
      </c>
      <c r="AF121" s="241"/>
      <c r="AG121" s="241"/>
      <c r="AH121" s="241"/>
      <c r="AI121" s="241"/>
      <c r="AJ121" s="241"/>
      <c r="AK121" s="241"/>
      <c r="AL121" s="241"/>
      <c r="AM121" s="241"/>
      <c r="AN121" s="241"/>
      <c r="AO121" s="241"/>
      <c r="AP121" s="241"/>
      <c r="AQ121" s="241"/>
      <c r="AR121" s="241"/>
      <c r="AS121" s="241"/>
      <c r="AT121" s="241"/>
      <c r="AU121" s="241"/>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2">E$64*(1-E$73)*E68*(E86*E88+E101*E102)/1000</f>
        <v>0.10994351047527852</v>
      </c>
      <c r="F123" s="186">
        <f t="shared" si="342"/>
        <v>0.35526363089598539</v>
      </c>
      <c r="G123" s="186">
        <f t="shared" si="342"/>
        <v>0.31906484058677637</v>
      </c>
      <c r="H123" s="186">
        <f t="shared" ref="H123:J123" si="343">H$64*(1-H$73)*H68*(H86*H88+H101*H102)/1000</f>
        <v>0.43196094281590519</v>
      </c>
      <c r="I123" s="186">
        <f t="shared" si="343"/>
        <v>0.40708631576035481</v>
      </c>
      <c r="J123" s="186">
        <f t="shared" si="343"/>
        <v>0.5770448168976261</v>
      </c>
      <c r="K123" s="186">
        <f>K$64*(1-K$73)*K68*(K86*K88+K101*K102)/1000</f>
        <v>2.8228878577539174</v>
      </c>
      <c r="L123" s="186">
        <f>L$64*(1-L$73)*L68*(L86*L88+L101*L102)/1000</f>
        <v>3.9410499252770514</v>
      </c>
      <c r="M123" s="186">
        <f>M$64*(1-M$73)*M68*(M86*M88+M101*M102)/1000</f>
        <v>5.0221918352632064</v>
      </c>
      <c r="N123" s="242"/>
      <c r="O123" s="186">
        <f>O$64*(1-O$73)*O68*(O86*O88+O101*O102)/1000</f>
        <v>0.35526363089598539</v>
      </c>
      <c r="P123" s="186">
        <f t="shared" ref="P123:S123" si="344">P$64*(1-P$73)*P68*(P86*P88+P101*P102)/1000</f>
        <v>0.31906484058677637</v>
      </c>
      <c r="Q123" s="186">
        <f t="shared" si="344"/>
        <v>0.43196094281590519</v>
      </c>
      <c r="R123" s="186">
        <f t="shared" si="344"/>
        <v>0.40708631576035481</v>
      </c>
      <c r="S123" s="186">
        <f t="shared" si="344"/>
        <v>0.5770448168976261</v>
      </c>
      <c r="T123" s="305">
        <f>T$64*(1-T$73)*T68*(T86*T88+T101*T102)/1000</f>
        <v>2.8228878577539174</v>
      </c>
      <c r="U123" s="305">
        <f>U$64*(1-U$73)*U68*(U86*U88+U101*U102)/1000</f>
        <v>3.9410499252770514</v>
      </c>
      <c r="V123" s="305">
        <f>V$64*(1-V$73)*V68*(V86*V88+V101*V102)/1000</f>
        <v>5.0221918352632064</v>
      </c>
      <c r="W123" s="241"/>
      <c r="X123" s="186">
        <f>O123</f>
        <v>0.35526363089598539</v>
      </c>
      <c r="Y123" s="186">
        <f t="shared" ref="Y123:AB123" si="345">P123</f>
        <v>0.31906484058677637</v>
      </c>
      <c r="Z123" s="186">
        <f t="shared" si="345"/>
        <v>0.43196094281590519</v>
      </c>
      <c r="AA123" s="186">
        <f t="shared" si="345"/>
        <v>0.40708631576035481</v>
      </c>
      <c r="AB123" s="186">
        <f t="shared" si="345"/>
        <v>0.5770448168976261</v>
      </c>
      <c r="AC123" s="305">
        <f>AC$64*(1-AC$73)*AC68*(AC86*AC88+AC101*AC102)/1000</f>
        <v>3.5050887138532243</v>
      </c>
      <c r="AD123" s="305">
        <f>AD$64*(1-AD$73)*AD68*(AD86*AD88+AD101*AD102)/1000</f>
        <v>9.8012886052063273</v>
      </c>
      <c r="AE123" s="305">
        <f>AE$64*(1-AE$73)*AE68*(AE86*AE88+AE101*AE102)/1000</f>
        <v>23.113066544383209</v>
      </c>
      <c r="AF123" s="241"/>
      <c r="AG123" s="241"/>
      <c r="AH123" s="241"/>
      <c r="AI123" s="241"/>
      <c r="AJ123" s="241"/>
      <c r="AK123" s="241"/>
      <c r="AL123" s="241"/>
      <c r="AM123" s="241"/>
      <c r="AN123" s="241"/>
      <c r="AO123" s="241"/>
      <c r="AP123" s="241"/>
      <c r="AQ123" s="241"/>
      <c r="AR123" s="241"/>
      <c r="AS123" s="241"/>
      <c r="AT123" s="241"/>
      <c r="AU123" s="241"/>
    </row>
    <row r="124" spans="1:47">
      <c r="A124" s="185" t="s">
        <v>16</v>
      </c>
      <c r="C124" s="185" t="str">
        <f>C120</f>
        <v>Gautrain</v>
      </c>
      <c r="D124" s="185" t="s">
        <v>136</v>
      </c>
      <c r="E124" s="186">
        <f t="shared" ref="E124:G124" si="346">E$64*(1-E$73)*E69*(E86*E89+E101*E103)/1000</f>
        <v>0.31607691434229246</v>
      </c>
      <c r="F124" s="186">
        <f t="shared" si="346"/>
        <v>0.38451819052658937</v>
      </c>
      <c r="G124" s="186">
        <f t="shared" si="346"/>
        <v>0.42541978744903519</v>
      </c>
      <c r="H124" s="186">
        <f t="shared" ref="H124:J124" si="347">H$64*(1-H$73)*H69*(H86*H89+H101*H103)/1000</f>
        <v>0.46753122375862205</v>
      </c>
      <c r="I124" s="186">
        <f t="shared" si="347"/>
        <v>0.44060826921553675</v>
      </c>
      <c r="J124" s="186">
        <f t="shared" si="347"/>
        <v>0.45373835352698255</v>
      </c>
      <c r="K124" s="186">
        <f>K$64*(1-K$73)*K69*(K86*K89+K101*K103)/1000</f>
        <v>0.62730841283420391</v>
      </c>
      <c r="L124" s="186">
        <f>L$64*(1-L$73)*L69*(L86*L89+L101*L103)/1000</f>
        <v>0.77639617301733566</v>
      </c>
      <c r="M124" s="186">
        <f>M$64*(1-M$73)*M69*(M86*M89+M101*M103)/1000</f>
        <v>0.88854347967646263</v>
      </c>
      <c r="N124" s="242"/>
      <c r="O124" s="186">
        <f>O$64*(1-O$73)*O69*(O86*O89+O101*O103)/1000</f>
        <v>0.38451819052658937</v>
      </c>
      <c r="P124" s="186">
        <f t="shared" ref="P124:S124" si="348">P$64*(1-P$73)*P69*(P86*P89+P101*P103)/1000</f>
        <v>0.42541978744903519</v>
      </c>
      <c r="Q124" s="186">
        <f t="shared" si="348"/>
        <v>0.46753122375862205</v>
      </c>
      <c r="R124" s="186">
        <f t="shared" si="348"/>
        <v>0.44060826921553675</v>
      </c>
      <c r="S124" s="186">
        <f t="shared" si="348"/>
        <v>0.45373835352698255</v>
      </c>
      <c r="T124" s="305">
        <f>T$64*(1-T$73)*T69*(T86*T89+T101*T103)/1000</f>
        <v>0.62730841283420391</v>
      </c>
      <c r="U124" s="305">
        <f>U$64*(1-U$73)*U69*(U86*U89+U101*U103)/1000</f>
        <v>0.77639617301733566</v>
      </c>
      <c r="V124" s="305">
        <f>V$64*(1-V$73)*V69*(V86*V89+V101*V103)/1000</f>
        <v>0.88854347967646263</v>
      </c>
      <c r="W124" s="241"/>
      <c r="X124" s="186">
        <f t="shared" ref="X124:X125" si="349">O124</f>
        <v>0.38451819052658937</v>
      </c>
      <c r="Y124" s="186">
        <f t="shared" ref="Y124:Y125" si="350">P124</f>
        <v>0.42541978744903519</v>
      </c>
      <c r="Z124" s="186">
        <f t="shared" ref="Z124:Z125" si="351">Q124</f>
        <v>0.46753122375862205</v>
      </c>
      <c r="AA124" s="186">
        <f t="shared" ref="AA124:AA125" si="352">R124</f>
        <v>0.44060826921553675</v>
      </c>
      <c r="AB124" s="186">
        <f t="shared" ref="AB124:AB125" si="353">S124</f>
        <v>0.45373835352698255</v>
      </c>
      <c r="AC124" s="305">
        <f>AC$64*(1-AC$73)*AC69*(AC86*AC89+AC101*AC103)/1000</f>
        <v>1.1670854192264257</v>
      </c>
      <c r="AD124" s="305">
        <f>AD$64*(1-AD$73)*AD69*(AD86*AD89+AD101*AD103)/1000</f>
        <v>4.3333739889339657</v>
      </c>
      <c r="AE124" s="305">
        <f>AE$64*(1-AE$73)*AE69*(AE86*AE89+AE101*AE103)/1000</f>
        <v>8.2655207411763989</v>
      </c>
      <c r="AF124" s="241"/>
      <c r="AG124" s="241"/>
      <c r="AH124" s="241"/>
      <c r="AI124" s="241"/>
      <c r="AJ124" s="241"/>
      <c r="AK124" s="241"/>
      <c r="AL124" s="241"/>
      <c r="AM124" s="241"/>
      <c r="AN124" s="241"/>
      <c r="AO124" s="241"/>
      <c r="AP124" s="241"/>
      <c r="AQ124" s="241"/>
      <c r="AR124" s="241"/>
      <c r="AS124" s="241"/>
      <c r="AT124" s="241"/>
      <c r="AU124" s="241"/>
    </row>
    <row r="125" spans="1:47">
      <c r="A125" s="185" t="s">
        <v>16</v>
      </c>
      <c r="C125" s="185" t="str">
        <f>C121</f>
        <v>Bus, minibus, metro rail</v>
      </c>
      <c r="D125" s="185" t="s">
        <v>136</v>
      </c>
      <c r="E125" s="186">
        <f t="shared" ref="E125:G125" si="354">E$64*(1-E$73)*E70*(E86*E90+E101*E104)/1000</f>
        <v>11.494255892920611</v>
      </c>
      <c r="F125" s="186">
        <f t="shared" si="354"/>
        <v>13.83547287789983</v>
      </c>
      <c r="G125" s="186">
        <f t="shared" si="354"/>
        <v>14.782970650191441</v>
      </c>
      <c r="H125" s="186">
        <f t="shared" ref="H125:J125" si="355">H$64*(1-H$73)*H70*(H86*H90+H101*H104)/1000</f>
        <v>16.195880364874625</v>
      </c>
      <c r="I125" s="186">
        <f t="shared" si="355"/>
        <v>15.502864183705071</v>
      </c>
      <c r="J125" s="186">
        <f t="shared" si="355"/>
        <v>15.399905719763662</v>
      </c>
      <c r="K125" s="186">
        <f>K$64*(1-K$73)*K70*(K86*K90+K101*K104)/1000</f>
        <v>19.258504287673727</v>
      </c>
      <c r="L125" s="186">
        <f>L$64*(1-L$73)*L70*(L86*L90+L101*L104)/1000</f>
        <v>20.218300909801446</v>
      </c>
      <c r="M125" s="186">
        <f>M$64*(1-M$73)*M70*(M86*M90+M101*M104)/1000</f>
        <v>19.759021681456311</v>
      </c>
      <c r="N125" s="242"/>
      <c r="O125" s="186">
        <f>O$64*(1-O$73)*O70*(O86*O90+O101*O104)/1000</f>
        <v>13.83547287789983</v>
      </c>
      <c r="P125" s="186">
        <f t="shared" ref="P125:S125" si="356">P$64*(1-P$73)*P70*(P86*P90+P101*P104)/1000</f>
        <v>14.782970650191441</v>
      </c>
      <c r="Q125" s="186">
        <f t="shared" si="356"/>
        <v>16.195880364874625</v>
      </c>
      <c r="R125" s="186">
        <f t="shared" si="356"/>
        <v>15.502864183705071</v>
      </c>
      <c r="S125" s="186">
        <f t="shared" si="356"/>
        <v>15.399905719763662</v>
      </c>
      <c r="T125" s="305">
        <f>T$64*(1-T$73)*T70*(T86*T90+T101*T104)/1000</f>
        <v>19.258504287673727</v>
      </c>
      <c r="U125" s="305">
        <f>U$64*(1-U$73)*U70*(U86*U90+U101*U104)/1000</f>
        <v>20.218300909801446</v>
      </c>
      <c r="V125" s="305">
        <f>V$64*(1-V$73)*V70*(V86*V90+V101*V104)/1000</f>
        <v>19.759021681456311</v>
      </c>
      <c r="W125" s="241"/>
      <c r="X125" s="186">
        <f t="shared" si="349"/>
        <v>13.83547287789983</v>
      </c>
      <c r="Y125" s="186">
        <f t="shared" si="350"/>
        <v>14.782970650191441</v>
      </c>
      <c r="Z125" s="186">
        <f t="shared" si="351"/>
        <v>16.195880364874625</v>
      </c>
      <c r="AA125" s="186">
        <f t="shared" si="352"/>
        <v>15.502864183705071</v>
      </c>
      <c r="AB125" s="186">
        <f t="shared" si="353"/>
        <v>15.399905719763662</v>
      </c>
      <c r="AC125" s="305">
        <f>AC$64*(1-AC$73)*AC70*(AC86*AC90+AC101*AC104)/1000</f>
        <v>22.408952099373245</v>
      </c>
      <c r="AD125" s="305">
        <f>AD$64*(1-AD$73)*AD70*(AD86*AD90+AD101*AD104)/1000</f>
        <v>25.637690543740199</v>
      </c>
      <c r="AE125" s="305">
        <f>AE$64*(1-AE$73)*AE70*(AE86*AE90+AE101*AE104)/1000</f>
        <v>22.928293512867146</v>
      </c>
      <c r="AF125" s="241"/>
      <c r="AG125" s="241"/>
      <c r="AH125" s="241"/>
      <c r="AI125" s="241"/>
      <c r="AJ125" s="241"/>
      <c r="AK125" s="241"/>
      <c r="AL125" s="241"/>
      <c r="AM125" s="241"/>
      <c r="AN125" s="241"/>
      <c r="AO125" s="241"/>
      <c r="AP125" s="241"/>
      <c r="AQ125" s="241"/>
      <c r="AR125" s="241"/>
      <c r="AS125" s="241"/>
      <c r="AT125" s="241"/>
      <c r="AU125" s="241"/>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7">E115+E119+E123</f>
        <v>0.52646558875527838</v>
      </c>
      <c r="F127" s="186">
        <f t="shared" si="357"/>
        <v>0.78733475610955739</v>
      </c>
      <c r="G127" s="186">
        <f t="shared" si="357"/>
        <v>1.569510048485167</v>
      </c>
      <c r="H127" s="186">
        <f t="shared" ref="H127:J127" si="358">H115+H119+H123</f>
        <v>2.5133437602435413</v>
      </c>
      <c r="I127" s="186">
        <f t="shared" si="358"/>
        <v>2.5736065125918182</v>
      </c>
      <c r="J127" s="186">
        <f t="shared" si="358"/>
        <v>7.1477155327136437</v>
      </c>
      <c r="K127" s="186">
        <f t="shared" ref="K127:M129" si="359">K115+K119+K123</f>
        <v>13.911672737559883</v>
      </c>
      <c r="L127" s="186">
        <f t="shared" si="359"/>
        <v>26.47763356474201</v>
      </c>
      <c r="M127" s="186">
        <f t="shared" si="359"/>
        <v>39.279669433486525</v>
      </c>
      <c r="N127" s="242"/>
      <c r="O127" s="186">
        <f t="shared" ref="O127:S129" si="360">O115+O119+O123</f>
        <v>0.78733475610955739</v>
      </c>
      <c r="P127" s="186">
        <f t="shared" si="360"/>
        <v>1.569510048485167</v>
      </c>
      <c r="Q127" s="186">
        <f t="shared" si="360"/>
        <v>2.5133437602435413</v>
      </c>
      <c r="R127" s="186">
        <f t="shared" si="360"/>
        <v>2.5736065125918182</v>
      </c>
      <c r="S127" s="186">
        <f t="shared" si="360"/>
        <v>7.1477155327136437</v>
      </c>
      <c r="T127" s="305">
        <f t="shared" ref="T127:V129" si="361">T115+T119+T123</f>
        <v>13.911672737559883</v>
      </c>
      <c r="U127" s="305">
        <f t="shared" si="361"/>
        <v>26.47763356474201</v>
      </c>
      <c r="V127" s="305">
        <f t="shared" si="361"/>
        <v>39.279669433486525</v>
      </c>
      <c r="W127" s="241"/>
      <c r="X127" s="186">
        <f>O127</f>
        <v>0.78733475610955739</v>
      </c>
      <c r="Y127" s="186">
        <f t="shared" ref="Y127:AB127" si="362">P127</f>
        <v>1.569510048485167</v>
      </c>
      <c r="Z127" s="186">
        <f t="shared" si="362"/>
        <v>2.5133437602435413</v>
      </c>
      <c r="AA127" s="186">
        <f t="shared" si="362"/>
        <v>2.5736065125918182</v>
      </c>
      <c r="AB127" s="186">
        <f t="shared" si="362"/>
        <v>7.1477155327136437</v>
      </c>
      <c r="AC127" s="305">
        <f t="shared" ref="AC127:AE129" si="363">AC115+AC119+AC123</f>
        <v>17.946296929414487</v>
      </c>
      <c r="AD127" s="305">
        <f t="shared" si="363"/>
        <v>49.000422418888746</v>
      </c>
      <c r="AE127" s="305">
        <f t="shared" si="363"/>
        <v>99.323046138941521</v>
      </c>
      <c r="AF127" s="241"/>
      <c r="AG127" s="241"/>
      <c r="AH127" s="241"/>
      <c r="AI127" s="241"/>
      <c r="AJ127" s="241"/>
      <c r="AK127" s="241"/>
      <c r="AL127" s="241"/>
      <c r="AM127" s="241"/>
      <c r="AN127" s="241"/>
      <c r="AO127" s="241"/>
      <c r="AP127" s="241"/>
      <c r="AQ127" s="241"/>
      <c r="AR127" s="241"/>
      <c r="AS127" s="241"/>
      <c r="AT127" s="241"/>
      <c r="AU127" s="241"/>
    </row>
    <row r="128" spans="1:47">
      <c r="A128" s="185" t="s">
        <v>16</v>
      </c>
      <c r="C128" s="185" t="str">
        <f>C124</f>
        <v>Gautrain</v>
      </c>
      <c r="D128" s="185" t="s">
        <v>136</v>
      </c>
      <c r="E128" s="186">
        <f t="shared" si="357"/>
        <v>0.51925841594229238</v>
      </c>
      <c r="F128" s="186">
        <f t="shared" si="357"/>
        <v>0.59560444864526452</v>
      </c>
      <c r="G128" s="186">
        <f t="shared" si="357"/>
        <v>0.64283531088086177</v>
      </c>
      <c r="H128" s="186">
        <f t="shared" ref="H128:J128" si="364">H116+H120+H124</f>
        <v>0.70960310731333909</v>
      </c>
      <c r="I128" s="186">
        <f t="shared" si="364"/>
        <v>0.6941171923901428</v>
      </c>
      <c r="J128" s="186">
        <f t="shared" si="364"/>
        <v>0.69781289229431154</v>
      </c>
      <c r="K128" s="186">
        <f t="shared" si="359"/>
        <v>0.90526129992512172</v>
      </c>
      <c r="L128" s="186">
        <f t="shared" si="359"/>
        <v>1.0935011667037109</v>
      </c>
      <c r="M128" s="186">
        <f t="shared" si="359"/>
        <v>1.2473610439744296</v>
      </c>
      <c r="N128" s="242"/>
      <c r="O128" s="186">
        <f t="shared" si="360"/>
        <v>0.59560444864526452</v>
      </c>
      <c r="P128" s="186">
        <f t="shared" si="360"/>
        <v>0.64283531088086177</v>
      </c>
      <c r="Q128" s="186">
        <f t="shared" si="360"/>
        <v>0.70960310731333909</v>
      </c>
      <c r="R128" s="186">
        <f t="shared" si="360"/>
        <v>0.6941171923901428</v>
      </c>
      <c r="S128" s="186">
        <f t="shared" si="360"/>
        <v>0.69781289229431154</v>
      </c>
      <c r="T128" s="305">
        <f t="shared" si="361"/>
        <v>0.90526129992512172</v>
      </c>
      <c r="U128" s="305">
        <f t="shared" si="361"/>
        <v>1.0935011667037109</v>
      </c>
      <c r="V128" s="305">
        <f t="shared" si="361"/>
        <v>1.2473610439744296</v>
      </c>
      <c r="W128" s="241"/>
      <c r="X128" s="186">
        <f>O128</f>
        <v>0.59560444864526452</v>
      </c>
      <c r="Y128" s="186">
        <f t="shared" ref="Y128" si="365">P128</f>
        <v>0.64283531088086177</v>
      </c>
      <c r="Z128" s="186">
        <f t="shared" ref="Z128" si="366">Q128</f>
        <v>0.70960310731333909</v>
      </c>
      <c r="AA128" s="186">
        <f t="shared" ref="AA128" si="367">R128</f>
        <v>0.6941171923901428</v>
      </c>
      <c r="AB128" s="186">
        <f t="shared" ref="AB128" si="368">S128</f>
        <v>0.69781289229431154</v>
      </c>
      <c r="AC128" s="305">
        <f t="shared" si="363"/>
        <v>2.3831578504533626</v>
      </c>
      <c r="AD128" s="305">
        <f t="shared" si="363"/>
        <v>7.1442059644582931</v>
      </c>
      <c r="AE128" s="305">
        <f t="shared" si="363"/>
        <v>13.088528913997148</v>
      </c>
      <c r="AF128" s="241"/>
      <c r="AG128" s="241"/>
      <c r="AH128" s="241"/>
      <c r="AI128" s="241"/>
      <c r="AJ128" s="241"/>
      <c r="AK128" s="241"/>
      <c r="AL128" s="241"/>
      <c r="AM128" s="241"/>
      <c r="AN128" s="241"/>
      <c r="AO128" s="241"/>
      <c r="AP128" s="241"/>
      <c r="AQ128" s="241"/>
      <c r="AR128" s="241"/>
      <c r="AS128" s="241"/>
      <c r="AT128" s="241"/>
      <c r="AU128" s="241"/>
    </row>
    <row r="129" spans="1:47">
      <c r="A129" s="185" t="s">
        <v>16</v>
      </c>
      <c r="C129" s="185" t="str">
        <f>C125</f>
        <v>Bus, minibus, metro rail</v>
      </c>
      <c r="D129" s="185" t="s">
        <v>136</v>
      </c>
      <c r="E129" s="186">
        <f t="shared" si="357"/>
        <v>132.21083031438846</v>
      </c>
      <c r="F129" s="186">
        <f t="shared" si="357"/>
        <v>134.48854984448144</v>
      </c>
      <c r="G129" s="186">
        <f t="shared" si="357"/>
        <v>127.54935914054781</v>
      </c>
      <c r="H129" s="186">
        <f t="shared" ref="H129:J129" si="369">H117+H121+H125</f>
        <v>129.46782469191658</v>
      </c>
      <c r="I129" s="186">
        <f t="shared" si="369"/>
        <v>133.29949039033536</v>
      </c>
      <c r="J129" s="186">
        <f t="shared" si="369"/>
        <v>131.92363593400185</v>
      </c>
      <c r="K129" s="186">
        <f t="shared" si="359"/>
        <v>132.25144691524054</v>
      </c>
      <c r="L129" s="186">
        <f t="shared" si="359"/>
        <v>125.68717514545345</v>
      </c>
      <c r="M129" s="186">
        <f t="shared" si="359"/>
        <v>117.00111697172153</v>
      </c>
      <c r="N129" s="242"/>
      <c r="O129" s="186">
        <f t="shared" si="360"/>
        <v>134.48854984448144</v>
      </c>
      <c r="P129" s="186">
        <f t="shared" si="360"/>
        <v>127.54935914054781</v>
      </c>
      <c r="Q129" s="186">
        <f t="shared" si="360"/>
        <v>129.46782469191658</v>
      </c>
      <c r="R129" s="186">
        <f t="shared" si="360"/>
        <v>133.29949039033536</v>
      </c>
      <c r="S129" s="186">
        <f t="shared" si="360"/>
        <v>131.92363593400185</v>
      </c>
      <c r="T129" s="305">
        <f t="shared" si="361"/>
        <v>132.25144691524054</v>
      </c>
      <c r="U129" s="305">
        <f t="shared" si="361"/>
        <v>125.68717514545345</v>
      </c>
      <c r="V129" s="305">
        <f t="shared" si="361"/>
        <v>117.00111697172153</v>
      </c>
      <c r="W129" s="241"/>
      <c r="X129" s="186">
        <f>X117+X121+X125</f>
        <v>134.48854984448144</v>
      </c>
      <c r="Y129" s="186">
        <f t="shared" ref="Y129:AB129" si="370">Y117+Y121+Y125</f>
        <v>127.54935914054781</v>
      </c>
      <c r="Z129" s="186">
        <f t="shared" si="370"/>
        <v>129.46782469191658</v>
      </c>
      <c r="AA129" s="186">
        <f t="shared" si="370"/>
        <v>133.29949039033536</v>
      </c>
      <c r="AB129" s="186">
        <f t="shared" si="370"/>
        <v>131.92363593400185</v>
      </c>
      <c r="AC129" s="305">
        <f t="shared" si="363"/>
        <v>134.12795861168885</v>
      </c>
      <c r="AD129" s="305">
        <f t="shared" si="363"/>
        <v>121.95263772782482</v>
      </c>
      <c r="AE129" s="305">
        <f t="shared" si="363"/>
        <v>95.847181269657312</v>
      </c>
      <c r="AF129" s="241"/>
      <c r="AG129" s="241"/>
      <c r="AH129" s="241"/>
      <c r="AI129" s="241"/>
      <c r="AJ129" s="241"/>
      <c r="AK129" s="241"/>
      <c r="AL129" s="241"/>
      <c r="AM129" s="241"/>
      <c r="AN129" s="241"/>
      <c r="AO129" s="241"/>
      <c r="AP129" s="241"/>
      <c r="AQ129" s="241"/>
      <c r="AR129" s="241"/>
      <c r="AS129" s="241"/>
      <c r="AT129" s="241"/>
      <c r="AU129" s="241"/>
    </row>
    <row r="130" spans="1:47">
      <c r="A130" s="185" t="s">
        <v>16</v>
      </c>
      <c r="L130" s="185"/>
      <c r="N130" s="40"/>
    </row>
    <row r="131" spans="1:47" ht="15.75" thickBot="1">
      <c r="A131" s="185" t="s">
        <v>16</v>
      </c>
      <c r="C131" s="227" t="s">
        <v>175</v>
      </c>
      <c r="E131" s="232"/>
      <c r="F131" s="298">
        <f>F$12</f>
        <v>2015</v>
      </c>
      <c r="G131" s="298">
        <f t="shared" ref="G131:M131" si="371">G$12</f>
        <v>2017</v>
      </c>
      <c r="H131" s="298">
        <f t="shared" si="371"/>
        <v>2019</v>
      </c>
      <c r="I131" s="298">
        <f t="shared" si="371"/>
        <v>2020</v>
      </c>
      <c r="J131" s="298">
        <f t="shared" si="371"/>
        <v>2021</v>
      </c>
      <c r="K131" s="298">
        <f t="shared" si="371"/>
        <v>2030</v>
      </c>
      <c r="L131" s="298">
        <f t="shared" si="371"/>
        <v>2040</v>
      </c>
      <c r="M131" s="298">
        <f t="shared" si="371"/>
        <v>2050</v>
      </c>
      <c r="N131" s="40"/>
      <c r="O131" s="298">
        <f>O$12</f>
        <v>2015</v>
      </c>
      <c r="P131" s="298">
        <f t="shared" ref="P131:V131" si="372">P$12</f>
        <v>2017</v>
      </c>
      <c r="Q131" s="298">
        <f t="shared" si="372"/>
        <v>2019</v>
      </c>
      <c r="R131" s="298">
        <f t="shared" si="372"/>
        <v>2020</v>
      </c>
      <c r="S131" s="298">
        <f t="shared" si="372"/>
        <v>2021</v>
      </c>
      <c r="T131" s="298">
        <f t="shared" si="372"/>
        <v>2030</v>
      </c>
      <c r="U131" s="298">
        <f t="shared" si="372"/>
        <v>2040</v>
      </c>
      <c r="V131" s="298">
        <f t="shared" si="372"/>
        <v>2050</v>
      </c>
      <c r="X131" s="185" t="s">
        <v>205</v>
      </c>
    </row>
    <row r="132" spans="1:47">
      <c r="A132" s="185" t="s">
        <v>16</v>
      </c>
      <c r="C132" s="228" t="s">
        <v>100</v>
      </c>
      <c r="E132" s="67">
        <f>[2]Calib_1011!M77</f>
        <v>0.86657939364773595</v>
      </c>
      <c r="F132" s="186">
        <f>IF($D$4,X132,O132)</f>
        <v>0.86657939364773595</v>
      </c>
      <c r="G132" s="186">
        <f t="shared" ref="G132:M134" si="373">IF($D$4,Y132,P132)</f>
        <v>0.87049807858580153</v>
      </c>
      <c r="H132" s="186">
        <f t="shared" si="373"/>
        <v>0.87049807858580153</v>
      </c>
      <c r="I132" s="186">
        <f t="shared" si="373"/>
        <v>0.87049807858580153</v>
      </c>
      <c r="J132" s="186">
        <f t="shared" si="373"/>
        <v>0.87049807858580153</v>
      </c>
      <c r="K132" s="186">
        <f t="shared" si="373"/>
        <v>0.87049807858580153</v>
      </c>
      <c r="L132" s="186">
        <f t="shared" si="373"/>
        <v>0.87049807858580153</v>
      </c>
      <c r="M132" s="186">
        <f t="shared" si="373"/>
        <v>0.87049807858580153</v>
      </c>
      <c r="N132" s="40"/>
      <c r="O132" s="231">
        <f>E132</f>
        <v>0.86657939364773595</v>
      </c>
      <c r="P132" s="231">
        <f t="shared" ref="P132" si="374">1-P133-P134</f>
        <v>0.87049807858580153</v>
      </c>
      <c r="Q132" s="231">
        <f t="shared" ref="Q132:V132" si="375">1-Q133-Q134</f>
        <v>0.87049807858580153</v>
      </c>
      <c r="R132" s="231">
        <f t="shared" si="375"/>
        <v>0.87049807858580153</v>
      </c>
      <c r="S132" s="231">
        <f t="shared" si="375"/>
        <v>0.87049807858580153</v>
      </c>
      <c r="T132" s="68">
        <f t="shared" si="375"/>
        <v>0.87049807858580153</v>
      </c>
      <c r="U132" s="68">
        <f t="shared" si="375"/>
        <v>0.87049807858580153</v>
      </c>
      <c r="V132" s="68">
        <f t="shared" si="375"/>
        <v>0.87049807858580153</v>
      </c>
      <c r="X132" s="231">
        <f>O132</f>
        <v>0.86657939364773595</v>
      </c>
      <c r="Y132" s="231">
        <f t="shared" ref="Y132:AB132" si="376">P132</f>
        <v>0.87049807858580153</v>
      </c>
      <c r="Z132" s="231">
        <f t="shared" si="376"/>
        <v>0.87049807858580153</v>
      </c>
      <c r="AA132" s="231">
        <f t="shared" si="376"/>
        <v>0.87049807858580153</v>
      </c>
      <c r="AB132" s="231">
        <f t="shared" si="376"/>
        <v>0.87049807858580153</v>
      </c>
      <c r="AC132" s="68">
        <f>1-AC133-AC134</f>
        <v>0.88</v>
      </c>
      <c r="AD132" s="68">
        <f>1-AD133-AD134</f>
        <v>0.89</v>
      </c>
      <c r="AE132" s="68">
        <f>1-AE133-AE134</f>
        <v>0.89</v>
      </c>
    </row>
    <row r="133" spans="1:47">
      <c r="A133" s="185" t="s">
        <v>16</v>
      </c>
      <c r="C133" s="228" t="s">
        <v>99</v>
      </c>
      <c r="E133" s="67">
        <f>[2]Calib_1011!M78</f>
        <v>9.950192141419846E-2</v>
      </c>
      <c r="F133" s="186">
        <f t="shared" ref="F133:F134" si="377">IF($D$4,X133,O133)</f>
        <v>9.950192141419846E-2</v>
      </c>
      <c r="G133" s="186">
        <f t="shared" si="373"/>
        <v>9.950192141419846E-2</v>
      </c>
      <c r="H133" s="186">
        <f t="shared" si="373"/>
        <v>9.950192141419846E-2</v>
      </c>
      <c r="I133" s="186">
        <f t="shared" si="373"/>
        <v>9.950192141419846E-2</v>
      </c>
      <c r="J133" s="186">
        <f t="shared" si="373"/>
        <v>9.950192141419846E-2</v>
      </c>
      <c r="K133" s="186">
        <f t="shared" si="373"/>
        <v>9.950192141419846E-2</v>
      </c>
      <c r="L133" s="186">
        <f t="shared" si="373"/>
        <v>9.950192141419846E-2</v>
      </c>
      <c r="M133" s="186">
        <f t="shared" si="373"/>
        <v>9.950192141419846E-2</v>
      </c>
      <c r="N133" s="40"/>
      <c r="O133" s="231">
        <f t="shared" ref="O133" si="378">E133</f>
        <v>9.950192141419846E-2</v>
      </c>
      <c r="P133" s="231">
        <f>O133</f>
        <v>9.950192141419846E-2</v>
      </c>
      <c r="Q133" s="231">
        <f t="shared" ref="Q133:V133" si="379">P133</f>
        <v>9.950192141419846E-2</v>
      </c>
      <c r="R133" s="231">
        <f t="shared" si="379"/>
        <v>9.950192141419846E-2</v>
      </c>
      <c r="S133" s="231">
        <f t="shared" si="379"/>
        <v>9.950192141419846E-2</v>
      </c>
      <c r="T133" s="68">
        <f t="shared" si="379"/>
        <v>9.950192141419846E-2</v>
      </c>
      <c r="U133" s="68">
        <f t="shared" si="379"/>
        <v>9.950192141419846E-2</v>
      </c>
      <c r="V133" s="68">
        <f t="shared" si="379"/>
        <v>9.950192141419846E-2</v>
      </c>
      <c r="X133" s="231">
        <f t="shared" ref="X133:X134" si="380">O133</f>
        <v>9.950192141419846E-2</v>
      </c>
      <c r="Y133" s="231">
        <f t="shared" ref="Y133:Y134" si="381">P133</f>
        <v>9.950192141419846E-2</v>
      </c>
      <c r="Z133" s="231">
        <f t="shared" ref="Z133:Z134" si="382">Q133</f>
        <v>9.950192141419846E-2</v>
      </c>
      <c r="AA133" s="231">
        <f t="shared" ref="AA133:AA134" si="383">R133</f>
        <v>9.950192141419846E-2</v>
      </c>
      <c r="AB133" s="231">
        <f t="shared" ref="AB133:AB134" si="384">S133</f>
        <v>9.950192141419846E-2</v>
      </c>
      <c r="AC133" s="76">
        <v>0.09</v>
      </c>
      <c r="AD133" s="76">
        <v>0.08</v>
      </c>
      <c r="AE133" s="68">
        <f>AD133</f>
        <v>0.08</v>
      </c>
    </row>
    <row r="134" spans="1:47">
      <c r="A134" s="185" t="s">
        <v>16</v>
      </c>
      <c r="C134" s="228" t="s">
        <v>176</v>
      </c>
      <c r="E134" s="326">
        <f>[2]Calib_1011!M79</f>
        <v>3.3918684938065609E-2</v>
      </c>
      <c r="F134" s="109">
        <f t="shared" si="377"/>
        <v>0.03</v>
      </c>
      <c r="G134" s="109">
        <f t="shared" si="373"/>
        <v>0.03</v>
      </c>
      <c r="H134" s="109">
        <f t="shared" si="373"/>
        <v>0.03</v>
      </c>
      <c r="I134" s="109">
        <f t="shared" si="373"/>
        <v>0.03</v>
      </c>
      <c r="J134" s="109">
        <f t="shared" si="373"/>
        <v>0.03</v>
      </c>
      <c r="K134" s="109">
        <f t="shared" si="373"/>
        <v>0.03</v>
      </c>
      <c r="L134" s="109">
        <f t="shared" si="373"/>
        <v>0.03</v>
      </c>
      <c r="M134" s="109">
        <f>IF($D$4,AE134,V134)</f>
        <v>0.03</v>
      </c>
      <c r="N134" s="40"/>
      <c r="O134" s="327">
        <v>0.03</v>
      </c>
      <c r="P134" s="327">
        <f>O134</f>
        <v>0.03</v>
      </c>
      <c r="Q134" s="231">
        <f t="shared" ref="Q134:V134" si="385">P134</f>
        <v>0.03</v>
      </c>
      <c r="R134" s="231">
        <f t="shared" si="385"/>
        <v>0.03</v>
      </c>
      <c r="S134" s="231">
        <f t="shared" si="385"/>
        <v>0.03</v>
      </c>
      <c r="T134" s="68">
        <f t="shared" si="385"/>
        <v>0.03</v>
      </c>
      <c r="U134" s="68">
        <f t="shared" si="385"/>
        <v>0.03</v>
      </c>
      <c r="V134" s="68">
        <f t="shared" si="385"/>
        <v>0.03</v>
      </c>
      <c r="X134" s="231">
        <f t="shared" si="380"/>
        <v>0.03</v>
      </c>
      <c r="Y134" s="231">
        <f t="shared" si="381"/>
        <v>0.03</v>
      </c>
      <c r="Z134" s="231">
        <f t="shared" si="382"/>
        <v>0.03</v>
      </c>
      <c r="AA134" s="231">
        <f t="shared" si="383"/>
        <v>0.03</v>
      </c>
      <c r="AB134" s="231">
        <f t="shared" si="384"/>
        <v>0.03</v>
      </c>
      <c r="AC134" s="68">
        <f>AA134</f>
        <v>0.03</v>
      </c>
      <c r="AD134" s="68">
        <f>AC134</f>
        <v>0.03</v>
      </c>
      <c r="AE134" s="68">
        <f>AD134</f>
        <v>0.03</v>
      </c>
    </row>
    <row r="135" spans="1:47">
      <c r="A135" s="185" t="s">
        <v>16</v>
      </c>
      <c r="C135" s="228"/>
      <c r="E135" s="232"/>
      <c r="F135" s="232"/>
      <c r="G135" s="232"/>
      <c r="I135" s="232"/>
      <c r="K135" s="232"/>
      <c r="L135" s="232"/>
      <c r="M135" s="232"/>
      <c r="N135" s="40"/>
      <c r="S135" s="283"/>
    </row>
    <row r="136" spans="1:47" ht="15.75" thickBot="1">
      <c r="A136" s="185" t="s">
        <v>16</v>
      </c>
      <c r="C136" s="227" t="s">
        <v>185</v>
      </c>
      <c r="E136" s="232"/>
      <c r="F136" s="232"/>
      <c r="G136" s="232"/>
      <c r="I136" s="232"/>
      <c r="K136" s="232"/>
      <c r="L136" s="232"/>
      <c r="M136" s="232"/>
      <c r="N136" s="40"/>
      <c r="S136" s="283"/>
      <c r="T136" s="287"/>
      <c r="U136" s="287"/>
      <c r="V136" s="287"/>
      <c r="W136" s="287"/>
    </row>
    <row r="137" spans="1:47">
      <c r="A137" s="185" t="s">
        <v>16</v>
      </c>
      <c r="C137" s="228" t="s">
        <v>62</v>
      </c>
      <c r="E137" s="67">
        <f>[2]Calib_1011!M71</f>
        <v>0.25980514219360507</v>
      </c>
      <c r="F137" s="186">
        <f t="shared" ref="F137:F139" si="386">IF($D$4,X137,O137)</f>
        <v>0.20390257109680254</v>
      </c>
      <c r="G137" s="186">
        <f t="shared" ref="G137:G139" si="387">IF($D$4,Y137,P137)</f>
        <v>0.14799999999999999</v>
      </c>
      <c r="H137" s="186">
        <f t="shared" ref="H137:H139" si="388">IF($D$4,Z137,Q137)</f>
        <v>0.14799999999999999</v>
      </c>
      <c r="I137" s="186">
        <f t="shared" ref="I137:I139" si="389">IF($D$4,AA137,R137)</f>
        <v>0.14799999999999999</v>
      </c>
      <c r="J137" s="186">
        <f t="shared" ref="J137:J139" si="390">IF($D$4,AB137,S137)</f>
        <v>0.14799999999999999</v>
      </c>
      <c r="K137" s="186">
        <f t="shared" ref="K137:K139" si="391">IF($D$4,AC137,T137)</f>
        <v>0.14800000000000002</v>
      </c>
      <c r="L137" s="186">
        <f t="shared" ref="L137:L139" si="392">IF($D$4,AD137,U137)</f>
        <v>0.14800000000000002</v>
      </c>
      <c r="M137" s="186">
        <f t="shared" ref="M137:M138" si="393">IF($D$4,AE137,V137)</f>
        <v>0.14800000000000002</v>
      </c>
      <c r="N137" s="40"/>
      <c r="O137" s="231">
        <f>AVERAGE(E137,P137)</f>
        <v>0.20390257109680254</v>
      </c>
      <c r="P137" s="231">
        <v>0.14799999999999999</v>
      </c>
      <c r="Q137" s="231">
        <f t="shared" ref="Q137:S139" si="394">P137</f>
        <v>0.14799999999999999</v>
      </c>
      <c r="R137" s="231">
        <f t="shared" si="394"/>
        <v>0.14799999999999999</v>
      </c>
      <c r="S137" s="231">
        <f t="shared" si="394"/>
        <v>0.14799999999999999</v>
      </c>
      <c r="T137" s="68">
        <f>1-T138-T139</f>
        <v>0.14800000000000002</v>
      </c>
      <c r="U137" s="68">
        <f>1-U138-U139</f>
        <v>0.14800000000000002</v>
      </c>
      <c r="V137" s="68">
        <f>1-V138-V139</f>
        <v>0.14800000000000002</v>
      </c>
      <c r="X137" s="231">
        <f>O137</f>
        <v>0.20390257109680254</v>
      </c>
      <c r="Y137" s="231">
        <f t="shared" ref="Y137:AB137" si="395">P137</f>
        <v>0.14799999999999999</v>
      </c>
      <c r="Z137" s="231">
        <f t="shared" si="395"/>
        <v>0.14799999999999999</v>
      </c>
      <c r="AA137" s="231">
        <f t="shared" si="395"/>
        <v>0.14799999999999999</v>
      </c>
      <c r="AB137" s="231">
        <f t="shared" si="395"/>
        <v>0.14799999999999999</v>
      </c>
      <c r="AC137" s="68">
        <f>1-AC138-AC139</f>
        <v>0.12199999999999997</v>
      </c>
      <c r="AD137" s="68">
        <f>1-AD138-AD139</f>
        <v>0.10199999999999997</v>
      </c>
      <c r="AE137" s="68">
        <f>1-AE138-AE139</f>
        <v>9.6511330014394436E-2</v>
      </c>
    </row>
    <row r="138" spans="1:47">
      <c r="A138" s="185" t="s">
        <v>16</v>
      </c>
      <c r="C138" s="228" t="s">
        <v>184</v>
      </c>
      <c r="E138" s="67">
        <f>[2]Calib_1011!M72</f>
        <v>0.63065970327402632</v>
      </c>
      <c r="F138" s="186">
        <f t="shared" si="386"/>
        <v>0.70682985163701317</v>
      </c>
      <c r="G138" s="186">
        <f t="shared" si="387"/>
        <v>0.78300000000000003</v>
      </c>
      <c r="H138" s="186">
        <f t="shared" si="388"/>
        <v>0.78300000000000003</v>
      </c>
      <c r="I138" s="186">
        <f t="shared" si="389"/>
        <v>0.78300000000000003</v>
      </c>
      <c r="J138" s="186">
        <f t="shared" si="390"/>
        <v>0.78300000000000003</v>
      </c>
      <c r="K138" s="186">
        <f t="shared" si="391"/>
        <v>0.78300000000000003</v>
      </c>
      <c r="L138" s="186">
        <f t="shared" si="392"/>
        <v>0.78300000000000003</v>
      </c>
      <c r="M138" s="186">
        <f t="shared" si="393"/>
        <v>0.78300000000000003</v>
      </c>
      <c r="N138" s="40"/>
      <c r="O138" s="231">
        <f t="shared" ref="O138" si="396">AVERAGE(E138,P138)</f>
        <v>0.70682985163701317</v>
      </c>
      <c r="P138" s="231">
        <v>0.78300000000000003</v>
      </c>
      <c r="Q138" s="231">
        <f t="shared" si="394"/>
        <v>0.78300000000000003</v>
      </c>
      <c r="R138" s="231">
        <f t="shared" si="394"/>
        <v>0.78300000000000003</v>
      </c>
      <c r="S138" s="231">
        <f t="shared" si="394"/>
        <v>0.78300000000000003</v>
      </c>
      <c r="T138" s="68">
        <f>R138</f>
        <v>0.78300000000000003</v>
      </c>
      <c r="U138" s="68">
        <f>T138</f>
        <v>0.78300000000000003</v>
      </c>
      <c r="V138" s="68">
        <f>U138</f>
        <v>0.78300000000000003</v>
      </c>
      <c r="X138" s="231">
        <f t="shared" ref="X138:X139" si="397">O138</f>
        <v>0.70682985163701317</v>
      </c>
      <c r="Y138" s="231">
        <f t="shared" ref="Y138:Y139" si="398">P138</f>
        <v>0.78300000000000003</v>
      </c>
      <c r="Z138" s="231">
        <f t="shared" ref="Z138:Z139" si="399">Q138</f>
        <v>0.78300000000000003</v>
      </c>
      <c r="AA138" s="231">
        <f t="shared" ref="AA138:AA139" si="400">R138</f>
        <v>0.78300000000000003</v>
      </c>
      <c r="AB138" s="231">
        <f t="shared" ref="AB138:AB139" si="401">S138</f>
        <v>0.78300000000000003</v>
      </c>
      <c r="AC138" s="68">
        <f>AA138</f>
        <v>0.78300000000000003</v>
      </c>
      <c r="AD138" s="68">
        <f>AC138</f>
        <v>0.78300000000000003</v>
      </c>
      <c r="AE138" s="68">
        <f>AD138</f>
        <v>0.78300000000000003</v>
      </c>
    </row>
    <row r="139" spans="1:47">
      <c r="A139" s="185" t="s">
        <v>16</v>
      </c>
      <c r="C139" s="228" t="s">
        <v>186</v>
      </c>
      <c r="E139" s="67">
        <f>[2]Calib_1011!M73</f>
        <v>0.10953515453236866</v>
      </c>
      <c r="F139" s="186">
        <f t="shared" si="386"/>
        <v>8.9267577266184311E-2</v>
      </c>
      <c r="G139" s="186">
        <f t="shared" si="387"/>
        <v>6.899999999999995E-2</v>
      </c>
      <c r="H139" s="186">
        <f t="shared" si="388"/>
        <v>6.899999999999995E-2</v>
      </c>
      <c r="I139" s="186">
        <f t="shared" si="389"/>
        <v>6.899999999999995E-2</v>
      </c>
      <c r="J139" s="186">
        <f t="shared" si="390"/>
        <v>6.899999999999995E-2</v>
      </c>
      <c r="K139" s="186">
        <f t="shared" si="391"/>
        <v>6.899999999999995E-2</v>
      </c>
      <c r="L139" s="186">
        <f t="shared" si="392"/>
        <v>6.899999999999995E-2</v>
      </c>
      <c r="M139" s="186">
        <f>IF($D$4,AE139,V139)</f>
        <v>6.899999999999995E-2</v>
      </c>
      <c r="N139" s="40"/>
      <c r="O139" s="231">
        <f>AVERAGE(E139,P139)</f>
        <v>8.9267577266184311E-2</v>
      </c>
      <c r="P139" s="231">
        <f>1-SUM(R137:R138)</f>
        <v>6.899999999999995E-2</v>
      </c>
      <c r="Q139" s="231">
        <f t="shared" si="394"/>
        <v>6.899999999999995E-2</v>
      </c>
      <c r="R139" s="231">
        <f t="shared" si="394"/>
        <v>6.899999999999995E-2</v>
      </c>
      <c r="S139" s="231">
        <f t="shared" si="394"/>
        <v>6.899999999999995E-2</v>
      </c>
      <c r="T139" s="68">
        <f>R139</f>
        <v>6.899999999999995E-2</v>
      </c>
      <c r="U139" s="68">
        <f>T139</f>
        <v>6.899999999999995E-2</v>
      </c>
      <c r="V139" s="68">
        <f>U139</f>
        <v>6.899999999999995E-2</v>
      </c>
      <c r="X139" s="231">
        <f t="shared" si="397"/>
        <v>8.9267577266184311E-2</v>
      </c>
      <c r="Y139" s="231">
        <f t="shared" si="398"/>
        <v>6.899999999999995E-2</v>
      </c>
      <c r="Z139" s="231">
        <f t="shared" si="399"/>
        <v>6.899999999999995E-2</v>
      </c>
      <c r="AA139" s="231">
        <f t="shared" si="400"/>
        <v>6.899999999999995E-2</v>
      </c>
      <c r="AB139" s="231">
        <f t="shared" si="401"/>
        <v>6.899999999999995E-2</v>
      </c>
      <c r="AC139" s="68">
        <v>9.5000000000000001E-2</v>
      </c>
      <c r="AD139" s="68">
        <v>0.115</v>
      </c>
      <c r="AE139" s="76">
        <f>E139*1.1</f>
        <v>0.12048866998560553</v>
      </c>
    </row>
    <row r="140" spans="1:47">
      <c r="A140" s="185" t="s">
        <v>16</v>
      </c>
      <c r="C140" s="228"/>
      <c r="E140" s="232"/>
      <c r="F140" s="232"/>
      <c r="G140" s="232"/>
      <c r="I140" s="232"/>
      <c r="K140" s="232"/>
      <c r="L140" s="232"/>
      <c r="M140" s="232"/>
      <c r="N140" s="40"/>
    </row>
    <row r="141" spans="1:47" ht="15.75" thickBot="1">
      <c r="A141" s="185" t="s">
        <v>16</v>
      </c>
      <c r="C141" s="227" t="s">
        <v>196</v>
      </c>
      <c r="D141" s="252">
        <f>INDEX($BI$4:$BI$7,MATCH($D$3,$BB$4:$BB$7,0))</f>
        <v>0</v>
      </c>
      <c r="E141" s="232"/>
      <c r="F141" s="232"/>
      <c r="G141" s="232"/>
      <c r="I141" s="232"/>
      <c r="K141" s="232"/>
      <c r="L141" s="232"/>
      <c r="M141" s="232"/>
      <c r="N141" s="40"/>
      <c r="X141" s="185" t="s">
        <v>206</v>
      </c>
    </row>
    <row r="142" spans="1:47">
      <c r="A142" s="185" t="s">
        <v>16</v>
      </c>
      <c r="C142" s="185" t="s">
        <v>62</v>
      </c>
      <c r="D142" s="185" t="s">
        <v>96</v>
      </c>
      <c r="E142" s="244">
        <f>[2]Calib_1011!$K$71</f>
        <v>25</v>
      </c>
      <c r="F142" s="186">
        <f t="shared" ref="F142:F144" si="402">IF($D$4,X142,O142)</f>
        <v>25</v>
      </c>
      <c r="G142" s="186">
        <f t="shared" ref="G142:G144" si="403">IF($D$4,Y142,P142)</f>
        <v>25</v>
      </c>
      <c r="H142" s="186">
        <f t="shared" ref="H142:H144" si="404">IF($D$4,Z142,Q142)</f>
        <v>25</v>
      </c>
      <c r="I142" s="186">
        <f t="shared" ref="I142:I144" si="405">IF($D$4,AA142,R142)</f>
        <v>25</v>
      </c>
      <c r="J142" s="186">
        <f t="shared" ref="J142:J144" si="406">IF($D$4,AB142,S142)</f>
        <v>25</v>
      </c>
      <c r="K142" s="186">
        <f t="shared" ref="K142:K144" si="407">IF($D$4,AC142,T142)</f>
        <v>25</v>
      </c>
      <c r="L142" s="186">
        <f t="shared" ref="L142:L144" si="408">IF($D$4,AD142,U142)</f>
        <v>25</v>
      </c>
      <c r="M142" s="186">
        <f t="shared" ref="M142:M143" si="409">IF($D$4,AE142,V142)</f>
        <v>25</v>
      </c>
      <c r="N142" s="245"/>
      <c r="O142" s="246">
        <f>E142</f>
        <v>25</v>
      </c>
      <c r="P142" s="246">
        <f t="shared" ref="P142:Q143" si="410">O142</f>
        <v>25</v>
      </c>
      <c r="Q142" s="246">
        <f>P142</f>
        <v>25</v>
      </c>
      <c r="R142" s="246">
        <f t="shared" ref="R142:V142" si="411">Q142</f>
        <v>25</v>
      </c>
      <c r="S142" s="246">
        <f t="shared" si="411"/>
        <v>25</v>
      </c>
      <c r="T142" s="60">
        <f t="shared" si="411"/>
        <v>25</v>
      </c>
      <c r="U142" s="60">
        <f t="shared" si="411"/>
        <v>25</v>
      </c>
      <c r="V142" s="60">
        <f t="shared" si="411"/>
        <v>25</v>
      </c>
      <c r="W142" s="247"/>
      <c r="X142" s="246">
        <f>O142</f>
        <v>25</v>
      </c>
      <c r="Y142" s="246">
        <f t="shared" ref="Y142:AB142" si="412">P142</f>
        <v>25</v>
      </c>
      <c r="Z142" s="246">
        <f t="shared" si="412"/>
        <v>25</v>
      </c>
      <c r="AA142" s="246">
        <f t="shared" si="412"/>
        <v>25</v>
      </c>
      <c r="AB142" s="246">
        <f t="shared" si="412"/>
        <v>25</v>
      </c>
      <c r="AC142" s="77">
        <f>AA142*(1+$D$141)</f>
        <v>25</v>
      </c>
      <c r="AD142" s="77">
        <f>AC142*(1+$D$141)</f>
        <v>25</v>
      </c>
      <c r="AE142" s="77">
        <f>AD142*(1+$D$141)</f>
        <v>25</v>
      </c>
      <c r="AF142" s="247"/>
      <c r="AG142" s="247"/>
      <c r="AH142" s="247"/>
      <c r="AI142" s="247"/>
      <c r="AJ142" s="247"/>
      <c r="AK142" s="247"/>
      <c r="AL142" s="247"/>
      <c r="AM142" s="247"/>
      <c r="AN142" s="247"/>
      <c r="AO142" s="247"/>
      <c r="AP142" s="247"/>
      <c r="AQ142" s="247"/>
      <c r="AR142" s="247"/>
      <c r="AS142" s="247"/>
      <c r="AT142" s="247"/>
      <c r="AU142" s="247"/>
    </row>
    <row r="143" spans="1:47">
      <c r="A143" s="185" t="s">
        <v>16</v>
      </c>
      <c r="C143" s="185" t="s">
        <v>184</v>
      </c>
      <c r="D143" s="185" t="s">
        <v>96</v>
      </c>
      <c r="E143" s="244">
        <f>[2]Calib_1011!$K$72</f>
        <v>14</v>
      </c>
      <c r="F143" s="186">
        <f t="shared" si="402"/>
        <v>14</v>
      </c>
      <c r="G143" s="186">
        <f t="shared" si="403"/>
        <v>14</v>
      </c>
      <c r="H143" s="186">
        <f t="shared" si="404"/>
        <v>14</v>
      </c>
      <c r="I143" s="186">
        <f t="shared" si="405"/>
        <v>14</v>
      </c>
      <c r="J143" s="186">
        <f t="shared" si="406"/>
        <v>14</v>
      </c>
      <c r="K143" s="186">
        <f t="shared" si="407"/>
        <v>14</v>
      </c>
      <c r="L143" s="186">
        <f t="shared" si="408"/>
        <v>14</v>
      </c>
      <c r="M143" s="186">
        <f t="shared" si="409"/>
        <v>14</v>
      </c>
      <c r="N143" s="245"/>
      <c r="O143" s="246">
        <f>E143</f>
        <v>14</v>
      </c>
      <c r="P143" s="246">
        <f t="shared" si="410"/>
        <v>14</v>
      </c>
      <c r="Q143" s="246">
        <f t="shared" si="410"/>
        <v>14</v>
      </c>
      <c r="R143" s="246">
        <f t="shared" ref="R143:V143" si="413">Q143</f>
        <v>14</v>
      </c>
      <c r="S143" s="246">
        <f t="shared" si="413"/>
        <v>14</v>
      </c>
      <c r="T143" s="60">
        <f t="shared" si="413"/>
        <v>14</v>
      </c>
      <c r="U143" s="60">
        <f t="shared" si="413"/>
        <v>14</v>
      </c>
      <c r="V143" s="60">
        <f t="shared" si="413"/>
        <v>14</v>
      </c>
      <c r="W143" s="247"/>
      <c r="X143" s="246">
        <f t="shared" ref="X143:X144" si="414">O143</f>
        <v>14</v>
      </c>
      <c r="Y143" s="246">
        <f t="shared" ref="Y143:Y144" si="415">P143</f>
        <v>14</v>
      </c>
      <c r="Z143" s="246">
        <f t="shared" ref="Z143:Z144" si="416">Q143</f>
        <v>14</v>
      </c>
      <c r="AA143" s="246">
        <f t="shared" ref="AA143:AA144" si="417">R143</f>
        <v>14</v>
      </c>
      <c r="AB143" s="246">
        <f t="shared" ref="AB143:AB144" si="418">S143</f>
        <v>14</v>
      </c>
      <c r="AC143" s="77">
        <f>AA143</f>
        <v>14</v>
      </c>
      <c r="AD143" s="77">
        <f>AC143</f>
        <v>14</v>
      </c>
      <c r="AE143" s="77">
        <f>AD143</f>
        <v>14</v>
      </c>
      <c r="AF143" s="247"/>
      <c r="AG143" s="247"/>
      <c r="AH143" s="247"/>
      <c r="AI143" s="247"/>
      <c r="AJ143" s="247"/>
      <c r="AK143" s="247"/>
      <c r="AL143" s="247"/>
      <c r="AM143" s="247"/>
      <c r="AN143" s="247"/>
      <c r="AO143" s="247"/>
      <c r="AP143" s="247"/>
      <c r="AQ143" s="247"/>
      <c r="AR143" s="247"/>
      <c r="AS143" s="247"/>
      <c r="AT143" s="247"/>
      <c r="AU143" s="247"/>
    </row>
    <row r="144" spans="1:47">
      <c r="A144" s="185" t="s">
        <v>16</v>
      </c>
      <c r="C144" s="185" t="s">
        <v>63</v>
      </c>
      <c r="D144" s="185" t="s">
        <v>96</v>
      </c>
      <c r="E144" s="244">
        <f>E142</f>
        <v>25</v>
      </c>
      <c r="F144" s="186">
        <f t="shared" si="402"/>
        <v>25</v>
      </c>
      <c r="G144" s="186">
        <f t="shared" si="403"/>
        <v>25</v>
      </c>
      <c r="H144" s="186">
        <f t="shared" si="404"/>
        <v>25</v>
      </c>
      <c r="I144" s="186">
        <f t="shared" si="405"/>
        <v>25</v>
      </c>
      <c r="J144" s="186">
        <f t="shared" si="406"/>
        <v>25</v>
      </c>
      <c r="K144" s="186">
        <f t="shared" si="407"/>
        <v>25</v>
      </c>
      <c r="L144" s="186">
        <f t="shared" si="408"/>
        <v>25</v>
      </c>
      <c r="M144" s="186">
        <f>IF($D$4,AE144,V144)</f>
        <v>25</v>
      </c>
      <c r="N144" s="245"/>
      <c r="O144" s="246">
        <f>E144</f>
        <v>25</v>
      </c>
      <c r="P144" s="246">
        <f>O144</f>
        <v>25</v>
      </c>
      <c r="Q144" s="246">
        <f t="shared" ref="Q144:V144" si="419">P144</f>
        <v>25</v>
      </c>
      <c r="R144" s="246">
        <f t="shared" si="419"/>
        <v>25</v>
      </c>
      <c r="S144" s="246">
        <f t="shared" si="419"/>
        <v>25</v>
      </c>
      <c r="T144" s="60">
        <f t="shared" si="419"/>
        <v>25</v>
      </c>
      <c r="U144" s="60">
        <f t="shared" si="419"/>
        <v>25</v>
      </c>
      <c r="V144" s="60">
        <f t="shared" si="419"/>
        <v>25</v>
      </c>
      <c r="W144" s="247"/>
      <c r="X144" s="246">
        <f t="shared" si="414"/>
        <v>25</v>
      </c>
      <c r="Y144" s="246">
        <f t="shared" si="415"/>
        <v>25</v>
      </c>
      <c r="Z144" s="246">
        <f t="shared" si="416"/>
        <v>25</v>
      </c>
      <c r="AA144" s="246">
        <f t="shared" si="417"/>
        <v>25</v>
      </c>
      <c r="AB144" s="246">
        <f t="shared" si="418"/>
        <v>25</v>
      </c>
      <c r="AC144" s="77">
        <f>AA144*(1+$D$141)</f>
        <v>25</v>
      </c>
      <c r="AD144" s="77">
        <f>AC144*(1+$D$141)</f>
        <v>25</v>
      </c>
      <c r="AE144" s="77">
        <f>AD144*(1+$D$141)</f>
        <v>25</v>
      </c>
      <c r="AF144" s="247"/>
      <c r="AG144" s="247"/>
      <c r="AH144" s="247"/>
      <c r="AI144" s="247"/>
      <c r="AJ144" s="247"/>
      <c r="AK144" s="247"/>
      <c r="AL144" s="247"/>
      <c r="AM144" s="247"/>
      <c r="AN144" s="247"/>
      <c r="AO144" s="247"/>
      <c r="AP144" s="247"/>
      <c r="AQ144" s="247"/>
      <c r="AR144" s="247"/>
      <c r="AS144" s="247"/>
      <c r="AT144" s="247"/>
      <c r="AU144" s="247"/>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5"/>
      <c r="O147" s="247" t="str">
        <f>O11</f>
        <v>Reference</v>
      </c>
      <c r="R147" s="247"/>
      <c r="T147" s="247"/>
      <c r="U147" s="247"/>
      <c r="V147" s="247"/>
      <c r="W147" s="247"/>
      <c r="X147" s="247" t="str">
        <f>X11</f>
        <v>Scenario</v>
      </c>
      <c r="AA147" s="247"/>
      <c r="AB147" s="247"/>
      <c r="AD147" s="247"/>
      <c r="AE147" s="247"/>
      <c r="AF147" s="247"/>
      <c r="AN147" s="247"/>
      <c r="AO147" s="247"/>
      <c r="AP147" s="247"/>
      <c r="AQ147" s="247"/>
      <c r="AR147" s="247"/>
      <c r="AS147" s="247"/>
      <c r="AT147" s="247"/>
      <c r="AU147" s="247"/>
    </row>
    <row r="148" spans="1:47" ht="15.75" thickBot="1">
      <c r="A148" s="185" t="s">
        <v>16</v>
      </c>
      <c r="C148" s="227" t="s">
        <v>142</v>
      </c>
      <c r="D148" s="227"/>
      <c r="E148" s="7">
        <v>2012</v>
      </c>
      <c r="F148" s="7">
        <f>F4</f>
        <v>2015</v>
      </c>
      <c r="G148" s="7">
        <f t="shared" ref="G148:M148" si="420">G4</f>
        <v>2017</v>
      </c>
      <c r="H148" s="7">
        <f t="shared" si="420"/>
        <v>2019</v>
      </c>
      <c r="I148" s="7">
        <f t="shared" si="420"/>
        <v>2020</v>
      </c>
      <c r="J148" s="7">
        <f t="shared" si="420"/>
        <v>2021</v>
      </c>
      <c r="K148" s="7">
        <f t="shared" si="420"/>
        <v>2030</v>
      </c>
      <c r="L148" s="7">
        <f t="shared" si="420"/>
        <v>2040</v>
      </c>
      <c r="M148" s="7">
        <f t="shared" si="420"/>
        <v>2050</v>
      </c>
      <c r="N148" s="245"/>
      <c r="O148" s="298">
        <f>O$12</f>
        <v>2015</v>
      </c>
      <c r="P148" s="298">
        <f t="shared" ref="P148:V148" si="421">P$12</f>
        <v>2017</v>
      </c>
      <c r="Q148" s="298">
        <f t="shared" si="421"/>
        <v>2019</v>
      </c>
      <c r="R148" s="298">
        <f t="shared" si="421"/>
        <v>2020</v>
      </c>
      <c r="S148" s="298">
        <f t="shared" si="421"/>
        <v>2021</v>
      </c>
      <c r="T148" s="298">
        <f t="shared" si="421"/>
        <v>2030</v>
      </c>
      <c r="U148" s="298">
        <f t="shared" si="421"/>
        <v>2040</v>
      </c>
      <c r="V148" s="298">
        <f t="shared" si="421"/>
        <v>2050</v>
      </c>
      <c r="W148" s="247"/>
      <c r="X148" s="298">
        <f>X$12</f>
        <v>2015</v>
      </c>
      <c r="Y148" s="298">
        <f t="shared" ref="Y148:AE148" si="422">Y$12</f>
        <v>2017</v>
      </c>
      <c r="Z148" s="298">
        <f t="shared" si="422"/>
        <v>2019</v>
      </c>
      <c r="AA148" s="298">
        <f t="shared" si="422"/>
        <v>2020</v>
      </c>
      <c r="AB148" s="298">
        <f t="shared" si="422"/>
        <v>2021</v>
      </c>
      <c r="AC148" s="298">
        <f t="shared" si="422"/>
        <v>2030</v>
      </c>
      <c r="AD148" s="298">
        <f t="shared" si="422"/>
        <v>2040</v>
      </c>
      <c r="AE148" s="298">
        <f t="shared" si="422"/>
        <v>2050</v>
      </c>
      <c r="AF148" s="247"/>
      <c r="AN148" s="247"/>
      <c r="AO148" s="247"/>
      <c r="AP148" s="247"/>
      <c r="AQ148" s="247"/>
      <c r="AR148" s="247"/>
      <c r="AS148" s="247"/>
      <c r="AT148" s="247"/>
      <c r="AU148" s="247"/>
    </row>
    <row r="149" spans="1:47">
      <c r="A149" s="185" t="s">
        <v>16</v>
      </c>
      <c r="B149" s="185" t="s">
        <v>128</v>
      </c>
      <c r="C149" s="185" t="s">
        <v>102</v>
      </c>
      <c r="D149" s="185" t="s">
        <v>86</v>
      </c>
      <c r="E149" s="300">
        <f t="shared" ref="E149" si="423">E132*E$111</f>
        <v>79.482610788066708</v>
      </c>
      <c r="F149" s="50">
        <f t="shared" ref="F149:F156" si="424">IF($D$4,X149,O149)</f>
        <v>90.050055637357033</v>
      </c>
      <c r="G149" s="50">
        <f t="shared" ref="G149:G156" si="425">IF($D$4,Y149,P149)</f>
        <v>95.850319471255148</v>
      </c>
      <c r="H149" s="50">
        <f t="shared" ref="H149:H156" si="426">IF($D$4,Z149,Q149)</f>
        <v>102.69817864748087</v>
      </c>
      <c r="I149" s="50">
        <f t="shared" ref="I149:I156" si="427">IF($D$4,AA149,R149)</f>
        <v>100.04001239116128</v>
      </c>
      <c r="J149" s="50">
        <f t="shared" ref="J149:J156" si="428">IF($D$4,AB149,S149)</f>
        <v>101.40464748235428</v>
      </c>
      <c r="K149" s="50">
        <f t="shared" ref="K149:K156" si="429">IF($D$4,AC149,T149)</f>
        <v>132.36486875447926</v>
      </c>
      <c r="L149" s="50">
        <f t="shared" ref="L149:L156" si="430">IF($D$4,AD149,U149)</f>
        <v>167.39776860037921</v>
      </c>
      <c r="M149" s="50">
        <f t="shared" ref="M149:M156" si="431">IF($D$4,AE149,V149)</f>
        <v>198.46476505449249</v>
      </c>
      <c r="N149" s="248" t="str">
        <f t="shared" ref="N149:N156" si="432">C149</f>
        <v>Car Priv.Veh. Vehicle km</v>
      </c>
      <c r="O149" s="233">
        <f>O132*O$111</f>
        <v>90.050055637357033</v>
      </c>
      <c r="P149" s="233">
        <f t="shared" ref="P149:S149" si="433">P132*P$111</f>
        <v>95.850319471255148</v>
      </c>
      <c r="Q149" s="233">
        <f>Q132*Q$111</f>
        <v>102.69817864748087</v>
      </c>
      <c r="R149" s="233">
        <f t="shared" si="433"/>
        <v>100.04001239116128</v>
      </c>
      <c r="S149" s="233">
        <f t="shared" si="433"/>
        <v>101.40464748235428</v>
      </c>
      <c r="T149" s="306">
        <f t="shared" ref="T149:V151" si="434">T132*T$111</f>
        <v>132.36486875447926</v>
      </c>
      <c r="U149" s="306">
        <f t="shared" si="434"/>
        <v>167.39776860037921</v>
      </c>
      <c r="V149" s="306">
        <f t="shared" si="434"/>
        <v>198.46476505449249</v>
      </c>
      <c r="W149" s="233"/>
      <c r="X149" s="233">
        <f>O149</f>
        <v>90.050055637357033</v>
      </c>
      <c r="Y149" s="233">
        <f t="shared" ref="Y149:AB149" si="435">P149</f>
        <v>95.850319471255148</v>
      </c>
      <c r="Z149" s="233">
        <f t="shared" si="435"/>
        <v>102.69817864748087</v>
      </c>
      <c r="AA149" s="233">
        <f t="shared" si="435"/>
        <v>100.04001239116128</v>
      </c>
      <c r="AB149" s="233">
        <f t="shared" si="435"/>
        <v>101.40464748235428</v>
      </c>
      <c r="AC149" s="233" t="e">
        <f t="shared" ref="AC149:AE151" si="436">AC161/AC$36</f>
        <v>#N/A</v>
      </c>
      <c r="AD149" s="233" t="e">
        <f t="shared" si="436"/>
        <v>#N/A</v>
      </c>
      <c r="AE149" s="233" t="e">
        <f t="shared" si="436"/>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300">
        <f t="shared" ref="E150" si="437">E133*E$111</f>
        <v>9.1263103535605286</v>
      </c>
      <c r="F150" s="50">
        <f t="shared" si="424"/>
        <v>10.339679924370317</v>
      </c>
      <c r="G150" s="50">
        <f t="shared" si="425"/>
        <v>10.956130967053701</v>
      </c>
      <c r="H150" s="50">
        <f t="shared" si="426"/>
        <v>11.738872666742759</v>
      </c>
      <c r="I150" s="50">
        <f t="shared" si="427"/>
        <v>11.435032076569515</v>
      </c>
      <c r="J150" s="50">
        <f t="shared" si="428"/>
        <v>11.591016124028338</v>
      </c>
      <c r="K150" s="50">
        <f t="shared" si="429"/>
        <v>15.129911360867778</v>
      </c>
      <c r="L150" s="50">
        <f t="shared" si="430"/>
        <v>19.134332430976592</v>
      </c>
      <c r="M150" s="50">
        <f t="shared" si="431"/>
        <v>22.685432560656743</v>
      </c>
      <c r="N150" s="248" t="str">
        <f t="shared" si="432"/>
        <v>SUV Priv.Veh. Vehicle km</v>
      </c>
      <c r="O150" s="233">
        <f>O133*O$111</f>
        <v>10.339679924370317</v>
      </c>
      <c r="P150" s="233">
        <f t="shared" ref="P150:S150" si="438">P133*P$111</f>
        <v>10.956130967053701</v>
      </c>
      <c r="Q150" s="233">
        <f t="shared" si="438"/>
        <v>11.738872666742759</v>
      </c>
      <c r="R150" s="233">
        <f t="shared" si="438"/>
        <v>11.435032076569515</v>
      </c>
      <c r="S150" s="233">
        <f t="shared" si="438"/>
        <v>11.591016124028338</v>
      </c>
      <c r="T150" s="306">
        <f t="shared" si="434"/>
        <v>15.129911360867778</v>
      </c>
      <c r="U150" s="306">
        <f t="shared" si="434"/>
        <v>19.134332430976592</v>
      </c>
      <c r="V150" s="306">
        <f t="shared" si="434"/>
        <v>22.685432560656743</v>
      </c>
      <c r="W150" s="233"/>
      <c r="X150" s="233">
        <f t="shared" ref="X150:X156" si="439">O150</f>
        <v>10.339679924370317</v>
      </c>
      <c r="Y150" s="233">
        <f t="shared" ref="Y150:Y156" si="440">P150</f>
        <v>10.956130967053701</v>
      </c>
      <c r="Z150" s="233">
        <f t="shared" ref="Z150:Z156" si="441">Q150</f>
        <v>11.738872666742759</v>
      </c>
      <c r="AA150" s="233">
        <f t="shared" ref="AA150:AA156" si="442">R150</f>
        <v>11.435032076569515</v>
      </c>
      <c r="AB150" s="233">
        <f t="shared" ref="AB150:AB156" si="443">S150</f>
        <v>11.591016124028338</v>
      </c>
      <c r="AC150" s="233" t="e">
        <f t="shared" si="436"/>
        <v>#N/A</v>
      </c>
      <c r="AD150" s="233" t="e">
        <f t="shared" si="436"/>
        <v>#N/A</v>
      </c>
      <c r="AE150" s="233" t="e">
        <f t="shared" si="436"/>
        <v>#N/A</v>
      </c>
      <c r="AF150" s="241"/>
      <c r="AN150" s="233"/>
      <c r="AO150" s="233"/>
      <c r="AP150" s="233"/>
      <c r="AQ150" s="233"/>
      <c r="AR150" s="233"/>
      <c r="AS150" s="233"/>
      <c r="AT150" s="233"/>
      <c r="AU150" s="233"/>
    </row>
    <row r="151" spans="1:47">
      <c r="A151" s="185" t="s">
        <v>16</v>
      </c>
      <c r="B151" s="185" t="s">
        <v>183</v>
      </c>
      <c r="C151" s="185" t="s">
        <v>187</v>
      </c>
      <c r="D151" s="185" t="s">
        <v>86</v>
      </c>
      <c r="E151" s="300">
        <f>E134*E$111</f>
        <v>3.1110197786115719</v>
      </c>
      <c r="F151" s="50">
        <f t="shared" si="424"/>
        <v>3.1174312347183157</v>
      </c>
      <c r="G151" s="50">
        <f t="shared" si="425"/>
        <v>3.3032922815971806</v>
      </c>
      <c r="H151" s="50">
        <f t="shared" si="426"/>
        <v>3.5392902468316585</v>
      </c>
      <c r="I151" s="50">
        <f t="shared" si="427"/>
        <v>3.4476817876617774</v>
      </c>
      <c r="J151" s="50">
        <f t="shared" si="428"/>
        <v>3.494711245558225</v>
      </c>
      <c r="K151" s="50">
        <f t="shared" si="429"/>
        <v>4.5616942303715584</v>
      </c>
      <c r="L151" s="50">
        <f t="shared" si="430"/>
        <v>5.769034052516159</v>
      </c>
      <c r="M151" s="50">
        <f t="shared" si="431"/>
        <v>6.8396968334582233</v>
      </c>
      <c r="N151" s="248" t="str">
        <f t="shared" si="432"/>
        <v>Motorbikes Priv.Veh. Vehicle km</v>
      </c>
      <c r="O151" s="233">
        <f>O134*O$111</f>
        <v>3.1174312347183157</v>
      </c>
      <c r="P151" s="233">
        <f t="shared" ref="P151:S151" si="444">P134*P$111</f>
        <v>3.3032922815971806</v>
      </c>
      <c r="Q151" s="233">
        <f t="shared" si="444"/>
        <v>3.5392902468316585</v>
      </c>
      <c r="R151" s="233">
        <f t="shared" si="444"/>
        <v>3.4476817876617774</v>
      </c>
      <c r="S151" s="233">
        <f t="shared" si="444"/>
        <v>3.494711245558225</v>
      </c>
      <c r="T151" s="306">
        <f t="shared" si="434"/>
        <v>4.5616942303715584</v>
      </c>
      <c r="U151" s="306">
        <f t="shared" si="434"/>
        <v>5.769034052516159</v>
      </c>
      <c r="V151" s="306">
        <f t="shared" si="434"/>
        <v>6.8396968334582233</v>
      </c>
      <c r="W151" s="233"/>
      <c r="X151" s="233">
        <f t="shared" si="439"/>
        <v>3.1174312347183157</v>
      </c>
      <c r="Y151" s="233">
        <f t="shared" si="440"/>
        <v>3.3032922815971806</v>
      </c>
      <c r="Z151" s="233">
        <f t="shared" si="441"/>
        <v>3.5392902468316585</v>
      </c>
      <c r="AA151" s="233">
        <f t="shared" si="442"/>
        <v>3.4476817876617774</v>
      </c>
      <c r="AB151" s="233">
        <f t="shared" si="443"/>
        <v>3.494711245558225</v>
      </c>
      <c r="AC151" s="233" t="e">
        <f t="shared" si="436"/>
        <v>#N/A</v>
      </c>
      <c r="AD151" s="233" t="e">
        <f t="shared" si="436"/>
        <v>#N/A</v>
      </c>
      <c r="AE151" s="233" t="e">
        <f t="shared" si="436"/>
        <v>#N/A</v>
      </c>
      <c r="AF151" s="233"/>
      <c r="AG151" s="233"/>
      <c r="AH151" s="233"/>
      <c r="AJ151" s="247"/>
      <c r="AK151" s="233"/>
      <c r="AL151" s="233"/>
      <c r="AM151" s="233"/>
      <c r="AN151" s="233"/>
      <c r="AO151" s="233"/>
      <c r="AP151" s="233"/>
      <c r="AQ151" s="233"/>
      <c r="AR151" s="233"/>
      <c r="AS151" s="233"/>
      <c r="AT151" s="233"/>
      <c r="AU151" s="233"/>
    </row>
    <row r="152" spans="1:47">
      <c r="A152" s="185" t="s">
        <v>16</v>
      </c>
      <c r="B152" s="185" t="s">
        <v>129</v>
      </c>
      <c r="C152" s="185" t="s">
        <v>87</v>
      </c>
      <c r="D152" s="185" t="s">
        <v>86</v>
      </c>
      <c r="E152" s="300">
        <v>0.61799148971758899</v>
      </c>
      <c r="F152" s="50">
        <f t="shared" si="424"/>
        <v>1.0969024438548098</v>
      </c>
      <c r="G152" s="50">
        <f t="shared" si="425"/>
        <v>0.75509220611204297</v>
      </c>
      <c r="H152" s="50">
        <f t="shared" si="426"/>
        <v>0.76644952217614615</v>
      </c>
      <c r="I152" s="50">
        <f t="shared" si="427"/>
        <v>0.78913298311078539</v>
      </c>
      <c r="J152" s="50">
        <f t="shared" si="428"/>
        <v>0.78098792472929091</v>
      </c>
      <c r="K152" s="50">
        <f t="shared" si="429"/>
        <v>0.782928565738224</v>
      </c>
      <c r="L152" s="50">
        <f t="shared" si="430"/>
        <v>0.74406807686108456</v>
      </c>
      <c r="M152" s="50">
        <f t="shared" si="431"/>
        <v>0.69264661247259152</v>
      </c>
      <c r="N152" s="248" t="str">
        <f t="shared" si="432"/>
        <v>Bus vehicle km</v>
      </c>
      <c r="O152" s="233">
        <f>O137*O$129/O142</f>
        <v>1.0969024438548098</v>
      </c>
      <c r="P152" s="233">
        <f t="shared" ref="P152:S152" si="445">P137*P$129/P142</f>
        <v>0.75509220611204297</v>
      </c>
      <c r="Q152" s="233">
        <f t="shared" si="445"/>
        <v>0.76644952217614615</v>
      </c>
      <c r="R152" s="233">
        <f t="shared" si="445"/>
        <v>0.78913298311078539</v>
      </c>
      <c r="S152" s="233">
        <f t="shared" si="445"/>
        <v>0.78098792472929091</v>
      </c>
      <c r="T152" s="306">
        <f t="shared" ref="T152:V153" si="446">T137*T$129/T142</f>
        <v>0.782928565738224</v>
      </c>
      <c r="U152" s="306">
        <f t="shared" si="446"/>
        <v>0.74406807686108456</v>
      </c>
      <c r="V152" s="306">
        <f t="shared" si="446"/>
        <v>0.69264661247259152</v>
      </c>
      <c r="W152" s="233"/>
      <c r="X152" s="233">
        <f t="shared" si="439"/>
        <v>1.0969024438548098</v>
      </c>
      <c r="Y152" s="233">
        <f t="shared" si="440"/>
        <v>0.75509220611204297</v>
      </c>
      <c r="Z152" s="233">
        <f t="shared" si="441"/>
        <v>0.76644952217614615</v>
      </c>
      <c r="AA152" s="233">
        <f t="shared" si="442"/>
        <v>0.78913298311078539</v>
      </c>
      <c r="AB152" s="233">
        <f t="shared" si="443"/>
        <v>0.78098792472929091</v>
      </c>
      <c r="AC152" s="233" t="e">
        <f>AC164/AC142</f>
        <v>#N/A</v>
      </c>
      <c r="AD152" s="233" t="e">
        <f t="shared" ref="AD152:AE152" si="447">AD164/AD142</f>
        <v>#N/A</v>
      </c>
      <c r="AE152" s="233" t="e">
        <f t="shared" si="447"/>
        <v>#N/A</v>
      </c>
      <c r="AF152" s="233"/>
      <c r="AG152" s="233"/>
      <c r="AH152" s="233"/>
      <c r="AJ152" s="247"/>
      <c r="AK152" s="233"/>
      <c r="AL152" s="233"/>
      <c r="AM152" s="233"/>
      <c r="AN152" s="233"/>
      <c r="AO152" s="233"/>
      <c r="AP152" s="233"/>
      <c r="AQ152" s="233"/>
      <c r="AR152" s="233"/>
      <c r="AS152" s="233"/>
      <c r="AT152" s="233"/>
      <c r="AU152" s="233"/>
    </row>
    <row r="153" spans="1:47">
      <c r="A153" s="185" t="s">
        <v>16</v>
      </c>
      <c r="B153" s="185" t="s">
        <v>130</v>
      </c>
      <c r="C153" s="185" t="s">
        <v>88</v>
      </c>
      <c r="D153" s="185" t="s">
        <v>86</v>
      </c>
      <c r="E153" s="300">
        <f t="shared" ref="E153" si="448">E138*E$129/E143</f>
        <v>5.9557173582632057</v>
      </c>
      <c r="F153" s="50">
        <f t="shared" si="424"/>
        <v>6.7900372666751334</v>
      </c>
      <c r="G153" s="330">
        <f t="shared" si="425"/>
        <v>7.1336534433606378</v>
      </c>
      <c r="H153" s="330">
        <f t="shared" si="426"/>
        <v>7.2409504809836198</v>
      </c>
      <c r="I153" s="50">
        <f t="shared" si="427"/>
        <v>7.4552500696880424</v>
      </c>
      <c r="J153" s="50">
        <f t="shared" si="428"/>
        <v>7.3783004954516755</v>
      </c>
      <c r="K153" s="50">
        <f t="shared" si="429"/>
        <v>7.3966344953309529</v>
      </c>
      <c r="L153" s="50">
        <f t="shared" si="430"/>
        <v>7.0295041527778608</v>
      </c>
      <c r="M153" s="50">
        <f t="shared" si="431"/>
        <v>6.5437053277755686</v>
      </c>
      <c r="N153" s="248" t="str">
        <f t="shared" si="432"/>
        <v>Minibus vehicle km</v>
      </c>
      <c r="O153" s="233">
        <f>O138*O$129/O143</f>
        <v>6.7900372666751334</v>
      </c>
      <c r="P153" s="233">
        <f t="shared" ref="P153:S153" si="449">P138*P$129/P143</f>
        <v>7.1336534433606378</v>
      </c>
      <c r="Q153" s="233">
        <f t="shared" si="449"/>
        <v>7.2409504809836198</v>
      </c>
      <c r="R153" s="233">
        <f t="shared" si="449"/>
        <v>7.4552500696880424</v>
      </c>
      <c r="S153" s="233">
        <f t="shared" si="449"/>
        <v>7.3783004954516755</v>
      </c>
      <c r="T153" s="306">
        <f t="shared" si="446"/>
        <v>7.3966344953309529</v>
      </c>
      <c r="U153" s="306">
        <f t="shared" si="446"/>
        <v>7.0295041527778608</v>
      </c>
      <c r="V153" s="306">
        <f t="shared" si="446"/>
        <v>6.5437053277755686</v>
      </c>
      <c r="W153" s="233"/>
      <c r="X153" s="233">
        <f t="shared" si="439"/>
        <v>6.7900372666751334</v>
      </c>
      <c r="Y153" s="233">
        <f t="shared" si="440"/>
        <v>7.1336534433606378</v>
      </c>
      <c r="Z153" s="233">
        <f t="shared" si="441"/>
        <v>7.2409504809836198</v>
      </c>
      <c r="AA153" s="233">
        <f t="shared" si="442"/>
        <v>7.4552500696880424</v>
      </c>
      <c r="AB153" s="233">
        <f t="shared" si="443"/>
        <v>7.3783004954516755</v>
      </c>
      <c r="AC153" s="233" t="e">
        <f>AC165/AC143</f>
        <v>#N/A</v>
      </c>
      <c r="AD153" s="233" t="e">
        <f t="shared" ref="AD153:AE153" si="450">AD165/AD143</f>
        <v>#N/A</v>
      </c>
      <c r="AE153" s="233" t="e">
        <f t="shared" si="450"/>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300">
        <f t="shared" ref="E154" si="451">E$127/E144</f>
        <v>2.1058623550211136E-2</v>
      </c>
      <c r="F154" s="50">
        <f t="shared" si="424"/>
        <v>3.1493390244382295E-2</v>
      </c>
      <c r="G154" s="50">
        <f t="shared" si="425"/>
        <v>6.2780401939406677E-2</v>
      </c>
      <c r="H154" s="50">
        <f t="shared" si="426"/>
        <v>0.10053375040974165</v>
      </c>
      <c r="I154" s="50">
        <f t="shared" si="427"/>
        <v>0.10294426050367272</v>
      </c>
      <c r="J154" s="50">
        <f t="shared" si="428"/>
        <v>0.28590862130854577</v>
      </c>
      <c r="K154" s="50">
        <f t="shared" si="429"/>
        <v>0.5564669095023953</v>
      </c>
      <c r="L154" s="50">
        <f t="shared" si="430"/>
        <v>1.0591053425896804</v>
      </c>
      <c r="M154" s="50">
        <f t="shared" si="431"/>
        <v>1.571186777339461</v>
      </c>
      <c r="N154" s="248" t="str">
        <f t="shared" si="432"/>
        <v>BRT vehicle km</v>
      </c>
      <c r="O154" s="233">
        <f>O$127/O144</f>
        <v>3.1493390244382295E-2</v>
      </c>
      <c r="P154" s="233">
        <f t="shared" ref="P154:S154" si="452">P$127/P144</f>
        <v>6.2780401939406677E-2</v>
      </c>
      <c r="Q154" s="233">
        <f t="shared" si="452"/>
        <v>0.10053375040974165</v>
      </c>
      <c r="R154" s="233">
        <f t="shared" si="452"/>
        <v>0.10294426050367272</v>
      </c>
      <c r="S154" s="233">
        <f t="shared" si="452"/>
        <v>0.28590862130854577</v>
      </c>
      <c r="T154" s="306">
        <f>T$127/T144</f>
        <v>0.5564669095023953</v>
      </c>
      <c r="U154" s="306">
        <f>U$127/U144</f>
        <v>1.0591053425896804</v>
      </c>
      <c r="V154" s="306">
        <f>V$127/V144</f>
        <v>1.571186777339461</v>
      </c>
      <c r="W154" s="233"/>
      <c r="X154" s="233">
        <f t="shared" si="439"/>
        <v>3.1493390244382295E-2</v>
      </c>
      <c r="Y154" s="233">
        <f t="shared" si="440"/>
        <v>6.2780401939406677E-2</v>
      </c>
      <c r="Z154" s="233">
        <f t="shared" si="441"/>
        <v>0.10053375040974165</v>
      </c>
      <c r="AA154" s="233">
        <f t="shared" si="442"/>
        <v>0.10294426050367272</v>
      </c>
      <c r="AB154" s="233">
        <f t="shared" si="443"/>
        <v>0.28590862130854577</v>
      </c>
      <c r="AC154" s="233" t="e">
        <f>AC166/AC144</f>
        <v>#N/A</v>
      </c>
      <c r="AD154" s="233" t="e">
        <f t="shared" ref="AD154" si="453">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300">
        <f>E139*E$129</f>
        <v>14.481733729339311</v>
      </c>
      <c r="F155" s="50">
        <f t="shared" si="424"/>
        <v>12.005467014659327</v>
      </c>
      <c r="G155" s="50">
        <f t="shared" si="425"/>
        <v>8.8009057806977928</v>
      </c>
      <c r="H155" s="50">
        <f t="shared" si="426"/>
        <v>8.9332799037422372</v>
      </c>
      <c r="I155" s="50">
        <f t="shared" si="427"/>
        <v>9.197664836933134</v>
      </c>
      <c r="J155" s="50">
        <f t="shared" si="428"/>
        <v>9.1027308794461206</v>
      </c>
      <c r="K155" s="50">
        <f t="shared" si="429"/>
        <v>9.1253498371515906</v>
      </c>
      <c r="L155" s="50">
        <f t="shared" si="430"/>
        <v>8.6724150850362811</v>
      </c>
      <c r="M155" s="50">
        <f t="shared" si="431"/>
        <v>8.0730770710487789</v>
      </c>
      <c r="N155" s="248" t="str">
        <f t="shared" si="432"/>
        <v>Metro Rail pkm</v>
      </c>
      <c r="O155" s="233">
        <f>O139*O$129</f>
        <v>12.005467014659327</v>
      </c>
      <c r="P155" s="233">
        <f t="shared" ref="P155:S155" si="454">P139*P$129</f>
        <v>8.8009057806977928</v>
      </c>
      <c r="Q155" s="233">
        <f t="shared" si="454"/>
        <v>8.9332799037422372</v>
      </c>
      <c r="R155" s="233">
        <f t="shared" si="454"/>
        <v>9.197664836933134</v>
      </c>
      <c r="S155" s="233">
        <f t="shared" si="454"/>
        <v>9.1027308794461206</v>
      </c>
      <c r="T155" s="306">
        <f>T139*T$129</f>
        <v>9.1253498371515906</v>
      </c>
      <c r="U155" s="306">
        <f>U139*U$129</f>
        <v>8.6724150850362811</v>
      </c>
      <c r="V155" s="306">
        <f>V139*V$129</f>
        <v>8.0730770710487789</v>
      </c>
      <c r="W155" s="233"/>
      <c r="X155" s="233">
        <f t="shared" si="439"/>
        <v>12.005467014659327</v>
      </c>
      <c r="Y155" s="233">
        <f t="shared" si="440"/>
        <v>8.8009057806977928</v>
      </c>
      <c r="Z155" s="233">
        <f t="shared" si="441"/>
        <v>8.9332799037422372</v>
      </c>
      <c r="AA155" s="233">
        <f t="shared" si="442"/>
        <v>9.197664836933134</v>
      </c>
      <c r="AB155" s="233">
        <f t="shared" si="443"/>
        <v>9.1027308794461206</v>
      </c>
      <c r="AC155" s="233" t="e">
        <f t="shared" ref="AC155:AE156" si="455">AC167</f>
        <v>#N/A</v>
      </c>
      <c r="AD155" s="233" t="e">
        <f t="shared" si="455"/>
        <v>#N/A</v>
      </c>
      <c r="AE155" s="233" t="e">
        <f t="shared" si="455"/>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300">
        <f t="shared" ref="E156" si="456">E128</f>
        <v>0.51925841594229238</v>
      </c>
      <c r="F156" s="50">
        <f t="shared" si="424"/>
        <v>0.59560444864526452</v>
      </c>
      <c r="G156" s="50">
        <f t="shared" si="425"/>
        <v>0.64283531088086177</v>
      </c>
      <c r="H156" s="50">
        <f t="shared" si="426"/>
        <v>0.70960310731333909</v>
      </c>
      <c r="I156" s="50">
        <f t="shared" si="427"/>
        <v>0.6941171923901428</v>
      </c>
      <c r="J156" s="50">
        <f t="shared" si="428"/>
        <v>0.69781289229431154</v>
      </c>
      <c r="K156" s="50">
        <f t="shared" si="429"/>
        <v>0.90526129992512172</v>
      </c>
      <c r="L156" s="50">
        <f t="shared" si="430"/>
        <v>1.0935011667037109</v>
      </c>
      <c r="M156" s="50">
        <f t="shared" si="431"/>
        <v>1.2473610439744296</v>
      </c>
      <c r="N156" s="248" t="str">
        <f t="shared" si="432"/>
        <v>Gautrain pkm</v>
      </c>
      <c r="O156" s="233">
        <f>O128</f>
        <v>0.59560444864526452</v>
      </c>
      <c r="P156" s="233">
        <f t="shared" ref="P156:S156" si="457">P128</f>
        <v>0.64283531088086177</v>
      </c>
      <c r="Q156" s="233">
        <f t="shared" si="457"/>
        <v>0.70960310731333909</v>
      </c>
      <c r="R156" s="233">
        <f t="shared" si="457"/>
        <v>0.6941171923901428</v>
      </c>
      <c r="S156" s="233">
        <f t="shared" si="457"/>
        <v>0.69781289229431154</v>
      </c>
      <c r="T156" s="306">
        <f>T128</f>
        <v>0.90526129992512172</v>
      </c>
      <c r="U156" s="306">
        <f>U128</f>
        <v>1.0935011667037109</v>
      </c>
      <c r="V156" s="306">
        <f>V128</f>
        <v>1.2473610439744296</v>
      </c>
      <c r="W156" s="233"/>
      <c r="X156" s="233">
        <f t="shared" si="439"/>
        <v>0.59560444864526452</v>
      </c>
      <c r="Y156" s="233">
        <f t="shared" si="440"/>
        <v>0.64283531088086177</v>
      </c>
      <c r="Z156" s="233">
        <f t="shared" si="441"/>
        <v>0.70960310731333909</v>
      </c>
      <c r="AA156" s="233">
        <f t="shared" si="442"/>
        <v>0.6941171923901428</v>
      </c>
      <c r="AB156" s="233">
        <f t="shared" si="443"/>
        <v>0.69781289229431154</v>
      </c>
      <c r="AC156" s="233" t="e">
        <f t="shared" si="455"/>
        <v>#N/A</v>
      </c>
      <c r="AD156" s="233" t="e">
        <f t="shared" si="455"/>
        <v>#N/A</v>
      </c>
      <c r="AE156" s="233" t="e">
        <f t="shared" si="455"/>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629</v>
      </c>
    </row>
    <row r="158" spans="1:47">
      <c r="A158" s="185" t="s">
        <v>16</v>
      </c>
      <c r="L158" s="185"/>
      <c r="N158" s="40"/>
      <c r="X158" s="274"/>
      <c r="AA158" s="274"/>
      <c r="AB158" s="274"/>
      <c r="AD158" s="274"/>
      <c r="AI158" s="185" t="s">
        <v>619</v>
      </c>
      <c r="AM158" s="185" t="s">
        <v>624</v>
      </c>
      <c r="AQ158" s="185" t="s">
        <v>625</v>
      </c>
    </row>
    <row r="159" spans="1:47" ht="15.75" thickBot="1">
      <c r="A159" s="185" t="s">
        <v>16</v>
      </c>
      <c r="E159" s="247"/>
      <c r="L159" s="185"/>
      <c r="N159" s="40"/>
      <c r="O159" s="185" t="s">
        <v>41</v>
      </c>
      <c r="T159" s="10"/>
      <c r="X159" s="185" t="s">
        <v>197</v>
      </c>
      <c r="AB159" s="10"/>
      <c r="AI159" s="251">
        <v>1</v>
      </c>
      <c r="AJ159" s="251">
        <v>1</v>
      </c>
      <c r="AK159" s="251">
        <v>1</v>
      </c>
      <c r="AL159" s="251"/>
      <c r="AM159" s="251">
        <v>2</v>
      </c>
      <c r="AN159" s="251">
        <v>2</v>
      </c>
      <c r="AO159" s="251">
        <v>2</v>
      </c>
      <c r="AQ159" s="251">
        <v>3</v>
      </c>
      <c r="AR159" s="251">
        <v>3</v>
      </c>
      <c r="AS159" s="251">
        <v>3</v>
      </c>
    </row>
    <row r="160" spans="1:47" ht="15.75" thickBot="1">
      <c r="A160" s="185" t="s">
        <v>16</v>
      </c>
      <c r="C160" s="227" t="s">
        <v>141</v>
      </c>
      <c r="D160" s="227"/>
      <c r="E160" s="7">
        <v>2012</v>
      </c>
      <c r="F160" s="7">
        <f>F4</f>
        <v>2015</v>
      </c>
      <c r="G160" s="7">
        <f t="shared" ref="G160:M160" si="458">G4</f>
        <v>2017</v>
      </c>
      <c r="H160" s="7">
        <f t="shared" si="458"/>
        <v>2019</v>
      </c>
      <c r="I160" s="7">
        <f t="shared" si="458"/>
        <v>2020</v>
      </c>
      <c r="J160" s="7">
        <f t="shared" si="458"/>
        <v>2021</v>
      </c>
      <c r="K160" s="7">
        <f t="shared" si="458"/>
        <v>2030</v>
      </c>
      <c r="L160" s="7">
        <f t="shared" si="458"/>
        <v>2040</v>
      </c>
      <c r="M160" s="7">
        <f t="shared" si="458"/>
        <v>2050</v>
      </c>
      <c r="O160" s="298">
        <f>O$12</f>
        <v>2015</v>
      </c>
      <c r="P160" s="298">
        <f t="shared" ref="P160:V160" si="459">P$12</f>
        <v>2017</v>
      </c>
      <c r="Q160" s="298">
        <f t="shared" si="459"/>
        <v>2019</v>
      </c>
      <c r="R160" s="298">
        <f t="shared" si="459"/>
        <v>2020</v>
      </c>
      <c r="S160" s="298">
        <f t="shared" si="459"/>
        <v>2021</v>
      </c>
      <c r="T160" s="298">
        <f t="shared" si="459"/>
        <v>2030</v>
      </c>
      <c r="U160" s="298">
        <f t="shared" si="459"/>
        <v>2040</v>
      </c>
      <c r="V160" s="298">
        <f t="shared" si="459"/>
        <v>2050</v>
      </c>
      <c r="X160" s="298">
        <f>X$12</f>
        <v>2015</v>
      </c>
      <c r="Y160" s="298">
        <f t="shared" ref="Y160:AE160" si="460">Y$12</f>
        <v>2017</v>
      </c>
      <c r="Z160" s="298">
        <f t="shared" si="460"/>
        <v>2019</v>
      </c>
      <c r="AA160" s="298">
        <f t="shared" si="460"/>
        <v>2020</v>
      </c>
      <c r="AB160" s="298">
        <f t="shared" si="460"/>
        <v>2021</v>
      </c>
      <c r="AC160" s="298">
        <f t="shared" si="460"/>
        <v>2030</v>
      </c>
      <c r="AD160" s="298">
        <f t="shared" si="460"/>
        <v>2040</v>
      </c>
      <c r="AE160" s="298">
        <f t="shared" si="460"/>
        <v>2050</v>
      </c>
      <c r="AI160" s="251">
        <v>2030</v>
      </c>
      <c r="AJ160" s="251">
        <v>2040</v>
      </c>
      <c r="AK160" s="251">
        <v>2050</v>
      </c>
      <c r="AL160" s="251"/>
      <c r="AM160" s="251">
        <v>2030</v>
      </c>
      <c r="AN160" s="251">
        <v>2040</v>
      </c>
      <c r="AO160" s="251">
        <v>2050</v>
      </c>
      <c r="AQ160" s="251">
        <v>2030</v>
      </c>
      <c r="AR160" s="251">
        <v>2040</v>
      </c>
      <c r="AS160" s="251">
        <v>2050</v>
      </c>
    </row>
    <row r="161" spans="1:46">
      <c r="A161" s="185" t="s">
        <v>16</v>
      </c>
      <c r="B161" s="185" t="s">
        <v>128</v>
      </c>
      <c r="C161" s="185" t="s">
        <v>100</v>
      </c>
      <c r="D161" s="185" t="s">
        <v>86</v>
      </c>
      <c r="E161" s="300">
        <f>SUMPRODUCT(E$35:E$38,E$41:E$44,E$54:E$57)*E132</f>
        <v>111.27565510329339</v>
      </c>
      <c r="F161" s="50">
        <f t="shared" ref="F161:F168" si="461">IF($D$4,X161,O161)</f>
        <v>126.07007789229984</v>
      </c>
      <c r="G161" s="50">
        <f t="shared" ref="G161:G168" si="462">IF($D$4,Y161,P161)</f>
        <v>134.19044725975718</v>
      </c>
      <c r="H161" s="50">
        <f t="shared" ref="H161:H168" si="463">IF($D$4,Z161,Q161)</f>
        <v>143.77745010647317</v>
      </c>
      <c r="I161" s="50">
        <f t="shared" ref="I161:I168" si="464">IF($D$4,AA161,R161)</f>
        <v>140.05601734762578</v>
      </c>
      <c r="J161" s="50">
        <f t="shared" ref="J161:J168" si="465">IF($D$4,AB161,S161)</f>
        <v>141.96650647529597</v>
      </c>
      <c r="K161" s="50">
        <f t="shared" ref="K161:K168" si="466">IF($D$4,AC161,T161)</f>
        <v>185.31081625627098</v>
      </c>
      <c r="L161" s="50">
        <f t="shared" ref="L161:L168" si="467">IF($D$4,AD161,U161)</f>
        <v>234.35687604053086</v>
      </c>
      <c r="M161" s="50">
        <f t="shared" ref="M161:M168" si="468">IF($D$4,AE161,V161)</f>
        <v>277.85067107628953</v>
      </c>
      <c r="N161" s="185" t="str">
        <f t="shared" ref="N161:N168" si="469">C161</f>
        <v>Car</v>
      </c>
      <c r="O161" s="10">
        <f>SUMPRODUCT(O$35:O$38,O$41:O$44,O$54:O$57)*O132</f>
        <v>126.07007789229984</v>
      </c>
      <c r="P161" s="10">
        <f t="shared" ref="P161:S161" si="470">SUMPRODUCT(P$35:P$38,P$41:P$44,P$54:P$57)*P132</f>
        <v>134.19044725975718</v>
      </c>
      <c r="Q161" s="10">
        <f t="shared" si="470"/>
        <v>143.77745010647317</v>
      </c>
      <c r="R161" s="10">
        <f t="shared" si="470"/>
        <v>140.05601734762578</v>
      </c>
      <c r="S161" s="10">
        <f t="shared" si="470"/>
        <v>141.96650647529597</v>
      </c>
      <c r="T161" s="308">
        <f t="shared" ref="T161:V163" si="471">SUMPRODUCT(T$35:T$38,T$41:T$44,T$54:T$57)*T132</f>
        <v>185.31081625627098</v>
      </c>
      <c r="U161" s="308">
        <f t="shared" si="471"/>
        <v>234.35687604053086</v>
      </c>
      <c r="V161" s="308">
        <f t="shared" si="471"/>
        <v>277.85067107628953</v>
      </c>
      <c r="X161" s="10">
        <f>O161</f>
        <v>126.07007789229984</v>
      </c>
      <c r="Y161" s="10">
        <f t="shared" ref="Y161:AB161" si="472">P161</f>
        <v>134.19044725975718</v>
      </c>
      <c r="Z161" s="10">
        <f t="shared" si="472"/>
        <v>143.77745010647317</v>
      </c>
      <c r="AA161" s="10">
        <f t="shared" si="472"/>
        <v>140.05601734762578</v>
      </c>
      <c r="AB161" s="10">
        <f t="shared" si="472"/>
        <v>141.96650647529597</v>
      </c>
      <c r="AC161" s="312" t="e" cm="1">
        <f t="array" ref="AC161">T161*INDEX($AI$161:$AS$168,MATCH($C161,$C$161:$C$168,0),MATCH(AC$160&amp;$D$3,$AI$160:$AS$160&amp;$AI$159:$AS$159,0))</f>
        <v>#N/A</v>
      </c>
      <c r="AD161" s="312" t="e">
        <f t="array" ref="AD161">U161*INDEX($AI$161:$AS$168,MATCH($C161,$C$161:$C$168,0),MATCH(AD$160&amp;$D$3,$AI$160:$AS$160&amp;$AI$159:$AS$159,0))</f>
        <v>#N/A</v>
      </c>
      <c r="AE161" s="312" t="e" cm="1">
        <f t="array" ref="AE161">V161*INDEX($AI$161:$AS$168,MATCH($C161,$C$161:$C$168,0),MATCH(AE$160&amp;$D$3,$AI$160:$AS$160&amp;$AI$159:$AS$159,0))</f>
        <v>#N/A</v>
      </c>
      <c r="AI161" s="233">
        <v>0.8</v>
      </c>
      <c r="AJ161" s="233">
        <f>AVERAGE(AI161,AK161)</f>
        <v>0.8</v>
      </c>
      <c r="AK161" s="233">
        <v>0.8</v>
      </c>
      <c r="AL161" s="247"/>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300">
        <f t="shared" ref="E162:E163" si="473">SUMPRODUCT(E$35:E$38,E$41:E$44,E$54:E$57)*E133</f>
        <v>12.776834494984737</v>
      </c>
      <c r="F162" s="50">
        <f t="shared" si="461"/>
        <v>14.475551894118444</v>
      </c>
      <c r="G162" s="50">
        <f t="shared" si="462"/>
        <v>15.338583353875178</v>
      </c>
      <c r="H162" s="50">
        <f t="shared" si="463"/>
        <v>16.434421733439855</v>
      </c>
      <c r="I162" s="50">
        <f t="shared" si="464"/>
        <v>16.009044907197321</v>
      </c>
      <c r="J162" s="50">
        <f t="shared" si="465"/>
        <v>16.227422573639672</v>
      </c>
      <c r="K162" s="50">
        <f t="shared" si="466"/>
        <v>21.181875905214888</v>
      </c>
      <c r="L162" s="50">
        <f t="shared" si="467"/>
        <v>26.788065403367224</v>
      </c>
      <c r="M162" s="50">
        <f t="shared" si="468"/>
        <v>31.759605584919445</v>
      </c>
      <c r="N162" s="185" t="str">
        <f t="shared" si="469"/>
        <v>SUV</v>
      </c>
      <c r="O162" s="10">
        <f>SUMPRODUCT(O$35:O$38,O$41:O$44,O$54:O$57)*O133</f>
        <v>14.475551894118444</v>
      </c>
      <c r="P162" s="10">
        <f t="shared" ref="P162:S162" si="474">SUMPRODUCT(P$35:P$38,P$41:P$44,P$54:P$57)*P133</f>
        <v>15.338583353875178</v>
      </c>
      <c r="Q162" s="10">
        <f t="shared" si="474"/>
        <v>16.434421733439855</v>
      </c>
      <c r="R162" s="10">
        <f t="shared" si="474"/>
        <v>16.009044907197321</v>
      </c>
      <c r="S162" s="10">
        <f t="shared" si="474"/>
        <v>16.227422573639672</v>
      </c>
      <c r="T162" s="308">
        <f t="shared" si="471"/>
        <v>21.181875905214888</v>
      </c>
      <c r="U162" s="308">
        <f t="shared" si="471"/>
        <v>26.788065403367224</v>
      </c>
      <c r="V162" s="308">
        <f>SUMPRODUCT(V$35:V$38,V$41:V$44,V$54:V$57)*V133</f>
        <v>31.759605584919445</v>
      </c>
      <c r="X162" s="10">
        <f t="shared" ref="X162:X168" si="475">O162</f>
        <v>14.475551894118444</v>
      </c>
      <c r="Y162" s="10">
        <f t="shared" ref="Y162:Y168" si="476">P162</f>
        <v>15.338583353875178</v>
      </c>
      <c r="Z162" s="10">
        <f t="shared" ref="Z162:Z168" si="477">Q162</f>
        <v>16.434421733439855</v>
      </c>
      <c r="AA162" s="10">
        <f t="shared" ref="AA162:AA168" si="478">R162</f>
        <v>16.009044907197321</v>
      </c>
      <c r="AB162" s="10">
        <f t="shared" ref="AB162:AB168" si="479">S162</f>
        <v>16.227422573639672</v>
      </c>
      <c r="AC162" s="312" t="e">
        <f t="array" ref="AC162">T162*INDEX($AI$161:$AS$168,MATCH($C162,$C$161:$C$168,0),MATCH(AC$160&amp;$D$3,$AI$160:$AS$160&amp;$AI$159:$AS$159,0))</f>
        <v>#N/A</v>
      </c>
      <c r="AD162" s="312" t="e">
        <f t="array" ref="AD162">U162*INDEX($AI$161:$AS$168,MATCH($C162,$C$161:$C$168,0),MATCH(AD$160&amp;$D$3,$AI$160:$AS$160&amp;$AI$159:$AS$159,0))</f>
        <v>#N/A</v>
      </c>
      <c r="AE162" s="312" t="e">
        <f t="array" ref="AE162">V162*INDEX($AI$161:$AS$168,MATCH($C162,$C$161:$C$168,0),MATCH(AE$160&amp;$D$3,$AI$160:$AS$160&amp;$AI$159:$AS$159,0))</f>
        <v>#N/A</v>
      </c>
      <c r="AI162" s="233">
        <f>AI161</f>
        <v>0.8</v>
      </c>
      <c r="AJ162" s="233">
        <f t="shared" ref="AJ162:AK162" si="480">AJ161</f>
        <v>0.8</v>
      </c>
      <c r="AK162" s="233">
        <f t="shared" si="480"/>
        <v>0.8</v>
      </c>
      <c r="AL162" s="247"/>
      <c r="AM162" s="233">
        <f>AM161</f>
        <v>0.93333333333333324</v>
      </c>
      <c r="AN162" s="233">
        <f t="shared" ref="AN162:AO162" si="481">AN161</f>
        <v>0.8666666666666667</v>
      </c>
      <c r="AO162" s="233">
        <f t="shared" si="481"/>
        <v>0.8</v>
      </c>
      <c r="AQ162" s="233">
        <f>AQ161</f>
        <v>0.8</v>
      </c>
      <c r="AR162" s="233">
        <f t="shared" ref="AR162:AS162" si="482">AR161</f>
        <v>0.75</v>
      </c>
      <c r="AS162" s="233">
        <f t="shared" si="482"/>
        <v>0.7</v>
      </c>
    </row>
    <row r="163" spans="1:46">
      <c r="A163" s="185" t="s">
        <v>16</v>
      </c>
      <c r="B163" s="185" t="s">
        <v>183</v>
      </c>
      <c r="C163" s="185" t="s">
        <v>212</v>
      </c>
      <c r="D163" s="185" t="s">
        <v>86</v>
      </c>
      <c r="E163" s="300">
        <f t="shared" si="473"/>
        <v>4.3554276900561995</v>
      </c>
      <c r="F163" s="50">
        <f t="shared" si="461"/>
        <v>4.3644037286056419</v>
      </c>
      <c r="G163" s="50">
        <f t="shared" si="462"/>
        <v>4.6246091942360525</v>
      </c>
      <c r="H163" s="50">
        <f t="shared" si="463"/>
        <v>4.9550063455643203</v>
      </c>
      <c r="I163" s="50">
        <f t="shared" si="464"/>
        <v>4.8267545027264882</v>
      </c>
      <c r="J163" s="50">
        <f t="shared" si="465"/>
        <v>4.8925957437815146</v>
      </c>
      <c r="K163" s="50">
        <f t="shared" si="466"/>
        <v>6.3863719225201807</v>
      </c>
      <c r="L163" s="50">
        <f t="shared" si="467"/>
        <v>8.0766476735226203</v>
      </c>
      <c r="M163" s="50">
        <f t="shared" si="468"/>
        <v>9.5755755668415148</v>
      </c>
      <c r="N163" s="185" t="str">
        <f t="shared" si="469"/>
        <v>Motorbike</v>
      </c>
      <c r="O163" s="10">
        <f>SUMPRODUCT(O$35:O$38,O$41:O$44,O$54:O$57)*O134</f>
        <v>4.3644037286056419</v>
      </c>
      <c r="P163" s="10">
        <f t="shared" ref="P163:S163" si="483">SUMPRODUCT(P$35:P$38,P$41:P$44,P$54:P$57)*P134</f>
        <v>4.6246091942360525</v>
      </c>
      <c r="Q163" s="10">
        <f t="shared" si="483"/>
        <v>4.9550063455643203</v>
      </c>
      <c r="R163" s="10">
        <f t="shared" si="483"/>
        <v>4.8267545027264882</v>
      </c>
      <c r="S163" s="10">
        <f t="shared" si="483"/>
        <v>4.8925957437815146</v>
      </c>
      <c r="T163" s="308">
        <f t="shared" si="471"/>
        <v>6.3863719225201807</v>
      </c>
      <c r="U163" s="308">
        <f t="shared" si="471"/>
        <v>8.0766476735226203</v>
      </c>
      <c r="V163" s="308">
        <f t="shared" si="471"/>
        <v>9.5755755668415148</v>
      </c>
      <c r="X163" s="10">
        <f t="shared" si="475"/>
        <v>4.3644037286056419</v>
      </c>
      <c r="Y163" s="10">
        <f t="shared" si="476"/>
        <v>4.6246091942360525</v>
      </c>
      <c r="Z163" s="10">
        <f t="shared" si="477"/>
        <v>4.9550063455643203</v>
      </c>
      <c r="AA163" s="10">
        <f t="shared" si="478"/>
        <v>4.8267545027264882</v>
      </c>
      <c r="AB163" s="10">
        <f t="shared" si="479"/>
        <v>4.8925957437815146</v>
      </c>
      <c r="AC163" s="312" t="e">
        <f t="array" ref="AC163">T163*INDEX($AI$161:$AS$168,MATCH($C163,$C$161:$C$168,0),MATCH(AC$160&amp;$D$3,$AI$160:$AS$160&amp;$AI$159:$AS$159,0))</f>
        <v>#N/A</v>
      </c>
      <c r="AD163" s="312" t="e">
        <f t="array" ref="AD163">U163*INDEX($AI$161:$AS$168,MATCH($C163,$C$161:$C$168,0),MATCH(AD$160&amp;$D$3,$AI$160:$AS$160&amp;$AI$159:$AS$159,0))</f>
        <v>#N/A</v>
      </c>
      <c r="AE163" s="312" t="e">
        <f t="array" ref="AE163">V163*INDEX($AI$161:$AS$168,MATCH($C163,$C$161:$C$168,0),MATCH(AE$160&amp;$D$3,$AI$160:$AS$160&amp;$AI$159:$AS$159,0))</f>
        <v>#N/A</v>
      </c>
      <c r="AI163" s="247">
        <v>1</v>
      </c>
      <c r="AJ163" s="247">
        <v>1</v>
      </c>
      <c r="AK163" s="247">
        <v>1</v>
      </c>
      <c r="AL163" s="247"/>
      <c r="AM163" s="247">
        <v>1</v>
      </c>
      <c r="AN163" s="247">
        <v>1</v>
      </c>
      <c r="AO163" s="247">
        <v>1</v>
      </c>
      <c r="AP163" s="247"/>
      <c r="AQ163" s="247">
        <v>1</v>
      </c>
      <c r="AR163" s="247">
        <v>1</v>
      </c>
      <c r="AS163" s="247">
        <v>1</v>
      </c>
    </row>
    <row r="164" spans="1:46">
      <c r="A164" s="185" t="s">
        <v>16</v>
      </c>
      <c r="B164" s="185" t="s">
        <v>129</v>
      </c>
      <c r="C164" s="185" t="s">
        <v>62</v>
      </c>
      <c r="D164" s="185" t="s">
        <v>86</v>
      </c>
      <c r="E164" s="300">
        <f t="shared" ref="E164:E166" si="484">E152*E142</f>
        <v>15.449787242939724</v>
      </c>
      <c r="F164" s="50">
        <f t="shared" si="461"/>
        <v>27.422561096370245</v>
      </c>
      <c r="G164" s="50">
        <f t="shared" si="462"/>
        <v>18.877305152801075</v>
      </c>
      <c r="H164" s="50">
        <f t="shared" si="463"/>
        <v>19.161238054403654</v>
      </c>
      <c r="I164" s="50">
        <f t="shared" si="464"/>
        <v>19.728324577769634</v>
      </c>
      <c r="J164" s="50">
        <f t="shared" si="465"/>
        <v>19.524698118232273</v>
      </c>
      <c r="K164" s="50">
        <f t="shared" si="466"/>
        <v>19.573214143455601</v>
      </c>
      <c r="L164" s="50">
        <f t="shared" si="467"/>
        <v>18.601701921527113</v>
      </c>
      <c r="M164" s="50">
        <f t="shared" si="468"/>
        <v>17.316165311814789</v>
      </c>
      <c r="N164" s="185" t="str">
        <f t="shared" si="469"/>
        <v>Bus</v>
      </c>
      <c r="O164" s="10">
        <f>O152*O142</f>
        <v>27.422561096370245</v>
      </c>
      <c r="P164" s="10">
        <f t="shared" ref="P164:S164" si="485">P152*P142</f>
        <v>18.877305152801075</v>
      </c>
      <c r="Q164" s="10">
        <f t="shared" si="485"/>
        <v>19.161238054403654</v>
      </c>
      <c r="R164" s="10">
        <f t="shared" si="485"/>
        <v>19.728324577769634</v>
      </c>
      <c r="S164" s="10">
        <f t="shared" si="485"/>
        <v>19.524698118232273</v>
      </c>
      <c r="T164" s="308">
        <f t="shared" ref="T164:V166" si="486">T152*T142</f>
        <v>19.573214143455601</v>
      </c>
      <c r="U164" s="308">
        <f t="shared" si="486"/>
        <v>18.601701921527113</v>
      </c>
      <c r="V164" s="308">
        <f t="shared" si="486"/>
        <v>17.316165311814789</v>
      </c>
      <c r="X164" s="10">
        <f t="shared" si="475"/>
        <v>27.422561096370245</v>
      </c>
      <c r="Y164" s="10">
        <f t="shared" si="476"/>
        <v>18.877305152801075</v>
      </c>
      <c r="Z164" s="10">
        <f t="shared" si="477"/>
        <v>19.161238054403654</v>
      </c>
      <c r="AA164" s="10">
        <f t="shared" si="478"/>
        <v>19.728324577769634</v>
      </c>
      <c r="AB164" s="10">
        <f t="shared" si="479"/>
        <v>19.524698118232273</v>
      </c>
      <c r="AC164" s="312" t="e">
        <f t="array" ref="AC164">T164+INDEX($AI$161:$AS$168,MATCH($C164,$C$161:$C$168,0),MATCH(AC$160&amp;$D$3,$AI$160:$AS$160&amp;$AI$159:$AS$159,0))</f>
        <v>#N/A</v>
      </c>
      <c r="AD164" s="312" t="e">
        <f t="array" ref="AD164">U164+INDEX($AI$161:$AS$168,MATCH($C164,$C$161:$C$168,0),MATCH(AD$160&amp;$D$3,$AI$160:$AS$160&amp;$AI$159:$AS$159,0))</f>
        <v>#N/A</v>
      </c>
      <c r="AE164" s="312" t="e">
        <f t="array" ref="AE164">V164+INDEX($AI$161:$AS$168,MATCH($C164,$C$161:$C$168,0),MATCH(AE$160&amp;$D$3,$AI$160:$AS$160&amp;$AI$159:$AS$159,0))</f>
        <v>#N/A</v>
      </c>
      <c r="AI164" s="10">
        <f t="shared" ref="AI164:AK168" si="487">SUM(T$161:T$162)*(1-AI$161) *AI175</f>
        <v>5.4963897155223496</v>
      </c>
      <c r="AJ164" s="10">
        <f t="shared" si="487"/>
        <v>6.9511146151865795</v>
      </c>
      <c r="AK164" s="10">
        <f t="shared" si="487"/>
        <v>8.2411572179506862</v>
      </c>
      <c r="AL164" s="10"/>
      <c r="AM164" s="10">
        <f t="shared" ref="AM164:AO168" si="488">SUM(T$161:T$162)*(1-AM$161) *AM175</f>
        <v>1.8321299051741196</v>
      </c>
      <c r="AN164" s="10">
        <f t="shared" si="488"/>
        <v>4.6340764101243854</v>
      </c>
      <c r="AO164" s="10">
        <f t="shared" si="488"/>
        <v>8.2411572179506862</v>
      </c>
      <c r="AP164" s="10"/>
      <c r="AQ164" s="10">
        <f t="shared" ref="AQ164:AS168" si="489">SUM(T$161:T$162)*(1-AQ$161) *AQ175</f>
        <v>5.4963897155223496</v>
      </c>
      <c r="AR164" s="10">
        <f t="shared" si="489"/>
        <v>8.6888932689832252</v>
      </c>
      <c r="AS164" s="10">
        <f t="shared" si="489"/>
        <v>12.361735826926033</v>
      </c>
    </row>
    <row r="165" spans="1:46">
      <c r="A165" s="185" t="s">
        <v>16</v>
      </c>
      <c r="B165" s="185" t="s">
        <v>130</v>
      </c>
      <c r="C165" s="185" t="s">
        <v>61</v>
      </c>
      <c r="D165" s="185" t="s">
        <v>86</v>
      </c>
      <c r="E165" s="300">
        <f t="shared" si="484"/>
        <v>83.380043015684876</v>
      </c>
      <c r="F165" s="50">
        <f t="shared" si="461"/>
        <v>95.060521733451864</v>
      </c>
      <c r="G165" s="50">
        <f t="shared" si="462"/>
        <v>99.871148207048932</v>
      </c>
      <c r="H165" s="50">
        <f t="shared" si="463"/>
        <v>101.37330673377068</v>
      </c>
      <c r="I165" s="50">
        <f t="shared" si="464"/>
        <v>104.3735009756326</v>
      </c>
      <c r="J165" s="50">
        <f t="shared" si="465"/>
        <v>103.29620693632346</v>
      </c>
      <c r="K165" s="50">
        <f t="shared" si="466"/>
        <v>103.55288293463335</v>
      </c>
      <c r="L165" s="50">
        <f t="shared" si="467"/>
        <v>98.413058138890051</v>
      </c>
      <c r="M165" s="50">
        <f t="shared" si="468"/>
        <v>91.611874588857958</v>
      </c>
      <c r="N165" s="185" t="str">
        <f t="shared" si="469"/>
        <v>Minibus</v>
      </c>
      <c r="O165" s="10">
        <f>O153*O143</f>
        <v>95.060521733451864</v>
      </c>
      <c r="P165" s="10">
        <f t="shared" ref="P165:S165" si="490">P153*P143</f>
        <v>99.871148207048932</v>
      </c>
      <c r="Q165" s="10">
        <f t="shared" si="490"/>
        <v>101.37330673377068</v>
      </c>
      <c r="R165" s="10">
        <f t="shared" si="490"/>
        <v>104.3735009756326</v>
      </c>
      <c r="S165" s="10">
        <f t="shared" si="490"/>
        <v>103.29620693632346</v>
      </c>
      <c r="T165" s="308">
        <f t="shared" si="486"/>
        <v>103.55288293463335</v>
      </c>
      <c r="U165" s="308">
        <f t="shared" si="486"/>
        <v>98.413058138890051</v>
      </c>
      <c r="V165" s="308">
        <f t="shared" si="486"/>
        <v>91.611874588857958</v>
      </c>
      <c r="X165" s="10">
        <f t="shared" si="475"/>
        <v>95.060521733451864</v>
      </c>
      <c r="Y165" s="10">
        <f t="shared" si="476"/>
        <v>99.871148207048932</v>
      </c>
      <c r="Z165" s="10">
        <f t="shared" si="477"/>
        <v>101.37330673377068</v>
      </c>
      <c r="AA165" s="10">
        <f t="shared" si="478"/>
        <v>104.3735009756326</v>
      </c>
      <c r="AB165" s="10">
        <f t="shared" si="479"/>
        <v>103.29620693632346</v>
      </c>
      <c r="AC165" s="312" t="e">
        <f t="array" ref="AC165">T165+INDEX($AI$161:$AS$168,MATCH($C165,$C$161:$C$168,0),MATCH(AC$160&amp;$D$3,$AI$160:$AS$160&amp;$AI$159:$AS$159,0))</f>
        <v>#N/A</v>
      </c>
      <c r="AD165" s="312" t="e">
        <f t="array" ref="AD165">U165+INDEX($AI$161:$AS$168,MATCH($C165,$C$161:$C$168,0),MATCH(AD$160&amp;$D$3,$AI$160:$AS$160&amp;$AI$159:$AS$159,0))</f>
        <v>#N/A</v>
      </c>
      <c r="AE165" s="312" t="e" cm="1">
        <f t="array" ref="AE165">V165+INDEX($AI$161:$AS$168,MATCH($C165,$C$161:$C$168,0),MATCH(AE$160&amp;$D$3,$AI$160:$AS$160&amp;$AI$159:$AS$159,0))</f>
        <v>#N/A</v>
      </c>
      <c r="AI165" s="10">
        <f t="shared" si="487"/>
        <v>29.078872616581069</v>
      </c>
      <c r="AJ165" s="10">
        <f t="shared" si="487"/>
        <v>36.775153673588449</v>
      </c>
      <c r="AK165" s="10">
        <f t="shared" si="487"/>
        <v>43.600176362536388</v>
      </c>
      <c r="AL165" s="10"/>
      <c r="AM165" s="10">
        <f t="shared" si="488"/>
        <v>9.692957538860373</v>
      </c>
      <c r="AN165" s="10">
        <f t="shared" si="488"/>
        <v>24.51676911572563</v>
      </c>
      <c r="AO165" s="10">
        <f t="shared" si="488"/>
        <v>43.600176362536388</v>
      </c>
      <c r="AP165" s="10"/>
      <c r="AQ165" s="10">
        <f t="shared" si="489"/>
        <v>29.078872616581069</v>
      </c>
      <c r="AR165" s="10">
        <f t="shared" si="489"/>
        <v>45.968942091985568</v>
      </c>
      <c r="AS165" s="10">
        <f t="shared" si="489"/>
        <v>65.400264543804596</v>
      </c>
    </row>
    <row r="166" spans="1:46">
      <c r="A166" s="185" t="s">
        <v>16</v>
      </c>
      <c r="B166" s="185" t="s">
        <v>131</v>
      </c>
      <c r="C166" s="185" t="s">
        <v>63</v>
      </c>
      <c r="D166" s="185" t="s">
        <v>86</v>
      </c>
      <c r="E166" s="300">
        <f t="shared" si="484"/>
        <v>0.52646558875527838</v>
      </c>
      <c r="F166" s="50">
        <f t="shared" si="461"/>
        <v>0.78733475610955739</v>
      </c>
      <c r="G166" s="50">
        <f t="shared" si="462"/>
        <v>1.569510048485167</v>
      </c>
      <c r="H166" s="50">
        <f t="shared" si="463"/>
        <v>2.5133437602435413</v>
      </c>
      <c r="I166" s="50">
        <f t="shared" si="464"/>
        <v>2.5736065125918182</v>
      </c>
      <c r="J166" s="50">
        <f t="shared" si="465"/>
        <v>7.1477155327136446</v>
      </c>
      <c r="K166" s="50">
        <f t="shared" si="466"/>
        <v>13.911672737559883</v>
      </c>
      <c r="L166" s="50">
        <f t="shared" si="467"/>
        <v>26.47763356474201</v>
      </c>
      <c r="M166" s="50">
        <f t="shared" si="468"/>
        <v>39.279669433486525</v>
      </c>
      <c r="N166" s="185" t="str">
        <f t="shared" si="469"/>
        <v>BRT</v>
      </c>
      <c r="O166" s="10">
        <f>O154*O144</f>
        <v>0.78733475610955739</v>
      </c>
      <c r="P166" s="10">
        <f t="shared" ref="P166:S166" si="491">P154*P144</f>
        <v>1.569510048485167</v>
      </c>
      <c r="Q166" s="10">
        <f t="shared" si="491"/>
        <v>2.5133437602435413</v>
      </c>
      <c r="R166" s="10">
        <f t="shared" si="491"/>
        <v>2.5736065125918182</v>
      </c>
      <c r="S166" s="10">
        <f t="shared" si="491"/>
        <v>7.1477155327136446</v>
      </c>
      <c r="T166" s="308">
        <f t="shared" si="486"/>
        <v>13.911672737559883</v>
      </c>
      <c r="U166" s="308">
        <f t="shared" si="486"/>
        <v>26.47763356474201</v>
      </c>
      <c r="V166" s="308">
        <f t="shared" si="486"/>
        <v>39.279669433486525</v>
      </c>
      <c r="X166" s="10">
        <f t="shared" si="475"/>
        <v>0.78733475610955739</v>
      </c>
      <c r="Y166" s="10">
        <f t="shared" si="476"/>
        <v>1.569510048485167</v>
      </c>
      <c r="Z166" s="10">
        <f t="shared" si="477"/>
        <v>2.5133437602435413</v>
      </c>
      <c r="AA166" s="10">
        <f t="shared" si="478"/>
        <v>2.5736065125918182</v>
      </c>
      <c r="AB166" s="10">
        <f t="shared" si="479"/>
        <v>7.1477155327136446</v>
      </c>
      <c r="AC166" s="312" t="e">
        <f t="array" ref="AC166">T166+INDEX($AI$161:$AS$168,MATCH($C166,$C$161:$C$168,0),MATCH(AC$160&amp;$D$3,$AI$160:$AS$160&amp;$AI$159:$AS$159,0))</f>
        <v>#N/A</v>
      </c>
      <c r="AD166" s="312" t="e">
        <f t="array" ref="AD166">U166+INDEX($AI$161:$AS$168,MATCH($C166,$C$161:$C$168,0),MATCH(AD$160&amp;$D$3,$AI$160:$AS$160&amp;$AI$159:$AS$159,0))</f>
        <v>#N/A</v>
      </c>
      <c r="AE166" s="312" t="e">
        <f t="array" ref="AE166">V166+INDEX($AI$161:$AS$168,MATCH($C166,$C$161:$C$168,0),MATCH(AE$160&amp;$D$3,$AI$160:$AS$160&amp;$AI$159:$AS$159,0))</f>
        <v>#N/A</v>
      </c>
      <c r="AI166" s="10">
        <f t="shared" si="487"/>
        <v>3.906562018890642</v>
      </c>
      <c r="AJ166" s="10">
        <f t="shared" si="487"/>
        <v>4.9405085428995754</v>
      </c>
      <c r="AK166" s="10">
        <f t="shared" si="487"/>
        <v>5.8574070336446304</v>
      </c>
      <c r="AL166" s="10"/>
      <c r="AM166" s="10">
        <f t="shared" si="488"/>
        <v>1.3021873396302164</v>
      </c>
      <c r="AN166" s="10">
        <f t="shared" si="488"/>
        <v>3.2936723619330497</v>
      </c>
      <c r="AO166" s="10">
        <f t="shared" si="488"/>
        <v>5.8574070336446304</v>
      </c>
      <c r="AP166" s="10"/>
      <c r="AQ166" s="10">
        <f t="shared" si="489"/>
        <v>3.906562018890642</v>
      </c>
      <c r="AR166" s="10">
        <f t="shared" si="489"/>
        <v>6.1756356786244702</v>
      </c>
      <c r="AS166" s="10">
        <f t="shared" si="489"/>
        <v>8.7861105504669492</v>
      </c>
    </row>
    <row r="167" spans="1:46">
      <c r="A167" s="185" t="s">
        <v>16</v>
      </c>
      <c r="B167" s="185" t="s">
        <v>132</v>
      </c>
      <c r="C167" s="185" t="s">
        <v>85</v>
      </c>
      <c r="D167" s="185" t="str">
        <f>D166</f>
        <v>billion</v>
      </c>
      <c r="E167" s="300">
        <f t="shared" ref="E167:E168" si="492">E155</f>
        <v>14.481733729339311</v>
      </c>
      <c r="F167" s="50">
        <f t="shared" si="461"/>
        <v>12.005467014659327</v>
      </c>
      <c r="G167" s="50">
        <f t="shared" si="462"/>
        <v>8.8009057806977928</v>
      </c>
      <c r="H167" s="50">
        <f t="shared" si="463"/>
        <v>8.9332799037422372</v>
      </c>
      <c r="I167" s="50">
        <f t="shared" si="464"/>
        <v>9.197664836933134</v>
      </c>
      <c r="J167" s="50">
        <f t="shared" si="465"/>
        <v>9.1027308794461206</v>
      </c>
      <c r="K167" s="50">
        <f t="shared" si="466"/>
        <v>9.1253498371515906</v>
      </c>
      <c r="L167" s="50">
        <f t="shared" si="467"/>
        <v>8.6724150850362811</v>
      </c>
      <c r="M167" s="50">
        <f t="shared" si="468"/>
        <v>8.0730770710487789</v>
      </c>
      <c r="N167" s="185" t="str">
        <f t="shared" si="469"/>
        <v>Metro Rail</v>
      </c>
      <c r="O167" s="10">
        <f>O155</f>
        <v>12.005467014659327</v>
      </c>
      <c r="P167" s="10">
        <f t="shared" ref="P167:S167" si="493">P155</f>
        <v>8.8009057806977928</v>
      </c>
      <c r="Q167" s="10">
        <f t="shared" si="493"/>
        <v>8.9332799037422372</v>
      </c>
      <c r="R167" s="10">
        <f t="shared" si="493"/>
        <v>9.197664836933134</v>
      </c>
      <c r="S167" s="10">
        <f t="shared" si="493"/>
        <v>9.1027308794461206</v>
      </c>
      <c r="T167" s="308">
        <f t="shared" ref="T167:V168" si="494">T155</f>
        <v>9.1253498371515906</v>
      </c>
      <c r="U167" s="308">
        <f t="shared" si="494"/>
        <v>8.6724150850362811</v>
      </c>
      <c r="V167" s="308">
        <f t="shared" si="494"/>
        <v>8.0730770710487789</v>
      </c>
      <c r="X167" s="10">
        <f t="shared" si="475"/>
        <v>12.005467014659327</v>
      </c>
      <c r="Y167" s="10">
        <f t="shared" si="476"/>
        <v>8.8009057806977928</v>
      </c>
      <c r="Z167" s="10">
        <f t="shared" si="477"/>
        <v>8.9332799037422372</v>
      </c>
      <c r="AA167" s="10">
        <f t="shared" si="478"/>
        <v>9.197664836933134</v>
      </c>
      <c r="AB167" s="10">
        <f t="shared" si="479"/>
        <v>9.1027308794461206</v>
      </c>
      <c r="AC167" s="312" t="e">
        <f t="array" ref="AC167">T167+INDEX($AI$161:$AS$168,MATCH($C167,$C$161:$C$168,0),MATCH(AC$160&amp;$D$3,$AI$160:$AS$160&amp;$AI$159:$AS$159,0))</f>
        <v>#N/A</v>
      </c>
      <c r="AD167" s="312" t="e">
        <f t="array" ref="AD167">U167+INDEX($AI$161:$AS$168,MATCH($C167,$C$161:$C$168,0),MATCH(AD$160&amp;$D$3,$AI$160:$AS$160&amp;$AI$159:$AS$159,0))</f>
        <v>#N/A</v>
      </c>
      <c r="AE167" s="312" t="e">
        <f t="array" ref="AE167">V167+INDEX($AI$161:$AS$168,MATCH($C167,$C$161:$C$168,0),MATCH(AE$160&amp;$D$3,$AI$160:$AS$160&amp;$AI$159:$AS$159,0))</f>
        <v>#N/A</v>
      </c>
      <c r="AI167" s="10">
        <f t="shared" si="487"/>
        <v>2.5625060160205524</v>
      </c>
      <c r="AJ167" s="10">
        <f t="shared" si="487"/>
        <v>3.2407223543775237</v>
      </c>
      <c r="AK167" s="10">
        <f t="shared" si="487"/>
        <v>3.8421611353959242</v>
      </c>
      <c r="AL167" s="10"/>
      <c r="AM167" s="10">
        <f t="shared" si="488"/>
        <v>0.8541686720068522</v>
      </c>
      <c r="AN167" s="10">
        <f t="shared" si="488"/>
        <v>2.1604815695850155</v>
      </c>
      <c r="AO167" s="10">
        <f t="shared" si="488"/>
        <v>3.8421611353959242</v>
      </c>
      <c r="AP167" s="10"/>
      <c r="AQ167" s="10">
        <f t="shared" si="489"/>
        <v>2.5625060160205524</v>
      </c>
      <c r="AR167" s="10">
        <f t="shared" si="489"/>
        <v>4.0509029429719057</v>
      </c>
      <c r="AS167" s="10">
        <f t="shared" si="489"/>
        <v>5.7632417030938878</v>
      </c>
    </row>
    <row r="168" spans="1:46">
      <c r="A168" s="185" t="s">
        <v>16</v>
      </c>
      <c r="B168" s="185" t="s">
        <v>133</v>
      </c>
      <c r="C168" s="185" t="s">
        <v>82</v>
      </c>
      <c r="D168" s="185" t="s">
        <v>86</v>
      </c>
      <c r="E168" s="300">
        <f t="shared" si="492"/>
        <v>0.51925841594229238</v>
      </c>
      <c r="F168" s="50">
        <f t="shared" si="461"/>
        <v>0.59560444864526452</v>
      </c>
      <c r="G168" s="50">
        <f t="shared" si="462"/>
        <v>0.64283531088086177</v>
      </c>
      <c r="H168" s="50">
        <f t="shared" si="463"/>
        <v>0.70960310731333909</v>
      </c>
      <c r="I168" s="50">
        <f t="shared" si="464"/>
        <v>0.6941171923901428</v>
      </c>
      <c r="J168" s="50">
        <f t="shared" si="465"/>
        <v>0.69781289229431154</v>
      </c>
      <c r="K168" s="50">
        <f t="shared" si="466"/>
        <v>0.90526129992512172</v>
      </c>
      <c r="L168" s="50">
        <f t="shared" si="467"/>
        <v>1.0935011667037109</v>
      </c>
      <c r="M168" s="50">
        <f t="shared" si="468"/>
        <v>1.2473610439744296</v>
      </c>
      <c r="N168" s="185" t="str">
        <f t="shared" si="469"/>
        <v>Gautrain</v>
      </c>
      <c r="O168" s="10">
        <f>O156</f>
        <v>0.59560444864526452</v>
      </c>
      <c r="P168" s="10">
        <f t="shared" ref="P168:S168" si="495">P156</f>
        <v>0.64283531088086177</v>
      </c>
      <c r="Q168" s="10">
        <f t="shared" si="495"/>
        <v>0.70960310731333909</v>
      </c>
      <c r="R168" s="10">
        <f t="shared" si="495"/>
        <v>0.6941171923901428</v>
      </c>
      <c r="S168" s="10">
        <f t="shared" si="495"/>
        <v>0.69781289229431154</v>
      </c>
      <c r="T168" s="308">
        <f t="shared" si="494"/>
        <v>0.90526129992512172</v>
      </c>
      <c r="U168" s="308">
        <f t="shared" si="494"/>
        <v>1.0935011667037109</v>
      </c>
      <c r="V168" s="308">
        <f t="shared" si="494"/>
        <v>1.2473610439744296</v>
      </c>
      <c r="X168" s="10">
        <f t="shared" si="475"/>
        <v>0.59560444864526452</v>
      </c>
      <c r="Y168" s="10">
        <f t="shared" si="476"/>
        <v>0.64283531088086177</v>
      </c>
      <c r="Z168" s="10">
        <f t="shared" si="477"/>
        <v>0.70960310731333909</v>
      </c>
      <c r="AA168" s="10">
        <f t="shared" si="478"/>
        <v>0.6941171923901428</v>
      </c>
      <c r="AB168" s="10">
        <f t="shared" si="479"/>
        <v>0.69781289229431154</v>
      </c>
      <c r="AC168" s="312" t="e">
        <f t="array" ref="AC168">T168+INDEX($AI$161:$AS$168,MATCH($C168,$C$161:$C$168,0),MATCH(AC$160&amp;$D$3,$AI$160:$AS$160&amp;$AI$159:$AS$159,0))</f>
        <v>#N/A</v>
      </c>
      <c r="AD168" s="312" t="e">
        <f t="array" ref="AD168">U168+INDEX($AI$161:$AS$168,MATCH($C168,$C$161:$C$168,0),MATCH(AD$160&amp;$D$3,$AI$160:$AS$160&amp;$AI$159:$AS$159,0))</f>
        <v>#N/A</v>
      </c>
      <c r="AE168" s="312" t="e">
        <f t="array" ref="AE168">V168+INDEX($AI$161:$AS$168,MATCH($C168,$C$161:$C$168,0),MATCH(AE$160&amp;$D$3,$AI$160:$AS$160&amp;$AI$159:$AS$159,0))</f>
        <v>#N/A</v>
      </c>
      <c r="AI168" s="10">
        <f t="shared" si="487"/>
        <v>0.25420806528254691</v>
      </c>
      <c r="AJ168" s="10">
        <f t="shared" si="487"/>
        <v>0.32148910272747755</v>
      </c>
      <c r="AK168" s="10">
        <f t="shared" si="487"/>
        <v>0.38115358271414806</v>
      </c>
      <c r="AL168" s="10"/>
      <c r="AM168" s="10">
        <f t="shared" si="488"/>
        <v>8.4736021760849115E-2</v>
      </c>
      <c r="AN168" s="10">
        <f t="shared" si="488"/>
        <v>0.21432606848498503</v>
      </c>
      <c r="AO168" s="10">
        <f t="shared" si="488"/>
        <v>0.38115358271414806</v>
      </c>
      <c r="AP168" s="10"/>
      <c r="AQ168" s="10">
        <f t="shared" si="489"/>
        <v>0.25420806528254691</v>
      </c>
      <c r="AR168" s="10">
        <f t="shared" si="489"/>
        <v>0.40186137840934705</v>
      </c>
      <c r="AS168" s="10">
        <f t="shared" si="489"/>
        <v>0.57173037407122229</v>
      </c>
    </row>
    <row r="169" spans="1:46">
      <c r="A169" s="185" t="s">
        <v>16</v>
      </c>
      <c r="C169" s="5" t="s">
        <v>5</v>
      </c>
      <c r="E169" s="10">
        <f t="shared" ref="E169:M169" si="496">SUM(E161:E168)</f>
        <v>242.76520528099581</v>
      </c>
      <c r="F169" s="10">
        <f t="shared" si="496"/>
        <v>280.78152256426017</v>
      </c>
      <c r="G169" s="10">
        <f t="shared" si="496"/>
        <v>283.91534430778222</v>
      </c>
      <c r="H169" s="10">
        <f t="shared" si="496"/>
        <v>297.85764974495078</v>
      </c>
      <c r="I169" s="10">
        <f t="shared" si="496"/>
        <v>297.45903085286693</v>
      </c>
      <c r="J169" s="10">
        <f t="shared" si="496"/>
        <v>302.85568915172701</v>
      </c>
      <c r="K169" s="10">
        <f t="shared" si="496"/>
        <v>359.94744503673161</v>
      </c>
      <c r="L169" s="10">
        <f t="shared" si="496"/>
        <v>422.47989899431991</v>
      </c>
      <c r="M169" s="10">
        <f t="shared" si="496"/>
        <v>476.71399967723295</v>
      </c>
      <c r="N169" s="39"/>
      <c r="O169" s="10">
        <f>SUM(O161:O168)</f>
        <v>280.78152256426017</v>
      </c>
      <c r="P169" s="10">
        <f t="shared" ref="P169:S169" si="497">SUM(P161:P168)</f>
        <v>283.91534430778222</v>
      </c>
      <c r="Q169" s="10">
        <f t="shared" si="497"/>
        <v>297.85764974495078</v>
      </c>
      <c r="R169" s="10">
        <f t="shared" si="497"/>
        <v>297.45903085286693</v>
      </c>
      <c r="S169" s="10">
        <f t="shared" si="497"/>
        <v>302.85568915172701</v>
      </c>
      <c r="T169" s="10">
        <f>SUM(T161:T168)</f>
        <v>359.94744503673161</v>
      </c>
      <c r="U169" s="10">
        <f>SUM(U161:U168)</f>
        <v>422.47989899431991</v>
      </c>
      <c r="V169" s="10">
        <f>SUM(V161:V168)</f>
        <v>476.71399967723295</v>
      </c>
      <c r="W169" s="283"/>
      <c r="X169" s="10">
        <f>SUM(X161:X168)</f>
        <v>280.78152256426017</v>
      </c>
      <c r="Y169" s="10">
        <f t="shared" ref="Y169:AB169" si="498">SUM(Y161:Y168)</f>
        <v>283.91534430778222</v>
      </c>
      <c r="Z169" s="10">
        <f t="shared" si="498"/>
        <v>297.85764974495078</v>
      </c>
      <c r="AA169" s="10">
        <f t="shared" si="498"/>
        <v>297.45903085286693</v>
      </c>
      <c r="AB169" s="10">
        <f t="shared" si="498"/>
        <v>302.85568915172701</v>
      </c>
      <c r="AC169" s="10" t="e">
        <f>SUM(AC161:AC168)</f>
        <v>#N/A</v>
      </c>
      <c r="AD169" s="10" t="e">
        <f>SUM(AD161:AD168)</f>
        <v>#N/A</v>
      </c>
      <c r="AE169" s="10" t="e">
        <f>SUM(AE161:AE168)</f>
        <v>#N/A</v>
      </c>
      <c r="AQ169" s="185" t="s">
        <v>625</v>
      </c>
    </row>
    <row r="170" spans="1:46" ht="15.75" thickBot="1">
      <c r="A170" s="185" t="s">
        <v>16</v>
      </c>
      <c r="L170" s="185"/>
      <c r="N170" s="40"/>
      <c r="W170" s="283"/>
      <c r="AE170" s="126"/>
      <c r="AI170" s="251">
        <v>1</v>
      </c>
      <c r="AJ170" s="251">
        <v>1</v>
      </c>
      <c r="AK170" s="251">
        <v>1</v>
      </c>
      <c r="AL170" s="251"/>
      <c r="AM170" s="251">
        <v>2</v>
      </c>
      <c r="AN170" s="251">
        <v>2</v>
      </c>
      <c r="AO170" s="251">
        <v>2</v>
      </c>
      <c r="AQ170" s="251">
        <v>2</v>
      </c>
      <c r="AR170" s="251">
        <v>2</v>
      </c>
      <c r="AS170" s="251">
        <v>2</v>
      </c>
    </row>
    <row r="171" spans="1:46" ht="15.75" thickBot="1">
      <c r="A171" s="185" t="s">
        <v>16</v>
      </c>
      <c r="C171" s="227" t="s">
        <v>143</v>
      </c>
      <c r="D171" s="227"/>
      <c r="E171" s="251">
        <v>2012</v>
      </c>
      <c r="F171" s="251">
        <f>F4</f>
        <v>2015</v>
      </c>
      <c r="G171" s="251">
        <f>G4</f>
        <v>2017</v>
      </c>
      <c r="H171" s="282">
        <f t="shared" ref="H171:J171" si="499">H4</f>
        <v>2019</v>
      </c>
      <c r="I171" s="282">
        <f t="shared" si="499"/>
        <v>2020</v>
      </c>
      <c r="J171" s="282">
        <f t="shared" si="499"/>
        <v>2021</v>
      </c>
      <c r="K171" s="251">
        <v>2030</v>
      </c>
      <c r="L171" s="251">
        <v>2040</v>
      </c>
      <c r="M171" s="251">
        <v>2050</v>
      </c>
      <c r="N171" s="251"/>
      <c r="O171" s="299">
        <f>O160</f>
        <v>2015</v>
      </c>
      <c r="P171" s="299">
        <f t="shared" ref="P171:V171" si="500">P160</f>
        <v>2017</v>
      </c>
      <c r="Q171" s="299">
        <f t="shared" si="500"/>
        <v>2019</v>
      </c>
      <c r="R171" s="299">
        <f t="shared" si="500"/>
        <v>2020</v>
      </c>
      <c r="S171" s="299">
        <f t="shared" si="500"/>
        <v>2021</v>
      </c>
      <c r="T171" s="299">
        <f t="shared" si="500"/>
        <v>2030</v>
      </c>
      <c r="U171" s="299">
        <f t="shared" si="500"/>
        <v>2040</v>
      </c>
      <c r="V171" s="299">
        <f t="shared" si="500"/>
        <v>2050</v>
      </c>
      <c r="W171" s="283"/>
      <c r="X171" s="299">
        <f>X160</f>
        <v>2015</v>
      </c>
      <c r="Y171" s="299">
        <f t="shared" ref="Y171:AE171" si="501">Y160</f>
        <v>2017</v>
      </c>
      <c r="Z171" s="299">
        <f t="shared" si="501"/>
        <v>2019</v>
      </c>
      <c r="AA171" s="299">
        <f t="shared" si="501"/>
        <v>2020</v>
      </c>
      <c r="AB171" s="299">
        <f t="shared" si="501"/>
        <v>2021</v>
      </c>
      <c r="AC171" s="299">
        <f t="shared" si="501"/>
        <v>2030</v>
      </c>
      <c r="AD171" s="299">
        <f t="shared" si="501"/>
        <v>2040</v>
      </c>
      <c r="AE171" s="299">
        <f t="shared" si="501"/>
        <v>2050</v>
      </c>
      <c r="AF171" s="251"/>
      <c r="AI171" s="251">
        <v>2030</v>
      </c>
      <c r="AJ171" s="251">
        <v>2040</v>
      </c>
      <c r="AK171" s="251">
        <v>2050</v>
      </c>
      <c r="AL171" s="251"/>
      <c r="AM171" s="251">
        <v>2030</v>
      </c>
      <c r="AN171" s="251">
        <v>2040</v>
      </c>
      <c r="AO171" s="251">
        <v>2050</v>
      </c>
      <c r="AP171" s="251"/>
      <c r="AQ171" s="251">
        <v>2030</v>
      </c>
      <c r="AR171" s="251">
        <v>2040</v>
      </c>
      <c r="AS171" s="251">
        <v>2050</v>
      </c>
      <c r="AT171" s="251"/>
    </row>
    <row r="172" spans="1:46">
      <c r="A172" s="185" t="s">
        <v>16</v>
      </c>
      <c r="B172" s="185" t="str">
        <f t="shared" ref="B172:C179" si="502">B161</f>
        <v>TPPRCAR</v>
      </c>
      <c r="C172" s="185" t="str">
        <f t="shared" si="502"/>
        <v>Car</v>
      </c>
      <c r="E172" s="241">
        <f t="shared" ref="E172:G179" si="503">E161/E$169</f>
        <v>0.45836739649116548</v>
      </c>
      <c r="F172" s="241">
        <f>F161/F$169</f>
        <v>0.44899705914033999</v>
      </c>
      <c r="G172" s="241">
        <f t="shared" si="503"/>
        <v>0.47264246174129365</v>
      </c>
      <c r="H172" s="241">
        <f>H161/H$169</f>
        <v>0.48270524604483639</v>
      </c>
      <c r="I172" s="241">
        <f t="shared" ref="I172:J172" si="504">I161/I$169</f>
        <v>0.47084136913261887</v>
      </c>
      <c r="J172" s="241">
        <f t="shared" si="504"/>
        <v>0.46875958273371737</v>
      </c>
      <c r="K172" s="241">
        <f t="shared" ref="K172:M179" si="505">K161/K$169</f>
        <v>0.5148274249796676</v>
      </c>
      <c r="L172" s="241">
        <f t="shared" si="505"/>
        <v>0.55471722228299836</v>
      </c>
      <c r="M172" s="241">
        <f t="shared" si="505"/>
        <v>0.58284562917055693</v>
      </c>
      <c r="N172" s="40" t="str">
        <f>C172</f>
        <v>Car</v>
      </c>
      <c r="O172" s="241">
        <f t="shared" ref="O172:O179" si="506">O161/O$169</f>
        <v>0.44899705914033999</v>
      </c>
      <c r="P172" s="241">
        <f t="shared" ref="P172:S172" si="507">P161/P$169</f>
        <v>0.47264246174129365</v>
      </c>
      <c r="Q172" s="241">
        <f t="shared" si="507"/>
        <v>0.48270524604483639</v>
      </c>
      <c r="R172" s="241">
        <f t="shared" si="507"/>
        <v>0.47084136913261887</v>
      </c>
      <c r="S172" s="241">
        <f t="shared" si="507"/>
        <v>0.46875958273371737</v>
      </c>
      <c r="T172" s="309">
        <f t="shared" ref="T172:V179" si="508">T161/T$169</f>
        <v>0.5148274249796676</v>
      </c>
      <c r="U172" s="309">
        <f t="shared" si="508"/>
        <v>0.55471722228299836</v>
      </c>
      <c r="V172" s="309">
        <f t="shared" si="508"/>
        <v>0.58284562917055693</v>
      </c>
      <c r="W172" s="283"/>
      <c r="X172" s="241">
        <f>O172</f>
        <v>0.44899705914033999</v>
      </c>
      <c r="Y172" s="241">
        <f t="shared" ref="Y172:AB172" si="509">P172</f>
        <v>0.47264246174129365</v>
      </c>
      <c r="Z172" s="241">
        <f t="shared" si="509"/>
        <v>0.48270524604483639</v>
      </c>
      <c r="AA172" s="241">
        <f t="shared" si="509"/>
        <v>0.47084136913261887</v>
      </c>
      <c r="AB172" s="241">
        <f t="shared" si="509"/>
        <v>0.46875958273371737</v>
      </c>
      <c r="AC172" s="241" t="e">
        <f t="shared" ref="AC172:AE179" si="510">AC161/AC$169</f>
        <v>#N/A</v>
      </c>
      <c r="AD172" s="241" t="e">
        <f t="shared" si="510"/>
        <v>#N/A</v>
      </c>
      <c r="AE172" s="241" t="e">
        <f t="shared" si="510"/>
        <v>#N/A</v>
      </c>
      <c r="AI172" s="190"/>
      <c r="AJ172" s="190"/>
      <c r="AK172" s="190"/>
      <c r="AM172" s="190"/>
      <c r="AN172" s="190"/>
      <c r="AO172" s="190"/>
      <c r="AQ172" s="233"/>
      <c r="AR172" s="233"/>
      <c r="AS172" s="233"/>
    </row>
    <row r="173" spans="1:46">
      <c r="A173" s="185" t="s">
        <v>16</v>
      </c>
      <c r="B173" s="185" t="str">
        <f t="shared" si="502"/>
        <v>TPPRSUV</v>
      </c>
      <c r="C173" s="185" t="str">
        <f t="shared" si="502"/>
        <v>SUV</v>
      </c>
      <c r="E173" s="241">
        <f t="shared" si="503"/>
        <v>5.263041909237285E-2</v>
      </c>
      <c r="F173" s="241">
        <f t="shared" si="503"/>
        <v>5.1554503166445158E-2</v>
      </c>
      <c r="G173" s="241">
        <f t="shared" si="503"/>
        <v>5.4025200333121769E-2</v>
      </c>
      <c r="H173" s="241">
        <f t="shared" ref="H173:J173" si="511">H162/H$169</f>
        <v>5.5175422714549394E-2</v>
      </c>
      <c r="I173" s="241">
        <f t="shared" si="511"/>
        <v>5.3819327190358271E-2</v>
      </c>
      <c r="J173" s="241">
        <f t="shared" si="511"/>
        <v>5.3581369460455906E-2</v>
      </c>
      <c r="K173" s="241">
        <f t="shared" si="505"/>
        <v>5.8847135039542614E-2</v>
      </c>
      <c r="L173" s="241">
        <f t="shared" si="505"/>
        <v>6.3406721756784412E-2</v>
      </c>
      <c r="M173" s="241">
        <f t="shared" si="505"/>
        <v>6.6621927626255587E-2</v>
      </c>
      <c r="N173" s="40"/>
      <c r="O173" s="241">
        <f t="shared" si="506"/>
        <v>5.1554503166445158E-2</v>
      </c>
      <c r="P173" s="241">
        <f t="shared" ref="P173:S173" si="512">P162/P$169</f>
        <v>5.4025200333121769E-2</v>
      </c>
      <c r="Q173" s="241">
        <f t="shared" si="512"/>
        <v>5.5175422714549394E-2</v>
      </c>
      <c r="R173" s="241">
        <f t="shared" si="512"/>
        <v>5.3819327190358271E-2</v>
      </c>
      <c r="S173" s="241">
        <f t="shared" si="512"/>
        <v>5.3581369460455906E-2</v>
      </c>
      <c r="T173" s="309">
        <f t="shared" si="508"/>
        <v>5.8847135039542614E-2</v>
      </c>
      <c r="U173" s="309">
        <f t="shared" si="508"/>
        <v>6.3406721756784412E-2</v>
      </c>
      <c r="V173" s="309">
        <f t="shared" si="508"/>
        <v>6.6621927626255587E-2</v>
      </c>
      <c r="W173" s="283"/>
      <c r="X173" s="241">
        <f t="shared" ref="X173:X182" si="513">O173</f>
        <v>5.1554503166445158E-2</v>
      </c>
      <c r="Y173" s="241">
        <f t="shared" ref="Y173:Y182" si="514">P173</f>
        <v>5.4025200333121769E-2</v>
      </c>
      <c r="Z173" s="241">
        <f t="shared" ref="Z173:Z182" si="515">Q173</f>
        <v>5.5175422714549394E-2</v>
      </c>
      <c r="AA173" s="241">
        <f t="shared" ref="AA173:AA182" si="516">R173</f>
        <v>5.3819327190358271E-2</v>
      </c>
      <c r="AB173" s="241">
        <f t="shared" ref="AB173:AB182" si="517">S173</f>
        <v>5.3581369460455906E-2</v>
      </c>
      <c r="AC173" s="309" t="e">
        <f t="shared" si="510"/>
        <v>#N/A</v>
      </c>
      <c r="AD173" s="309" t="e">
        <f t="shared" si="510"/>
        <v>#N/A</v>
      </c>
      <c r="AE173" s="309" t="e">
        <f t="shared" si="510"/>
        <v>#N/A</v>
      </c>
      <c r="AI173" s="190"/>
      <c r="AJ173" s="190"/>
      <c r="AK173" s="190"/>
      <c r="AM173" s="190"/>
      <c r="AN173" s="190"/>
      <c r="AO173" s="190"/>
      <c r="AQ173" s="233"/>
      <c r="AR173" s="233"/>
      <c r="AS173" s="233"/>
    </row>
    <row r="174" spans="1:46">
      <c r="A174" s="185" t="s">
        <v>16</v>
      </c>
      <c r="B174" s="185" t="str">
        <f t="shared" si="502"/>
        <v>TPPRMOT</v>
      </c>
      <c r="C174" s="185" t="str">
        <f t="shared" si="502"/>
        <v>Motorbike</v>
      </c>
      <c r="E174" s="241">
        <f t="shared" si="503"/>
        <v>1.7940905843631422E-2</v>
      </c>
      <c r="F174" s="241">
        <f t="shared" si="503"/>
        <v>1.5543771145434959E-2</v>
      </c>
      <c r="G174" s="241">
        <f t="shared" si="503"/>
        <v>1.6288690579621096E-2</v>
      </c>
      <c r="H174" s="241">
        <f t="shared" ref="H174:J174" si="518">H163/H$169</f>
        <v>1.6635484600805748E-2</v>
      </c>
      <c r="I174" s="241">
        <f t="shared" si="518"/>
        <v>1.6226619473906512E-2</v>
      </c>
      <c r="J174" s="241">
        <f t="shared" si="518"/>
        <v>1.6154874810129071E-2</v>
      </c>
      <c r="K174" s="241">
        <f t="shared" si="505"/>
        <v>1.7742512165542582E-2</v>
      </c>
      <c r="L174" s="241">
        <f t="shared" si="505"/>
        <v>1.9117235382673691E-2</v>
      </c>
      <c r="M174" s="241">
        <f t="shared" si="505"/>
        <v>2.0086625467942657E-2</v>
      </c>
      <c r="N174" s="40"/>
      <c r="O174" s="241">
        <f t="shared" si="506"/>
        <v>1.5543771145434959E-2</v>
      </c>
      <c r="P174" s="241">
        <f t="shared" ref="P174:S174" si="519">P163/P$169</f>
        <v>1.6288690579621096E-2</v>
      </c>
      <c r="Q174" s="241">
        <f t="shared" si="519"/>
        <v>1.6635484600805748E-2</v>
      </c>
      <c r="R174" s="241">
        <f t="shared" si="519"/>
        <v>1.6226619473906512E-2</v>
      </c>
      <c r="S174" s="241">
        <f t="shared" si="519"/>
        <v>1.6154874810129071E-2</v>
      </c>
      <c r="T174" s="309">
        <f t="shared" si="508"/>
        <v>1.7742512165542582E-2</v>
      </c>
      <c r="U174" s="309">
        <f t="shared" si="508"/>
        <v>1.9117235382673691E-2</v>
      </c>
      <c r="V174" s="309">
        <f t="shared" si="508"/>
        <v>2.0086625467942657E-2</v>
      </c>
      <c r="W174" s="283"/>
      <c r="X174" s="241">
        <f t="shared" si="513"/>
        <v>1.5543771145434959E-2</v>
      </c>
      <c r="Y174" s="241">
        <f t="shared" si="514"/>
        <v>1.6288690579621096E-2</v>
      </c>
      <c r="Z174" s="241">
        <f t="shared" si="515"/>
        <v>1.6635484600805748E-2</v>
      </c>
      <c r="AA174" s="241">
        <f t="shared" si="516"/>
        <v>1.6226619473906512E-2</v>
      </c>
      <c r="AB174" s="241">
        <f t="shared" si="517"/>
        <v>1.6154874810129071E-2</v>
      </c>
      <c r="AC174" s="309" t="e">
        <f t="shared" si="510"/>
        <v>#N/A</v>
      </c>
      <c r="AD174" s="309" t="e">
        <f t="shared" si="510"/>
        <v>#N/A</v>
      </c>
      <c r="AE174" s="309" t="e">
        <f t="shared" si="510"/>
        <v>#N/A</v>
      </c>
      <c r="AI174" s="190"/>
      <c r="AJ174" s="190"/>
      <c r="AK174" s="190"/>
      <c r="AM174" s="190"/>
      <c r="AN174" s="190"/>
      <c r="AO174" s="190"/>
    </row>
    <row r="175" spans="1:46">
      <c r="A175" s="185" t="s">
        <v>16</v>
      </c>
      <c r="B175" s="185" t="str">
        <f t="shared" si="502"/>
        <v>TPPUBUS</v>
      </c>
      <c r="C175" s="185" t="str">
        <f t="shared" si="502"/>
        <v>Bus</v>
      </c>
      <c r="E175" s="241">
        <f t="shared" si="503"/>
        <v>6.3640863298580652E-2</v>
      </c>
      <c r="F175" s="241">
        <f t="shared" si="503"/>
        <v>9.7665120004804692E-2</v>
      </c>
      <c r="G175" s="241">
        <f t="shared" si="503"/>
        <v>6.6489203670291527E-2</v>
      </c>
      <c r="H175" s="241">
        <f t="shared" ref="H175:J175" si="520">H164/H$169</f>
        <v>6.4330186150367522E-2</v>
      </c>
      <c r="I175" s="241">
        <f t="shared" si="520"/>
        <v>6.6322829470684033E-2</v>
      </c>
      <c r="J175" s="241">
        <f t="shared" si="520"/>
        <v>6.4468652290862655E-2</v>
      </c>
      <c r="K175" s="241">
        <f t="shared" si="505"/>
        <v>5.4377977711324528E-2</v>
      </c>
      <c r="L175" s="241">
        <f t="shared" si="505"/>
        <v>4.4029791632233861E-2</v>
      </c>
      <c r="M175" s="241">
        <f t="shared" si="505"/>
        <v>3.6324012560023378E-2</v>
      </c>
      <c r="N175" s="40"/>
      <c r="O175" s="241">
        <f t="shared" si="506"/>
        <v>9.7665120004804692E-2</v>
      </c>
      <c r="P175" s="241">
        <f t="shared" ref="P175:S175" si="521">P164/P$169</f>
        <v>6.6489203670291527E-2</v>
      </c>
      <c r="Q175" s="241">
        <f t="shared" si="521"/>
        <v>6.4330186150367522E-2</v>
      </c>
      <c r="R175" s="241">
        <f t="shared" si="521"/>
        <v>6.6322829470684033E-2</v>
      </c>
      <c r="S175" s="241">
        <f t="shared" si="521"/>
        <v>6.4468652290862655E-2</v>
      </c>
      <c r="T175" s="309">
        <f t="shared" si="508"/>
        <v>5.4377977711324528E-2</v>
      </c>
      <c r="U175" s="309">
        <f t="shared" si="508"/>
        <v>4.4029791632233861E-2</v>
      </c>
      <c r="V175" s="309">
        <f t="shared" si="508"/>
        <v>3.6324012560023378E-2</v>
      </c>
      <c r="W175" s="283"/>
      <c r="X175" s="241">
        <f t="shared" si="513"/>
        <v>9.7665120004804692E-2</v>
      </c>
      <c r="Y175" s="241">
        <f t="shared" si="514"/>
        <v>6.6489203670291527E-2</v>
      </c>
      <c r="Z175" s="241">
        <f t="shared" si="515"/>
        <v>6.4330186150367522E-2</v>
      </c>
      <c r="AA175" s="241">
        <f t="shared" si="516"/>
        <v>6.6322829470684033E-2</v>
      </c>
      <c r="AB175" s="241">
        <f t="shared" si="517"/>
        <v>6.4468652290862655E-2</v>
      </c>
      <c r="AC175" s="309" t="e">
        <f t="shared" si="510"/>
        <v>#N/A</v>
      </c>
      <c r="AD175" s="309" t="e">
        <f t="shared" si="510"/>
        <v>#N/A</v>
      </c>
      <c r="AE175" s="309" t="e">
        <f t="shared" si="510"/>
        <v>#N/A</v>
      </c>
      <c r="AG175" s="256">
        <f>T175</f>
        <v>5.4377977711324528E-2</v>
      </c>
      <c r="AI175" s="310">
        <f>AG175/$AG$180</f>
        <v>0.13308920664427062</v>
      </c>
      <c r="AJ175" s="310">
        <f>AI175</f>
        <v>0.13308920664427062</v>
      </c>
      <c r="AK175" s="310">
        <f>AJ175</f>
        <v>0.13308920664427062</v>
      </c>
      <c r="AL175" s="311"/>
      <c r="AM175" s="310">
        <f>AI175</f>
        <v>0.13308920664427062</v>
      </c>
      <c r="AN175" s="310">
        <f t="shared" ref="AN175:AO179" si="522">AJ175</f>
        <v>0.13308920664427062</v>
      </c>
      <c r="AO175" s="310">
        <f t="shared" si="522"/>
        <v>0.13308920664427062</v>
      </c>
      <c r="AP175" s="311"/>
      <c r="AQ175" s="310">
        <f>AM175</f>
        <v>0.13308920664427062</v>
      </c>
      <c r="AR175" s="310">
        <f t="shared" ref="AR175:AS179" si="523">AN175</f>
        <v>0.13308920664427062</v>
      </c>
      <c r="AS175" s="310">
        <f t="shared" si="523"/>
        <v>0.13308920664427062</v>
      </c>
    </row>
    <row r="176" spans="1:46">
      <c r="A176" s="185" t="s">
        <v>16</v>
      </c>
      <c r="B176" s="185" t="str">
        <f t="shared" si="502"/>
        <v>TPPUMBT</v>
      </c>
      <c r="C176" s="185" t="str">
        <f t="shared" si="502"/>
        <v>Minibus</v>
      </c>
      <c r="E176" s="241">
        <f t="shared" si="503"/>
        <v>0.34345961118758417</v>
      </c>
      <c r="F176" s="241">
        <f t="shared" si="503"/>
        <v>0.33855689956128127</v>
      </c>
      <c r="G176" s="241">
        <f t="shared" si="503"/>
        <v>0.35176382752593421</v>
      </c>
      <c r="H176" s="241">
        <f t="shared" ref="H176:J176" si="524">H165/H$169</f>
        <v>0.34034145780903896</v>
      </c>
      <c r="I176" s="241">
        <f t="shared" si="524"/>
        <v>0.35088361807801083</v>
      </c>
      <c r="J176" s="241">
        <f t="shared" si="524"/>
        <v>0.34107401853882069</v>
      </c>
      <c r="K176" s="241">
        <f t="shared" si="505"/>
        <v>0.28768889559437233</v>
      </c>
      <c r="L176" s="241">
        <f t="shared" si="505"/>
        <v>0.23294139762188587</v>
      </c>
      <c r="M176" s="241">
        <f t="shared" si="505"/>
        <v>0.19217366104390743</v>
      </c>
      <c r="N176" s="40"/>
      <c r="O176" s="241">
        <f t="shared" si="506"/>
        <v>0.33855689956128127</v>
      </c>
      <c r="P176" s="241">
        <f t="shared" ref="P176:S176" si="525">P165/P$169</f>
        <v>0.35176382752593421</v>
      </c>
      <c r="Q176" s="241">
        <f t="shared" si="525"/>
        <v>0.34034145780903896</v>
      </c>
      <c r="R176" s="241">
        <f t="shared" si="525"/>
        <v>0.35088361807801083</v>
      </c>
      <c r="S176" s="241">
        <f t="shared" si="525"/>
        <v>0.34107401853882069</v>
      </c>
      <c r="T176" s="309">
        <f t="shared" si="508"/>
        <v>0.28768889559437233</v>
      </c>
      <c r="U176" s="309">
        <f t="shared" si="508"/>
        <v>0.23294139762188587</v>
      </c>
      <c r="V176" s="309">
        <f t="shared" si="508"/>
        <v>0.19217366104390743</v>
      </c>
      <c r="W176" s="283"/>
      <c r="X176" s="241">
        <f t="shared" si="513"/>
        <v>0.33855689956128127</v>
      </c>
      <c r="Y176" s="241">
        <f t="shared" si="514"/>
        <v>0.35176382752593421</v>
      </c>
      <c r="Z176" s="241">
        <f t="shared" si="515"/>
        <v>0.34034145780903896</v>
      </c>
      <c r="AA176" s="241">
        <f t="shared" si="516"/>
        <v>0.35088361807801083</v>
      </c>
      <c r="AB176" s="241">
        <f t="shared" si="517"/>
        <v>0.34107401853882069</v>
      </c>
      <c r="AC176" s="309" t="e">
        <f t="shared" si="510"/>
        <v>#N/A</v>
      </c>
      <c r="AD176" s="309" t="e">
        <f t="shared" si="510"/>
        <v>#N/A</v>
      </c>
      <c r="AE176" s="309" t="e">
        <f t="shared" si="510"/>
        <v>#N/A</v>
      </c>
      <c r="AG176" s="256">
        <f>T176</f>
        <v>0.28768889559437233</v>
      </c>
      <c r="AI176" s="310">
        <f>1-SUM(AI177:AI179,AI175)</f>
        <v>0.70411384325989101</v>
      </c>
      <c r="AJ176" s="310">
        <f t="shared" ref="AJ176:AK176" si="526">1-SUM(AJ177:AJ179,AJ175)</f>
        <v>0.70411384325989101</v>
      </c>
      <c r="AK176" s="310">
        <f t="shared" si="526"/>
        <v>0.70411384325989101</v>
      </c>
      <c r="AL176" s="311"/>
      <c r="AM176" s="310">
        <f t="shared" ref="AM176:AM179" si="527">AI176</f>
        <v>0.70411384325989101</v>
      </c>
      <c r="AN176" s="310">
        <f t="shared" si="522"/>
        <v>0.70411384325989101</v>
      </c>
      <c r="AO176" s="310">
        <f t="shared" si="522"/>
        <v>0.70411384325989101</v>
      </c>
      <c r="AP176" s="311"/>
      <c r="AQ176" s="310">
        <f t="shared" ref="AQ176:AQ178" si="528">AM176</f>
        <v>0.70411384325989101</v>
      </c>
      <c r="AR176" s="310">
        <f t="shared" si="523"/>
        <v>0.70411384325989101</v>
      </c>
      <c r="AS176" s="310">
        <f t="shared" si="523"/>
        <v>0.70411384325989101</v>
      </c>
    </row>
    <row r="177" spans="1:47">
      <c r="A177" s="185" t="s">
        <v>16</v>
      </c>
      <c r="B177" s="185" t="str">
        <f t="shared" si="502"/>
        <v>TPPUBRT</v>
      </c>
      <c r="C177" s="185" t="str">
        <f t="shared" si="502"/>
        <v>BRT</v>
      </c>
      <c r="E177" s="241">
        <f t="shared" si="503"/>
        <v>2.1686204501419597E-3</v>
      </c>
      <c r="F177" s="241">
        <f t="shared" si="503"/>
        <v>2.8040832207160871E-3</v>
      </c>
      <c r="G177" s="241">
        <f t="shared" si="503"/>
        <v>5.5280916651821348E-3</v>
      </c>
      <c r="H177" s="241">
        <f t="shared" ref="H177:J177" si="529">H166/H$169</f>
        <v>8.438070207012191E-3</v>
      </c>
      <c r="I177" s="241">
        <f t="shared" si="529"/>
        <v>8.6519696686055865E-3</v>
      </c>
      <c r="J177" s="241">
        <f t="shared" si="529"/>
        <v>2.360106079807775E-2</v>
      </c>
      <c r="K177" s="241">
        <f t="shared" si="505"/>
        <v>3.8649177621305902E-2</v>
      </c>
      <c r="L177" s="241">
        <f t="shared" si="505"/>
        <v>6.2671936884500137E-2</v>
      </c>
      <c r="M177" s="241">
        <f t="shared" si="505"/>
        <v>8.2396718913397698E-2</v>
      </c>
      <c r="N177" s="40"/>
      <c r="O177" s="241">
        <f t="shared" si="506"/>
        <v>2.8040832207160871E-3</v>
      </c>
      <c r="P177" s="241">
        <f t="shared" ref="P177:S177" si="530">P166/P$169</f>
        <v>5.5280916651821348E-3</v>
      </c>
      <c r="Q177" s="241">
        <f t="shared" si="530"/>
        <v>8.438070207012191E-3</v>
      </c>
      <c r="R177" s="241">
        <f t="shared" si="530"/>
        <v>8.6519696686055865E-3</v>
      </c>
      <c r="S177" s="241">
        <f t="shared" si="530"/>
        <v>2.360106079807775E-2</v>
      </c>
      <c r="T177" s="309">
        <f t="shared" si="508"/>
        <v>3.8649177621305902E-2</v>
      </c>
      <c r="U177" s="309">
        <f t="shared" si="508"/>
        <v>6.2671936884500137E-2</v>
      </c>
      <c r="V177" s="309">
        <f t="shared" si="508"/>
        <v>8.2396718913397698E-2</v>
      </c>
      <c r="W177" s="283"/>
      <c r="X177" s="241">
        <f t="shared" si="513"/>
        <v>2.8040832207160871E-3</v>
      </c>
      <c r="Y177" s="241">
        <f t="shared" si="514"/>
        <v>5.5280916651821348E-3</v>
      </c>
      <c r="Z177" s="241">
        <f t="shared" si="515"/>
        <v>8.438070207012191E-3</v>
      </c>
      <c r="AA177" s="241">
        <f t="shared" si="516"/>
        <v>8.6519696686055865E-3</v>
      </c>
      <c r="AB177" s="241">
        <f t="shared" si="517"/>
        <v>2.360106079807775E-2</v>
      </c>
      <c r="AC177" s="309" t="e">
        <f t="shared" si="510"/>
        <v>#N/A</v>
      </c>
      <c r="AD177" s="309" t="e">
        <f t="shared" si="510"/>
        <v>#N/A</v>
      </c>
      <c r="AE177" s="309" t="e">
        <f t="shared" si="510"/>
        <v>#N/A</v>
      </c>
      <c r="AG177" s="256">
        <f>T177</f>
        <v>3.8649177621305902E-2</v>
      </c>
      <c r="AI177" s="310">
        <f>AG177/$AG$180</f>
        <v>9.4593226956321275E-2</v>
      </c>
      <c r="AJ177" s="310">
        <f t="shared" ref="AJ177:AK177" si="531">AI177</f>
        <v>9.4593226956321275E-2</v>
      </c>
      <c r="AK177" s="310">
        <f t="shared" si="531"/>
        <v>9.4593226956321275E-2</v>
      </c>
      <c r="AL177" s="311"/>
      <c r="AM177" s="310">
        <f t="shared" si="527"/>
        <v>9.4593226956321275E-2</v>
      </c>
      <c r="AN177" s="310">
        <f t="shared" si="522"/>
        <v>9.4593226956321275E-2</v>
      </c>
      <c r="AO177" s="310">
        <f t="shared" si="522"/>
        <v>9.4593226956321275E-2</v>
      </c>
      <c r="AP177" s="311"/>
      <c r="AQ177" s="310">
        <f t="shared" si="528"/>
        <v>9.4593226956321275E-2</v>
      </c>
      <c r="AR177" s="310">
        <f t="shared" si="523"/>
        <v>9.4593226956321275E-2</v>
      </c>
      <c r="AS177" s="310">
        <f t="shared" si="523"/>
        <v>9.4593226956321275E-2</v>
      </c>
    </row>
    <row r="178" spans="1:47">
      <c r="A178" s="185" t="s">
        <v>16</v>
      </c>
      <c r="B178" s="185" t="str">
        <f t="shared" si="502"/>
        <v>TPPUMER</v>
      </c>
      <c r="C178" s="185" t="str">
        <f t="shared" si="502"/>
        <v>Metro Rail</v>
      </c>
      <c r="D178" s="255">
        <f>INDEX($BK$4:$BK$7,MATCH($D$3,$BB$4:$BB$7,0))</f>
        <v>0</v>
      </c>
      <c r="E178" s="241">
        <f t="shared" si="503"/>
        <v>5.9653251019135947E-2</v>
      </c>
      <c r="F178" s="241">
        <f t="shared" si="503"/>
        <v>4.2757325713666694E-2</v>
      </c>
      <c r="G178" s="241">
        <f t="shared" si="503"/>
        <v>3.0998344954392649E-2</v>
      </c>
      <c r="H178" s="241">
        <f t="shared" ref="H178:J178" si="532">H167/H$169</f>
        <v>2.9991775975509161E-2</v>
      </c>
      <c r="I178" s="241">
        <f t="shared" si="532"/>
        <v>3.0920778604575642E-2</v>
      </c>
      <c r="J178" s="241">
        <f t="shared" si="532"/>
        <v>3.0056331135604863E-2</v>
      </c>
      <c r="K178" s="241">
        <f t="shared" si="505"/>
        <v>2.5351895014063441E-2</v>
      </c>
      <c r="L178" s="241">
        <f t="shared" si="505"/>
        <v>2.052740285556847E-2</v>
      </c>
      <c r="M178" s="241">
        <f t="shared" si="505"/>
        <v>1.6934843693524396E-2</v>
      </c>
      <c r="N178" s="40"/>
      <c r="O178" s="241">
        <f t="shared" si="506"/>
        <v>4.2757325713666694E-2</v>
      </c>
      <c r="P178" s="241">
        <f t="shared" ref="P178:S178" si="533">P167/P$169</f>
        <v>3.0998344954392649E-2</v>
      </c>
      <c r="Q178" s="241">
        <f t="shared" si="533"/>
        <v>2.9991775975509161E-2</v>
      </c>
      <c r="R178" s="241">
        <f t="shared" si="533"/>
        <v>3.0920778604575642E-2</v>
      </c>
      <c r="S178" s="241">
        <f t="shared" si="533"/>
        <v>3.0056331135604863E-2</v>
      </c>
      <c r="T178" s="309">
        <f t="shared" si="508"/>
        <v>2.5351895014063441E-2</v>
      </c>
      <c r="U178" s="309">
        <f t="shared" si="508"/>
        <v>2.052740285556847E-2</v>
      </c>
      <c r="V178" s="309">
        <f t="shared" si="508"/>
        <v>1.6934843693524396E-2</v>
      </c>
      <c r="W178" s="283"/>
      <c r="X178" s="241">
        <f t="shared" si="513"/>
        <v>4.2757325713666694E-2</v>
      </c>
      <c r="Y178" s="241">
        <f t="shared" si="514"/>
        <v>3.0998344954392649E-2</v>
      </c>
      <c r="Z178" s="241">
        <f t="shared" si="515"/>
        <v>2.9991775975509161E-2</v>
      </c>
      <c r="AA178" s="241">
        <f t="shared" si="516"/>
        <v>3.0920778604575642E-2</v>
      </c>
      <c r="AB178" s="241">
        <f t="shared" si="517"/>
        <v>3.0056331135604863E-2</v>
      </c>
      <c r="AC178" s="309" t="e">
        <f t="shared" si="510"/>
        <v>#N/A</v>
      </c>
      <c r="AD178" s="309" t="e">
        <f t="shared" si="510"/>
        <v>#N/A</v>
      </c>
      <c r="AE178" s="309" t="e">
        <f t="shared" si="510"/>
        <v>#N/A</v>
      </c>
      <c r="AG178" s="256">
        <f>T178</f>
        <v>2.5351895014063441E-2</v>
      </c>
      <c r="AI178" s="310">
        <f>AG178/$AG$180</f>
        <v>6.2048346340909895E-2</v>
      </c>
      <c r="AJ178" s="310">
        <f>AI178*(1+$D$178)</f>
        <v>6.2048346340909895E-2</v>
      </c>
      <c r="AK178" s="310">
        <f>AJ178*(1+$D$178)</f>
        <v>6.2048346340909895E-2</v>
      </c>
      <c r="AL178" s="311"/>
      <c r="AM178" s="310">
        <f>AI178</f>
        <v>6.2048346340909895E-2</v>
      </c>
      <c r="AN178" s="310">
        <f t="shared" si="522"/>
        <v>6.2048346340909895E-2</v>
      </c>
      <c r="AO178" s="310">
        <f>AK178</f>
        <v>6.2048346340909895E-2</v>
      </c>
      <c r="AP178" s="311"/>
      <c r="AQ178" s="310">
        <f t="shared" si="528"/>
        <v>6.2048346340909895E-2</v>
      </c>
      <c r="AR178" s="310">
        <f t="shared" si="523"/>
        <v>6.2048346340909895E-2</v>
      </c>
      <c r="AS178" s="310">
        <f>AO178</f>
        <v>6.2048346340909895E-2</v>
      </c>
      <c r="AU178" s="276"/>
    </row>
    <row r="179" spans="1:47">
      <c r="A179" s="185" t="s">
        <v>16</v>
      </c>
      <c r="B179" s="185" t="str">
        <f t="shared" si="502"/>
        <v>TPPUGAT</v>
      </c>
      <c r="C179" s="185" t="str">
        <f t="shared" si="502"/>
        <v>Gautrain</v>
      </c>
      <c r="E179" s="241">
        <f t="shared" si="503"/>
        <v>2.1389326173874928E-3</v>
      </c>
      <c r="F179" s="241">
        <f t="shared" si="503"/>
        <v>2.121238047311156E-3</v>
      </c>
      <c r="G179" s="241">
        <f t="shared" si="503"/>
        <v>2.2641795301630036E-3</v>
      </c>
      <c r="H179" s="241">
        <f t="shared" ref="H179:J179" si="534">H168/H$169</f>
        <v>2.3823564978806395E-3</v>
      </c>
      <c r="I179" s="241">
        <f t="shared" si="534"/>
        <v>2.3334883812402255E-3</v>
      </c>
      <c r="J179" s="241">
        <f t="shared" si="534"/>
        <v>2.3041102323315306E-3</v>
      </c>
      <c r="K179" s="241">
        <f t="shared" si="505"/>
        <v>2.5149818741809445E-3</v>
      </c>
      <c r="L179" s="241">
        <f t="shared" si="505"/>
        <v>2.5882915833550998E-3</v>
      </c>
      <c r="M179" s="241">
        <f t="shared" si="505"/>
        <v>2.6165815243919329E-3</v>
      </c>
      <c r="N179" s="40"/>
      <c r="O179" s="241">
        <f t="shared" si="506"/>
        <v>2.121238047311156E-3</v>
      </c>
      <c r="P179" s="241">
        <f t="shared" ref="P179:S179" si="535">P168/P$169</f>
        <v>2.2641795301630036E-3</v>
      </c>
      <c r="Q179" s="241">
        <f t="shared" si="535"/>
        <v>2.3823564978806395E-3</v>
      </c>
      <c r="R179" s="241">
        <f t="shared" si="535"/>
        <v>2.3334883812402255E-3</v>
      </c>
      <c r="S179" s="241">
        <f t="shared" si="535"/>
        <v>2.3041102323315306E-3</v>
      </c>
      <c r="T179" s="309">
        <f t="shared" si="508"/>
        <v>2.5149818741809445E-3</v>
      </c>
      <c r="U179" s="309">
        <f t="shared" si="508"/>
        <v>2.5882915833550998E-3</v>
      </c>
      <c r="V179" s="309">
        <f t="shared" si="508"/>
        <v>2.6165815243919329E-3</v>
      </c>
      <c r="W179" s="283"/>
      <c r="X179" s="241">
        <f t="shared" si="513"/>
        <v>2.121238047311156E-3</v>
      </c>
      <c r="Y179" s="241">
        <f t="shared" si="514"/>
        <v>2.2641795301630036E-3</v>
      </c>
      <c r="Z179" s="241">
        <f t="shared" si="515"/>
        <v>2.3823564978806395E-3</v>
      </c>
      <c r="AA179" s="241">
        <f t="shared" si="516"/>
        <v>2.3334883812402255E-3</v>
      </c>
      <c r="AB179" s="241">
        <f t="shared" si="517"/>
        <v>2.3041102323315306E-3</v>
      </c>
      <c r="AC179" s="309" t="e">
        <f t="shared" si="510"/>
        <v>#N/A</v>
      </c>
      <c r="AD179" s="309" t="e">
        <f t="shared" si="510"/>
        <v>#N/A</v>
      </c>
      <c r="AE179" s="309" t="e">
        <f t="shared" si="510"/>
        <v>#N/A</v>
      </c>
      <c r="AG179" s="256">
        <f>T179</f>
        <v>2.5149818741809445E-3</v>
      </c>
      <c r="AI179" s="310">
        <f>AG179/$AG$180</f>
        <v>6.1553767986071315E-3</v>
      </c>
      <c r="AJ179" s="310">
        <f t="shared" ref="AJ179:AK179" si="536">AI179</f>
        <v>6.1553767986071315E-3</v>
      </c>
      <c r="AK179" s="310">
        <f t="shared" si="536"/>
        <v>6.1553767986071315E-3</v>
      </c>
      <c r="AL179" s="311"/>
      <c r="AM179" s="310">
        <f t="shared" si="527"/>
        <v>6.1553767986071315E-3</v>
      </c>
      <c r="AN179" s="310">
        <f t="shared" si="522"/>
        <v>6.1553767986071315E-3</v>
      </c>
      <c r="AO179" s="310">
        <f t="shared" si="522"/>
        <v>6.1553767986071315E-3</v>
      </c>
      <c r="AP179" s="311"/>
      <c r="AQ179" s="310">
        <f>AM179</f>
        <v>6.1553767986071315E-3</v>
      </c>
      <c r="AR179" s="310">
        <f t="shared" si="523"/>
        <v>6.1553767986071315E-3</v>
      </c>
      <c r="AS179" s="310">
        <f t="shared" si="523"/>
        <v>6.1553767986071315E-3</v>
      </c>
      <c r="AU179" s="276"/>
    </row>
    <row r="180" spans="1:47">
      <c r="A180" s="185" t="s">
        <v>16</v>
      </c>
      <c r="H180" s="283"/>
      <c r="I180" s="283"/>
      <c r="J180" s="283"/>
      <c r="L180" s="185"/>
      <c r="N180" s="40"/>
      <c r="P180" s="283"/>
      <c r="Q180" s="283"/>
      <c r="R180" s="283"/>
      <c r="S180" s="283"/>
      <c r="T180" s="283"/>
      <c r="X180" s="283"/>
      <c r="Y180" s="283"/>
      <c r="Z180" s="283"/>
      <c r="AA180" s="283"/>
      <c r="AB180" s="283"/>
      <c r="AC180" s="283"/>
      <c r="AD180" s="283"/>
      <c r="AG180" s="256">
        <f>SUM(AG175:AG179)</f>
        <v>0.40858292781524713</v>
      </c>
      <c r="AI180" s="33"/>
      <c r="AJ180" s="33"/>
      <c r="AK180" s="33"/>
    </row>
    <row r="181" spans="1:47">
      <c r="A181" s="185" t="s">
        <v>16</v>
      </c>
      <c r="C181" s="185" t="s">
        <v>145</v>
      </c>
      <c r="E181" s="33">
        <f>SUM(E172:E174)</f>
        <v>0.52893872142716969</v>
      </c>
      <c r="F181" s="33">
        <f t="shared" ref="F181:G181" si="537">SUM(F172:F174)</f>
        <v>0.51609533345222003</v>
      </c>
      <c r="G181" s="33">
        <f t="shared" si="537"/>
        <v>0.54295635265403652</v>
      </c>
      <c r="H181" s="33">
        <f t="shared" ref="H181:J181" si="538">SUM(H172:H174)</f>
        <v>0.55451615336019155</v>
      </c>
      <c r="I181" s="33">
        <f t="shared" si="538"/>
        <v>0.54088731579688365</v>
      </c>
      <c r="J181" s="33">
        <f t="shared" si="538"/>
        <v>0.53849582700430243</v>
      </c>
      <c r="K181" s="33">
        <f>SUM(K172:K174)</f>
        <v>0.59141707218475281</v>
      </c>
      <c r="L181" s="33">
        <f>SUM(L172:L174)</f>
        <v>0.63724117942245651</v>
      </c>
      <c r="M181" s="33">
        <f>SUM(M172:M174)</f>
        <v>0.66955418226475527</v>
      </c>
      <c r="N181" s="40"/>
      <c r="O181" s="33">
        <f>SUM(O172:O174)</f>
        <v>0.51609533345222003</v>
      </c>
      <c r="P181" s="33">
        <f t="shared" ref="P181:S181" si="539">SUM(P172:P174)</f>
        <v>0.54295635265403652</v>
      </c>
      <c r="Q181" s="33">
        <f t="shared" si="539"/>
        <v>0.55451615336019155</v>
      </c>
      <c r="R181" s="33">
        <f t="shared" si="539"/>
        <v>0.54088731579688365</v>
      </c>
      <c r="S181" s="33">
        <f t="shared" si="539"/>
        <v>0.53849582700430243</v>
      </c>
      <c r="T181" s="33">
        <f>SUM(T172:T174)</f>
        <v>0.59141707218475281</v>
      </c>
      <c r="U181" s="33">
        <f>SUM(U172:U174)</f>
        <v>0.63724117942245651</v>
      </c>
      <c r="V181" s="33">
        <f>SUM(V172:V174)</f>
        <v>0.66955418226475527</v>
      </c>
      <c r="X181" s="241">
        <f t="shared" si="513"/>
        <v>0.51609533345222003</v>
      </c>
      <c r="Y181" s="241">
        <f t="shared" si="514"/>
        <v>0.54295635265403652</v>
      </c>
      <c r="Z181" s="241">
        <f t="shared" si="515"/>
        <v>0.55451615336019155</v>
      </c>
      <c r="AA181" s="241">
        <f t="shared" si="516"/>
        <v>0.54088731579688365</v>
      </c>
      <c r="AB181" s="241">
        <f t="shared" si="517"/>
        <v>0.53849582700430243</v>
      </c>
      <c r="AC181" s="309" t="e">
        <f>SUM(AC172:AC174)</f>
        <v>#N/A</v>
      </c>
      <c r="AD181" s="309" t="e">
        <f>SUM(AD172:AD174)</f>
        <v>#N/A</v>
      </c>
      <c r="AE181" s="309" t="e">
        <f>SUM(AE172:AE174)</f>
        <v>#N/A</v>
      </c>
    </row>
    <row r="182" spans="1:47">
      <c r="A182" s="185" t="s">
        <v>16</v>
      </c>
      <c r="B182" s="275"/>
      <c r="C182" s="185" t="s">
        <v>146</v>
      </c>
      <c r="E182" s="33">
        <f t="shared" ref="E182:G182" si="540">1-E181</f>
        <v>0.47106127857283031</v>
      </c>
      <c r="F182" s="33">
        <f t="shared" si="540"/>
        <v>0.48390466654777997</v>
      </c>
      <c r="G182" s="33">
        <f t="shared" si="540"/>
        <v>0.45704364734596348</v>
      </c>
      <c r="H182" s="33">
        <f t="shared" ref="H182:J182" si="541">1-H181</f>
        <v>0.44548384663980845</v>
      </c>
      <c r="I182" s="33">
        <f t="shared" si="541"/>
        <v>0.45911268420311635</v>
      </c>
      <c r="J182" s="33">
        <f t="shared" si="541"/>
        <v>0.46150417299569757</v>
      </c>
      <c r="K182" s="33">
        <f>1-K181</f>
        <v>0.40858292781524719</v>
      </c>
      <c r="L182" s="33">
        <f>1-L181</f>
        <v>0.36275882057754349</v>
      </c>
      <c r="M182" s="33">
        <f>1-M181</f>
        <v>0.33044581773524473</v>
      </c>
      <c r="N182" s="40"/>
      <c r="O182" s="33">
        <f>1-O181</f>
        <v>0.48390466654777997</v>
      </c>
      <c r="P182" s="33">
        <f t="shared" ref="P182:S182" si="542">1-P181</f>
        <v>0.45704364734596348</v>
      </c>
      <c r="Q182" s="33">
        <f t="shared" si="542"/>
        <v>0.44548384663980845</v>
      </c>
      <c r="R182" s="33">
        <f t="shared" si="542"/>
        <v>0.45911268420311635</v>
      </c>
      <c r="S182" s="33">
        <f t="shared" si="542"/>
        <v>0.46150417299569757</v>
      </c>
      <c r="T182" s="33">
        <f>1-T181</f>
        <v>0.40858292781524719</v>
      </c>
      <c r="U182" s="33">
        <f>1-U181</f>
        <v>0.36275882057754349</v>
      </c>
      <c r="V182" s="33">
        <f>1-V181</f>
        <v>0.33044581773524473</v>
      </c>
      <c r="X182" s="241">
        <f t="shared" si="513"/>
        <v>0.48390466654777997</v>
      </c>
      <c r="Y182" s="241">
        <f t="shared" si="514"/>
        <v>0.45704364734596348</v>
      </c>
      <c r="Z182" s="241">
        <f t="shared" si="515"/>
        <v>0.44548384663980845</v>
      </c>
      <c r="AA182" s="241">
        <f t="shared" si="516"/>
        <v>0.45911268420311635</v>
      </c>
      <c r="AB182" s="241">
        <f t="shared" si="517"/>
        <v>0.46150417299569757</v>
      </c>
      <c r="AC182" s="309" t="e">
        <f>1-AC181</f>
        <v>#N/A</v>
      </c>
      <c r="AD182" s="309" t="e">
        <f>1-AD181</f>
        <v>#N/A</v>
      </c>
      <c r="AE182" s="309" t="e">
        <f>1-AE181</f>
        <v>#N/A</v>
      </c>
    </row>
    <row r="183" spans="1:47">
      <c r="A183" s="185" t="s">
        <v>16</v>
      </c>
      <c r="B183" s="275"/>
      <c r="L183" s="185"/>
      <c r="N183" s="40"/>
      <c r="X183" s="24">
        <f t="shared" ref="X183:AB183" si="543">SUM(X161:X162)/SUM(O161:O162)</f>
        <v>1</v>
      </c>
      <c r="Y183" s="24">
        <f t="shared" si="543"/>
        <v>1</v>
      </c>
      <c r="Z183" s="24">
        <f t="shared" si="543"/>
        <v>1</v>
      </c>
      <c r="AA183" s="24">
        <f t="shared" si="543"/>
        <v>1</v>
      </c>
      <c r="AB183" s="24">
        <f t="shared" si="543"/>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4">H4</f>
        <v>2019</v>
      </c>
      <c r="I185" s="7">
        <f t="shared" si="544"/>
        <v>2020</v>
      </c>
      <c r="J185" s="7">
        <f t="shared" si="544"/>
        <v>2021</v>
      </c>
      <c r="K185" s="7">
        <v>2030</v>
      </c>
      <c r="L185" s="7">
        <v>2040</v>
      </c>
      <c r="M185" s="7">
        <v>2050</v>
      </c>
      <c r="N185" s="40"/>
      <c r="O185" s="8">
        <f>O171</f>
        <v>2015</v>
      </c>
      <c r="P185" s="8">
        <f t="shared" ref="P185:V185" si="545">P171</f>
        <v>2017</v>
      </c>
      <c r="Q185" s="8">
        <f t="shared" si="545"/>
        <v>2019</v>
      </c>
      <c r="R185" s="8">
        <f t="shared" si="545"/>
        <v>2020</v>
      </c>
      <c r="S185" s="8">
        <f t="shared" si="545"/>
        <v>2021</v>
      </c>
      <c r="T185" s="8">
        <f t="shared" si="545"/>
        <v>2030</v>
      </c>
      <c r="U185" s="8">
        <f t="shared" si="545"/>
        <v>2040</v>
      </c>
      <c r="V185" s="8">
        <f t="shared" si="545"/>
        <v>2050</v>
      </c>
      <c r="W185" s="185">
        <f>W4</f>
        <v>0</v>
      </c>
      <c r="X185" s="185">
        <f>X4</f>
        <v>0</v>
      </c>
      <c r="Y185" s="283">
        <f t="shared" ref="Y185:AR185" si="546">Y4</f>
        <v>0</v>
      </c>
      <c r="Z185" s="283">
        <f t="shared" si="546"/>
        <v>0</v>
      </c>
      <c r="AA185" s="283">
        <f t="shared" si="546"/>
        <v>0</v>
      </c>
      <c r="AB185" s="283">
        <f t="shared" si="546"/>
        <v>0</v>
      </c>
      <c r="AC185" s="283">
        <f t="shared" si="546"/>
        <v>0</v>
      </c>
      <c r="AD185" s="283">
        <f t="shared" si="546"/>
        <v>0</v>
      </c>
      <c r="AE185" s="283">
        <f t="shared" si="546"/>
        <v>0</v>
      </c>
      <c r="AF185" s="283">
        <f t="shared" si="546"/>
        <v>0</v>
      </c>
      <c r="AG185" s="283">
        <f t="shared" si="546"/>
        <v>0</v>
      </c>
      <c r="AH185" s="283">
        <f t="shared" si="546"/>
        <v>0</v>
      </c>
      <c r="AI185" s="283">
        <f t="shared" si="546"/>
        <v>0</v>
      </c>
      <c r="AJ185" s="283">
        <f t="shared" si="546"/>
        <v>0</v>
      </c>
      <c r="AK185" s="283">
        <f t="shared" si="546"/>
        <v>0</v>
      </c>
      <c r="AL185" s="283">
        <f t="shared" si="546"/>
        <v>0</v>
      </c>
      <c r="AM185" s="283">
        <f t="shared" si="546"/>
        <v>0</v>
      </c>
      <c r="AN185" s="283">
        <f t="shared" si="546"/>
        <v>0</v>
      </c>
      <c r="AO185" s="283">
        <f t="shared" si="546"/>
        <v>0</v>
      </c>
      <c r="AP185" s="283">
        <f t="shared" si="546"/>
        <v>0</v>
      </c>
      <c r="AQ185" s="283">
        <f t="shared" si="546"/>
        <v>0</v>
      </c>
      <c r="AR185" s="283">
        <f t="shared" si="546"/>
        <v>0</v>
      </c>
    </row>
    <row r="186" spans="1:47">
      <c r="A186" s="185" t="s">
        <v>16</v>
      </c>
      <c r="B186" s="185" t="str">
        <f>B149</f>
        <v>TPPRCAR</v>
      </c>
      <c r="C186" s="185" t="str">
        <f>C149</f>
        <v>Car Priv.Veh. Vehicle km</v>
      </c>
      <c r="E186" s="300">
        <f t="shared" ref="E186:G193" si="547">E149</f>
        <v>79.482610788066708</v>
      </c>
      <c r="F186" s="10">
        <f>F149</f>
        <v>90.050055637357033</v>
      </c>
      <c r="G186" s="186">
        <f>G149</f>
        <v>95.850319471255148</v>
      </c>
      <c r="H186" s="186">
        <f>H149</f>
        <v>102.69817864748087</v>
      </c>
      <c r="I186" s="186">
        <f t="shared" ref="I186:J186" si="548">I149</f>
        <v>100.04001239116128</v>
      </c>
      <c r="J186" s="186">
        <f t="shared" si="548"/>
        <v>101.40464748235428</v>
      </c>
      <c r="K186" s="10">
        <f t="shared" ref="K186:M193" si="549">K149</f>
        <v>132.36486875447926</v>
      </c>
      <c r="L186" s="10">
        <f t="shared" si="549"/>
        <v>167.39776860037921</v>
      </c>
      <c r="M186" s="10">
        <f t="shared" si="549"/>
        <v>198.46476505449249</v>
      </c>
      <c r="N186" s="40"/>
      <c r="O186" s="233">
        <f>IF(O$113&lt;=$I$148,($I186-$F186)/10,IF(AND(O$113&gt;$I$148,O$113&lt;=$K$148),($K186-$I186)/10,IF(AND(O$113&gt;$K$148,O$113&lt;=$L$148),($L186-$K186)/2,($M186-$L186)/2)))+E186</f>
        <v>80.481606463447136</v>
      </c>
      <c r="P186" s="233">
        <f>IF(P$148&lt;=$I$148,($I186-$F186)/10,IF(AND(P$148&gt;$I$148,P$148&lt;=$K$148),($K186-$I186)/10,IF(AND(P$148&gt;$K$148,P$148&lt;=$L$148),($L186-$K186)/2,($M186-$L186)/2)))+O186</f>
        <v>81.480602138827564</v>
      </c>
      <c r="Q186" s="233">
        <f t="shared" ref="Q186:V186" si="550">IF(Q$148&lt;=$I$148,($I186-$F186)/10,IF(AND(Q$148&gt;$I$148,Q$148&lt;=$K$148),($K186-$I186)/10,IF(AND(Q$148&gt;$K$148,Q$148&lt;=$L$148),($L186-$K186)/2,($M186-$L186)/2)))+P186</f>
        <v>82.479597814207992</v>
      </c>
      <c r="R186" s="233">
        <f t="shared" si="550"/>
        <v>83.47859348958842</v>
      </c>
      <c r="S186" s="233">
        <f t="shared" si="550"/>
        <v>86.711079125920222</v>
      </c>
      <c r="T186" s="306">
        <f t="shared" si="550"/>
        <v>89.943564762252024</v>
      </c>
      <c r="U186" s="306">
        <f t="shared" si="550"/>
        <v>107.460014685202</v>
      </c>
      <c r="V186" s="306">
        <f t="shared" si="550"/>
        <v>122.99351291225864</v>
      </c>
      <c r="W186" s="233">
        <f>E186</f>
        <v>79.482610788066708</v>
      </c>
      <c r="X186" s="233">
        <f t="shared" ref="X186:X187" si="551">IF(X$148&lt;=$I$148,($I186-$F186)/10,IF(AND(X$148&gt;$I$148,X$148&lt;=$K$148),($K186-$I186)/10,IF(AND(X$148&gt;$K$148,X$148&lt;=$L$148),($L186-$K186)/2,($M186-$L186)/2)))+W186</f>
        <v>80.481606463447136</v>
      </c>
      <c r="Y186" s="233">
        <f t="shared" ref="Y186:AR186" si="552">IF(Y$148&lt;=$I$148,($I186-$F186)/10,IF(AND(Y$148&gt;$I$148,Y$148&lt;=$K$148),($K186-$I186)/10,IF(AND(Y$148&gt;$K$148,Y$148&lt;=$L$148),($L186-$K186)/2,($M186-$L186)/2)))+X186</f>
        <v>81.480602138827564</v>
      </c>
      <c r="Z186" s="233">
        <f t="shared" si="552"/>
        <v>82.479597814207992</v>
      </c>
      <c r="AA186" s="233">
        <f t="shared" si="552"/>
        <v>83.47859348958842</v>
      </c>
      <c r="AB186" s="233">
        <f t="shared" si="552"/>
        <v>86.711079125920222</v>
      </c>
      <c r="AC186" s="233">
        <f t="shared" si="552"/>
        <v>89.943564762252024</v>
      </c>
      <c r="AD186" s="233">
        <f t="shared" si="552"/>
        <v>107.460014685202</v>
      </c>
      <c r="AE186" s="233">
        <f t="shared" si="552"/>
        <v>122.99351291225864</v>
      </c>
      <c r="AF186" s="233">
        <f t="shared" si="552"/>
        <v>123.99250858763907</v>
      </c>
      <c r="AG186" s="233">
        <f t="shared" si="552"/>
        <v>124.99150426301949</v>
      </c>
      <c r="AH186" s="233">
        <f t="shared" si="552"/>
        <v>125.99049993839992</v>
      </c>
      <c r="AI186" s="233">
        <f t="shared" si="552"/>
        <v>126.98949561378035</v>
      </c>
      <c r="AJ186" s="233">
        <f t="shared" si="552"/>
        <v>127.98849128916078</v>
      </c>
      <c r="AK186" s="233">
        <f t="shared" si="552"/>
        <v>128.9874869645412</v>
      </c>
      <c r="AL186" s="233">
        <f t="shared" si="552"/>
        <v>129.98648263992163</v>
      </c>
      <c r="AM186" s="233">
        <f t="shared" si="552"/>
        <v>130.98547831530206</v>
      </c>
      <c r="AN186" s="233">
        <f t="shared" si="552"/>
        <v>131.98447399068249</v>
      </c>
      <c r="AO186" s="233">
        <f t="shared" si="552"/>
        <v>132.98346966606292</v>
      </c>
      <c r="AP186" s="233">
        <f t="shared" si="552"/>
        <v>133.98246534144334</v>
      </c>
      <c r="AQ186" s="233">
        <f t="shared" si="552"/>
        <v>134.98146101682377</v>
      </c>
      <c r="AR186" s="233">
        <f t="shared" si="552"/>
        <v>135.9804566922042</v>
      </c>
      <c r="AS186" s="233"/>
      <c r="AT186" s="233"/>
      <c r="AU186" s="233"/>
    </row>
    <row r="187" spans="1:47">
      <c r="A187" s="185" t="s">
        <v>16</v>
      </c>
      <c r="B187" s="185" t="str">
        <f t="shared" ref="B187:C193" si="553">B150</f>
        <v>TPPRSUV</v>
      </c>
      <c r="C187" s="185" t="str">
        <f t="shared" si="553"/>
        <v>SUV Priv.Veh. Vehicle km</v>
      </c>
      <c r="E187" s="300">
        <f t="shared" si="547"/>
        <v>9.1263103535605286</v>
      </c>
      <c r="F187" s="10">
        <f t="shared" si="547"/>
        <v>10.339679924370317</v>
      </c>
      <c r="G187" s="10">
        <f t="shared" si="547"/>
        <v>10.956130967053701</v>
      </c>
      <c r="H187" s="10">
        <f t="shared" ref="H187:J187" si="554">H150</f>
        <v>11.738872666742759</v>
      </c>
      <c r="I187" s="10">
        <f t="shared" si="554"/>
        <v>11.435032076569515</v>
      </c>
      <c r="J187" s="10">
        <f t="shared" si="554"/>
        <v>11.591016124028338</v>
      </c>
      <c r="K187" s="10">
        <f t="shared" si="549"/>
        <v>15.129911360867778</v>
      </c>
      <c r="L187" s="10">
        <f t="shared" si="549"/>
        <v>19.134332430976592</v>
      </c>
      <c r="M187" s="10">
        <f t="shared" si="549"/>
        <v>22.685432560656743</v>
      </c>
      <c r="N187" s="40"/>
      <c r="O187" s="233">
        <f t="shared" ref="O187:O193" si="555">IF(O$113&lt;=$I$148,($I187-$F187)/10,IF(AND(O$113&gt;$I$148,O$113&lt;=$K$148),($K187-$I187)/10,IF(AND(O$113&gt;$K$148,O$113&lt;=$L$148),($L187-$K187)/2,($M187-$L187)/2)))+E187</f>
        <v>9.2358455687804479</v>
      </c>
      <c r="P187" s="233">
        <f t="shared" ref="P187:V193" si="556">IF(P$148&lt;=$I$148,($I187-$F187)/10,IF(AND(P$148&gt;$I$148,P$148&lt;=$K$148),($K187-$I187)/10,IF(AND(P$148&gt;$K$148,P$148&lt;=$L$148),($L187-$K187)/2,($M187-$L187)/2)))+O187</f>
        <v>9.3453807840003673</v>
      </c>
      <c r="Q187" s="233">
        <f t="shared" si="556"/>
        <v>9.4549159992202867</v>
      </c>
      <c r="R187" s="233">
        <f t="shared" si="556"/>
        <v>9.5644512144402061</v>
      </c>
      <c r="S187" s="233">
        <f t="shared" si="556"/>
        <v>9.9339391428700328</v>
      </c>
      <c r="T187" s="306">
        <f t="shared" si="556"/>
        <v>10.303427071299859</v>
      </c>
      <c r="U187" s="306">
        <f t="shared" si="556"/>
        <v>12.305637606354267</v>
      </c>
      <c r="V187" s="306">
        <f t="shared" si="556"/>
        <v>14.081187671194343</v>
      </c>
      <c r="W187" s="233">
        <f t="shared" ref="W187:W193" si="557">E187</f>
        <v>9.1263103535605286</v>
      </c>
      <c r="X187" s="233">
        <f t="shared" si="551"/>
        <v>9.2358455687804479</v>
      </c>
      <c r="Y187" s="233">
        <f t="shared" ref="Y187:AR187" si="558">IF(Y$148&lt;=$I$148,($I187-$F187)/10,IF(AND(Y$148&gt;$I$148,Y$148&lt;=$K$148),($K187-$I187)/10,IF(AND(Y$148&gt;$K$148,Y$148&lt;=$L$148),($L187-$K187)/2,($M187-$L187)/2)))+X187</f>
        <v>9.3453807840003673</v>
      </c>
      <c r="Z187" s="233">
        <f t="shared" si="558"/>
        <v>9.4549159992202867</v>
      </c>
      <c r="AA187" s="233">
        <f t="shared" si="558"/>
        <v>9.5644512144402061</v>
      </c>
      <c r="AB187" s="233">
        <f t="shared" si="558"/>
        <v>9.9339391428700328</v>
      </c>
      <c r="AC187" s="233">
        <f t="shared" si="558"/>
        <v>10.303427071299859</v>
      </c>
      <c r="AD187" s="233">
        <f t="shared" si="558"/>
        <v>12.305637606354267</v>
      </c>
      <c r="AE187" s="233">
        <f t="shared" si="558"/>
        <v>14.081187671194343</v>
      </c>
      <c r="AF187" s="233">
        <f t="shared" si="558"/>
        <v>14.190722886414262</v>
      </c>
      <c r="AG187" s="233">
        <f t="shared" si="558"/>
        <v>14.300258101634181</v>
      </c>
      <c r="AH187" s="233">
        <f t="shared" si="558"/>
        <v>14.409793316854101</v>
      </c>
      <c r="AI187" s="233">
        <f t="shared" si="558"/>
        <v>14.51932853207402</v>
      </c>
      <c r="AJ187" s="233">
        <f t="shared" si="558"/>
        <v>14.62886374729394</v>
      </c>
      <c r="AK187" s="233">
        <f t="shared" si="558"/>
        <v>14.738398962513859</v>
      </c>
      <c r="AL187" s="233">
        <f t="shared" si="558"/>
        <v>14.847934177733778</v>
      </c>
      <c r="AM187" s="233">
        <f t="shared" si="558"/>
        <v>14.957469392953698</v>
      </c>
      <c r="AN187" s="233">
        <f t="shared" si="558"/>
        <v>15.067004608173617</v>
      </c>
      <c r="AO187" s="233">
        <f t="shared" si="558"/>
        <v>15.176539823393536</v>
      </c>
      <c r="AP187" s="233">
        <f t="shared" si="558"/>
        <v>15.286075038613456</v>
      </c>
      <c r="AQ187" s="233">
        <f t="shared" si="558"/>
        <v>15.395610253833375</v>
      </c>
      <c r="AR187" s="233">
        <f t="shared" si="558"/>
        <v>15.505145469053295</v>
      </c>
      <c r="AS187" s="233"/>
      <c r="AT187" s="233"/>
      <c r="AU187" s="233"/>
    </row>
    <row r="188" spans="1:47">
      <c r="A188" s="185" t="s">
        <v>16</v>
      </c>
      <c r="B188" s="185" t="str">
        <f t="shared" si="553"/>
        <v>TPPRMOT</v>
      </c>
      <c r="C188" s="185" t="str">
        <f t="shared" si="553"/>
        <v>Motorbikes Priv.Veh. Vehicle km</v>
      </c>
      <c r="E188" s="300">
        <f t="shared" si="547"/>
        <v>3.1110197786115719</v>
      </c>
      <c r="F188" s="10">
        <f t="shared" si="547"/>
        <v>3.1174312347183157</v>
      </c>
      <c r="G188" s="10">
        <f t="shared" si="547"/>
        <v>3.3032922815971806</v>
      </c>
      <c r="H188" s="10">
        <f t="shared" ref="H188:J188" si="559">H151</f>
        <v>3.5392902468316585</v>
      </c>
      <c r="I188" s="10">
        <f t="shared" si="559"/>
        <v>3.4476817876617774</v>
      </c>
      <c r="J188" s="10">
        <f t="shared" si="559"/>
        <v>3.494711245558225</v>
      </c>
      <c r="K188" s="10">
        <f t="shared" si="549"/>
        <v>4.5616942303715584</v>
      </c>
      <c r="L188" s="10">
        <f t="shared" si="549"/>
        <v>5.769034052516159</v>
      </c>
      <c r="M188" s="10">
        <f t="shared" si="549"/>
        <v>6.8396968334582233</v>
      </c>
      <c r="N188" s="40"/>
      <c r="O188" s="233">
        <f t="shared" si="555"/>
        <v>3.1440448339059182</v>
      </c>
      <c r="P188" s="233">
        <f t="shared" si="556"/>
        <v>3.1770698892002645</v>
      </c>
      <c r="Q188" s="233">
        <f t="shared" si="556"/>
        <v>3.2100949444946107</v>
      </c>
      <c r="R188" s="233">
        <f t="shared" si="556"/>
        <v>3.243119999788957</v>
      </c>
      <c r="S188" s="233">
        <f t="shared" si="556"/>
        <v>3.354521244059935</v>
      </c>
      <c r="T188" s="306">
        <f t="shared" si="556"/>
        <v>3.465922488330913</v>
      </c>
      <c r="U188" s="306">
        <f t="shared" si="556"/>
        <v>4.0695923994032128</v>
      </c>
      <c r="V188" s="306">
        <f t="shared" si="556"/>
        <v>4.6049237898742454</v>
      </c>
      <c r="W188" s="233">
        <f t="shared" si="557"/>
        <v>3.1110197786115719</v>
      </c>
      <c r="X188" s="233">
        <f t="shared" ref="X188" si="560">IF(X$148&lt;=$I$148,($I188-$F188)/10,IF(AND(X$148&gt;$I$148,X$148&lt;=$K$148),($K188-$I188)/10,IF(AND(X$148&gt;$K$148,X$148&lt;=$L$148),($L188-$K188)/2,($M188-$L188)/2)))+W188</f>
        <v>3.1440448339059182</v>
      </c>
      <c r="Y188" s="233">
        <f t="shared" ref="Y188:AR188" si="561">IF(Y$148&lt;=$I$148,($I188-$F188)/10,IF(AND(Y$148&gt;$I$148,Y$148&lt;=$K$148),($K188-$I188)/10,IF(AND(Y$148&gt;$K$148,Y$148&lt;=$L$148),($L188-$K188)/2,($M188-$L188)/2)))+X188</f>
        <v>3.1770698892002645</v>
      </c>
      <c r="Z188" s="233">
        <f t="shared" si="561"/>
        <v>3.2100949444946107</v>
      </c>
      <c r="AA188" s="233">
        <f t="shared" si="561"/>
        <v>3.243119999788957</v>
      </c>
      <c r="AB188" s="233">
        <f t="shared" si="561"/>
        <v>3.354521244059935</v>
      </c>
      <c r="AC188" s="233">
        <f t="shared" si="561"/>
        <v>3.465922488330913</v>
      </c>
      <c r="AD188" s="233">
        <f t="shared" si="561"/>
        <v>4.0695923994032128</v>
      </c>
      <c r="AE188" s="233">
        <f t="shared" si="561"/>
        <v>4.6049237898742454</v>
      </c>
      <c r="AF188" s="233">
        <f t="shared" si="561"/>
        <v>4.6379488451685917</v>
      </c>
      <c r="AG188" s="233">
        <f t="shared" si="561"/>
        <v>4.670973900462938</v>
      </c>
      <c r="AH188" s="233">
        <f t="shared" si="561"/>
        <v>4.7039989557572843</v>
      </c>
      <c r="AI188" s="233">
        <f t="shared" si="561"/>
        <v>4.7370240110516306</v>
      </c>
      <c r="AJ188" s="233">
        <f t="shared" si="561"/>
        <v>4.7700490663459769</v>
      </c>
      <c r="AK188" s="233">
        <f t="shared" si="561"/>
        <v>4.8030741216403232</v>
      </c>
      <c r="AL188" s="233">
        <f t="shared" si="561"/>
        <v>4.8360991769346695</v>
      </c>
      <c r="AM188" s="233">
        <f t="shared" si="561"/>
        <v>4.8691242322290158</v>
      </c>
      <c r="AN188" s="233">
        <f t="shared" si="561"/>
        <v>4.9021492875233621</v>
      </c>
      <c r="AO188" s="233">
        <f t="shared" si="561"/>
        <v>4.9351743428177084</v>
      </c>
      <c r="AP188" s="233">
        <f t="shared" si="561"/>
        <v>4.9681993981120547</v>
      </c>
      <c r="AQ188" s="233">
        <f t="shared" si="561"/>
        <v>5.001224453406401</v>
      </c>
      <c r="AR188" s="233">
        <f t="shared" si="561"/>
        <v>5.0342495087007473</v>
      </c>
      <c r="AS188" s="233"/>
      <c r="AT188" s="233"/>
      <c r="AU188" s="233"/>
    </row>
    <row r="189" spans="1:47">
      <c r="A189" s="185" t="s">
        <v>16</v>
      </c>
      <c r="B189" s="185" t="str">
        <f t="shared" si="553"/>
        <v>TPPUBUS</v>
      </c>
      <c r="C189" s="185" t="str">
        <f t="shared" si="553"/>
        <v>Bus vehicle km</v>
      </c>
      <c r="E189" s="300">
        <f t="shared" si="547"/>
        <v>0.61799148971758899</v>
      </c>
      <c r="F189" s="10">
        <f t="shared" si="547"/>
        <v>1.0969024438548098</v>
      </c>
      <c r="G189" s="10">
        <f t="shared" si="547"/>
        <v>0.75509220611204297</v>
      </c>
      <c r="H189" s="10">
        <f t="shared" ref="H189:J189" si="562">H152</f>
        <v>0.76644952217614615</v>
      </c>
      <c r="I189" s="10">
        <f t="shared" si="562"/>
        <v>0.78913298311078539</v>
      </c>
      <c r="J189" s="10">
        <f t="shared" si="562"/>
        <v>0.78098792472929091</v>
      </c>
      <c r="K189" s="10">
        <f t="shared" si="549"/>
        <v>0.782928565738224</v>
      </c>
      <c r="L189" s="10">
        <f t="shared" si="549"/>
        <v>0.74406807686108456</v>
      </c>
      <c r="M189" s="10">
        <f t="shared" si="549"/>
        <v>0.69264661247259152</v>
      </c>
      <c r="N189" s="40"/>
      <c r="O189" s="233">
        <f t="shared" si="555"/>
        <v>0.58721454364318659</v>
      </c>
      <c r="P189" s="233">
        <f t="shared" si="556"/>
        <v>0.55643759756878419</v>
      </c>
      <c r="Q189" s="233">
        <f t="shared" si="556"/>
        <v>0.52566065149438179</v>
      </c>
      <c r="R189" s="233">
        <f t="shared" si="556"/>
        <v>0.49488370541997934</v>
      </c>
      <c r="S189" s="233">
        <f t="shared" si="556"/>
        <v>0.49426326368272322</v>
      </c>
      <c r="T189" s="306">
        <f t="shared" si="556"/>
        <v>0.4936428219454671</v>
      </c>
      <c r="U189" s="306">
        <f t="shared" si="556"/>
        <v>0.47421257750689738</v>
      </c>
      <c r="V189" s="306">
        <f t="shared" si="556"/>
        <v>0.44850184531265086</v>
      </c>
      <c r="W189" s="233">
        <f t="shared" si="557"/>
        <v>0.61799148971758899</v>
      </c>
      <c r="X189" s="233">
        <f t="shared" ref="X189" si="563">IF(X$148&lt;=$I$148,($I189-$F189)/10,IF(AND(X$148&gt;$I$148,X$148&lt;=$K$148),($K189-$I189)/10,IF(AND(X$148&gt;$K$148,X$148&lt;=$L$148),($L189-$K189)/2,($M189-$L189)/2)))+W189</f>
        <v>0.58721454364318659</v>
      </c>
      <c r="Y189" s="233">
        <f t="shared" ref="Y189:AR189" si="564">IF(Y$148&lt;=$I$148,($I189-$F189)/10,IF(AND(Y$148&gt;$I$148,Y$148&lt;=$K$148),($K189-$I189)/10,IF(AND(Y$148&gt;$K$148,Y$148&lt;=$L$148),($L189-$K189)/2,($M189-$L189)/2)))+X189</f>
        <v>0.55643759756878419</v>
      </c>
      <c r="Z189" s="233">
        <f t="shared" si="564"/>
        <v>0.52566065149438179</v>
      </c>
      <c r="AA189" s="233">
        <f t="shared" si="564"/>
        <v>0.49488370541997934</v>
      </c>
      <c r="AB189" s="233">
        <f t="shared" si="564"/>
        <v>0.49426326368272322</v>
      </c>
      <c r="AC189" s="233">
        <f t="shared" si="564"/>
        <v>0.4936428219454671</v>
      </c>
      <c r="AD189" s="233">
        <f t="shared" si="564"/>
        <v>0.47421257750689738</v>
      </c>
      <c r="AE189" s="233">
        <f t="shared" si="564"/>
        <v>0.44850184531265086</v>
      </c>
      <c r="AF189" s="233">
        <f t="shared" si="564"/>
        <v>0.4177248992382484</v>
      </c>
      <c r="AG189" s="233">
        <f t="shared" si="564"/>
        <v>0.38694795316384595</v>
      </c>
      <c r="AH189" s="233">
        <f t="shared" si="564"/>
        <v>0.35617100708944349</v>
      </c>
      <c r="AI189" s="233">
        <f t="shared" si="564"/>
        <v>0.32539406101504104</v>
      </c>
      <c r="AJ189" s="233">
        <f t="shared" si="564"/>
        <v>0.29461711494063858</v>
      </c>
      <c r="AK189" s="233">
        <f t="shared" si="564"/>
        <v>0.26384016886623612</v>
      </c>
      <c r="AL189" s="233">
        <f t="shared" si="564"/>
        <v>0.23306322279183367</v>
      </c>
      <c r="AM189" s="233">
        <f t="shared" si="564"/>
        <v>0.20228627671743121</v>
      </c>
      <c r="AN189" s="233">
        <f t="shared" si="564"/>
        <v>0.17150933064302876</v>
      </c>
      <c r="AO189" s="233">
        <f t="shared" si="564"/>
        <v>0.1407323845686263</v>
      </c>
      <c r="AP189" s="233">
        <f t="shared" si="564"/>
        <v>0.10995543849422386</v>
      </c>
      <c r="AQ189" s="233">
        <f t="shared" si="564"/>
        <v>7.9178492419821417E-2</v>
      </c>
      <c r="AR189" s="233">
        <f t="shared" si="564"/>
        <v>4.8401546345418975E-2</v>
      </c>
      <c r="AS189" s="233"/>
      <c r="AT189" s="233"/>
      <c r="AU189" s="233"/>
    </row>
    <row r="190" spans="1:47">
      <c r="A190" s="185" t="s">
        <v>16</v>
      </c>
      <c r="B190" s="185" t="str">
        <f t="shared" si="553"/>
        <v>TPPUMBT</v>
      </c>
      <c r="C190" s="185" t="str">
        <f t="shared" si="553"/>
        <v>Minibus vehicle km</v>
      </c>
      <c r="E190" s="300">
        <f t="shared" si="547"/>
        <v>5.9557173582632057</v>
      </c>
      <c r="F190" s="10">
        <f t="shared" si="547"/>
        <v>6.7900372666751334</v>
      </c>
      <c r="G190" s="10">
        <f t="shared" si="547"/>
        <v>7.1336534433606378</v>
      </c>
      <c r="H190" s="10">
        <f t="shared" ref="H190:J190" si="565">H153</f>
        <v>7.2409504809836198</v>
      </c>
      <c r="I190" s="10">
        <f t="shared" si="565"/>
        <v>7.4552500696880424</v>
      </c>
      <c r="J190" s="10">
        <f t="shared" si="565"/>
        <v>7.3783004954516755</v>
      </c>
      <c r="K190" s="10">
        <f t="shared" si="549"/>
        <v>7.3966344953309529</v>
      </c>
      <c r="L190" s="10">
        <f t="shared" si="549"/>
        <v>7.0295041527778608</v>
      </c>
      <c r="M190" s="10">
        <f t="shared" si="549"/>
        <v>6.5437053277755686</v>
      </c>
      <c r="N190" s="40"/>
      <c r="O190" s="233">
        <f t="shared" si="555"/>
        <v>6.022238638564497</v>
      </c>
      <c r="P190" s="233">
        <f t="shared" si="556"/>
        <v>6.0887599188657884</v>
      </c>
      <c r="Q190" s="233">
        <f t="shared" si="556"/>
        <v>6.1552811991670797</v>
      </c>
      <c r="R190" s="233">
        <f t="shared" si="556"/>
        <v>6.2218024794683711</v>
      </c>
      <c r="S190" s="233">
        <f t="shared" si="556"/>
        <v>6.2159409220326625</v>
      </c>
      <c r="T190" s="306">
        <f t="shared" si="556"/>
        <v>6.2100793645969539</v>
      </c>
      <c r="U190" s="306">
        <f t="shared" si="556"/>
        <v>6.0265141933204074</v>
      </c>
      <c r="V190" s="306">
        <f t="shared" si="556"/>
        <v>5.7836147808192617</v>
      </c>
      <c r="W190" s="233">
        <f t="shared" si="557"/>
        <v>5.9557173582632057</v>
      </c>
      <c r="X190" s="233">
        <f t="shared" ref="X190" si="566">IF(X$148&lt;=$I$148,($I190-$F190)/10,IF(AND(X$148&gt;$I$148,X$148&lt;=$K$148),($K190-$I190)/10,IF(AND(X$148&gt;$K$148,X$148&lt;=$L$148),($L190-$K190)/2,($M190-$L190)/2)))+W190</f>
        <v>6.022238638564497</v>
      </c>
      <c r="Y190" s="233">
        <f t="shared" ref="Y190:AR190" si="567">IF(Y$148&lt;=$I$148,($I190-$F190)/10,IF(AND(Y$148&gt;$I$148,Y$148&lt;=$K$148),($K190-$I190)/10,IF(AND(Y$148&gt;$K$148,Y$148&lt;=$L$148),($L190-$K190)/2,($M190-$L190)/2)))+X190</f>
        <v>6.0887599188657884</v>
      </c>
      <c r="Z190" s="233">
        <f t="shared" si="567"/>
        <v>6.1552811991670797</v>
      </c>
      <c r="AA190" s="233">
        <f t="shared" si="567"/>
        <v>6.2218024794683711</v>
      </c>
      <c r="AB190" s="233">
        <f t="shared" si="567"/>
        <v>6.2159409220326625</v>
      </c>
      <c r="AC190" s="233">
        <f t="shared" si="567"/>
        <v>6.2100793645969539</v>
      </c>
      <c r="AD190" s="233">
        <f t="shared" si="567"/>
        <v>6.0265141933204074</v>
      </c>
      <c r="AE190" s="233">
        <f t="shared" si="567"/>
        <v>5.7836147808192617</v>
      </c>
      <c r="AF190" s="233">
        <f t="shared" si="567"/>
        <v>5.8501360611205531</v>
      </c>
      <c r="AG190" s="233">
        <f t="shared" si="567"/>
        <v>5.9166573414218444</v>
      </c>
      <c r="AH190" s="233">
        <f t="shared" si="567"/>
        <v>5.9831786217231357</v>
      </c>
      <c r="AI190" s="233">
        <f t="shared" si="567"/>
        <v>6.0496999020244271</v>
      </c>
      <c r="AJ190" s="233">
        <f t="shared" si="567"/>
        <v>6.1162211823257184</v>
      </c>
      <c r="AK190" s="233">
        <f t="shared" si="567"/>
        <v>6.1827424626270098</v>
      </c>
      <c r="AL190" s="233">
        <f t="shared" si="567"/>
        <v>6.2492637429283011</v>
      </c>
      <c r="AM190" s="233">
        <f t="shared" si="567"/>
        <v>6.3157850232295925</v>
      </c>
      <c r="AN190" s="233">
        <f t="shared" si="567"/>
        <v>6.3823063035308838</v>
      </c>
      <c r="AO190" s="233">
        <f t="shared" si="567"/>
        <v>6.4488275838321751</v>
      </c>
      <c r="AP190" s="233">
        <f t="shared" si="567"/>
        <v>6.5153488641334665</v>
      </c>
      <c r="AQ190" s="233">
        <f t="shared" si="567"/>
        <v>6.5818701444347578</v>
      </c>
      <c r="AR190" s="233">
        <f t="shared" si="567"/>
        <v>6.6483914247360492</v>
      </c>
      <c r="AS190" s="233"/>
      <c r="AT190" s="233"/>
      <c r="AU190" s="233"/>
    </row>
    <row r="191" spans="1:47">
      <c r="A191" s="185" t="s">
        <v>16</v>
      </c>
      <c r="B191" s="185" t="str">
        <f t="shared" si="553"/>
        <v>TPPUBRT</v>
      </c>
      <c r="C191" s="185" t="str">
        <f t="shared" si="553"/>
        <v>BRT vehicle km</v>
      </c>
      <c r="E191" s="300">
        <f t="shared" si="547"/>
        <v>2.1058623550211136E-2</v>
      </c>
      <c r="F191" s="10">
        <f t="shared" si="547"/>
        <v>3.1493390244382295E-2</v>
      </c>
      <c r="G191" s="10">
        <f t="shared" si="547"/>
        <v>6.2780401939406677E-2</v>
      </c>
      <c r="H191" s="10">
        <f t="shared" ref="H191:J191" si="568">H154</f>
        <v>0.10053375040974165</v>
      </c>
      <c r="I191" s="10">
        <f t="shared" si="568"/>
        <v>0.10294426050367272</v>
      </c>
      <c r="J191" s="10">
        <f t="shared" si="568"/>
        <v>0.28590862130854577</v>
      </c>
      <c r="K191" s="10">
        <f t="shared" si="549"/>
        <v>0.5564669095023953</v>
      </c>
      <c r="L191" s="10">
        <f t="shared" si="549"/>
        <v>1.0591053425896804</v>
      </c>
      <c r="M191" s="10">
        <f t="shared" si="549"/>
        <v>1.571186777339461</v>
      </c>
      <c r="N191" s="40"/>
      <c r="O191" s="233">
        <f t="shared" si="555"/>
        <v>2.8203710576140177E-2</v>
      </c>
      <c r="P191" s="233">
        <f t="shared" si="556"/>
        <v>3.5348797602069222E-2</v>
      </c>
      <c r="Q191" s="233">
        <f t="shared" si="556"/>
        <v>4.2493884627998267E-2</v>
      </c>
      <c r="R191" s="233">
        <f t="shared" si="556"/>
        <v>4.9638971653927312E-2</v>
      </c>
      <c r="S191" s="233">
        <f t="shared" si="556"/>
        <v>9.4991236553799568E-2</v>
      </c>
      <c r="T191" s="306">
        <f t="shared" si="556"/>
        <v>0.14034350145367183</v>
      </c>
      <c r="U191" s="306">
        <f t="shared" si="556"/>
        <v>0.39166271799731434</v>
      </c>
      <c r="V191" s="306">
        <f t="shared" si="556"/>
        <v>0.64770343537220465</v>
      </c>
      <c r="W191" s="233">
        <f t="shared" si="557"/>
        <v>2.1058623550211136E-2</v>
      </c>
      <c r="X191" s="233">
        <f t="shared" ref="X191" si="569">IF(X$148&lt;=$I$148,($I191-$F191)/10,IF(AND(X$148&gt;$I$148,X$148&lt;=$K$148),($K191-$I191)/10,IF(AND(X$148&gt;$K$148,X$148&lt;=$L$148),($L191-$K191)/2,($M191-$L191)/2)))+W191</f>
        <v>2.8203710576140177E-2</v>
      </c>
      <c r="Y191" s="233">
        <f t="shared" ref="Y191:AR191" si="570">IF(Y$148&lt;=$I$148,($I191-$F191)/10,IF(AND(Y$148&gt;$I$148,Y$148&lt;=$K$148),($K191-$I191)/10,IF(AND(Y$148&gt;$K$148,Y$148&lt;=$L$148),($L191-$K191)/2,($M191-$L191)/2)))+X191</f>
        <v>3.5348797602069222E-2</v>
      </c>
      <c r="Z191" s="233">
        <f t="shared" si="570"/>
        <v>4.2493884627998267E-2</v>
      </c>
      <c r="AA191" s="233">
        <f t="shared" si="570"/>
        <v>4.9638971653927312E-2</v>
      </c>
      <c r="AB191" s="233">
        <f t="shared" si="570"/>
        <v>9.4991236553799568E-2</v>
      </c>
      <c r="AC191" s="233">
        <f t="shared" si="570"/>
        <v>0.14034350145367183</v>
      </c>
      <c r="AD191" s="233">
        <f t="shared" si="570"/>
        <v>0.39166271799731434</v>
      </c>
      <c r="AE191" s="233">
        <f t="shared" si="570"/>
        <v>0.64770343537220465</v>
      </c>
      <c r="AF191" s="233">
        <f t="shared" si="570"/>
        <v>0.65484852239813374</v>
      </c>
      <c r="AG191" s="233">
        <f t="shared" si="570"/>
        <v>0.66199360942406282</v>
      </c>
      <c r="AH191" s="233">
        <f t="shared" si="570"/>
        <v>0.66913869644999191</v>
      </c>
      <c r="AI191" s="233">
        <f t="shared" si="570"/>
        <v>0.676283783475921</v>
      </c>
      <c r="AJ191" s="233">
        <f t="shared" si="570"/>
        <v>0.68342887050185008</v>
      </c>
      <c r="AK191" s="233">
        <f t="shared" si="570"/>
        <v>0.69057395752777917</v>
      </c>
      <c r="AL191" s="233">
        <f t="shared" si="570"/>
        <v>0.69771904455370826</v>
      </c>
      <c r="AM191" s="233">
        <f t="shared" si="570"/>
        <v>0.70486413157963734</v>
      </c>
      <c r="AN191" s="233">
        <f t="shared" si="570"/>
        <v>0.71200921860556643</v>
      </c>
      <c r="AO191" s="233">
        <f t="shared" si="570"/>
        <v>0.71915430563149552</v>
      </c>
      <c r="AP191" s="233">
        <f t="shared" si="570"/>
        <v>0.7262993926574246</v>
      </c>
      <c r="AQ191" s="233">
        <f t="shared" si="570"/>
        <v>0.73344447968335369</v>
      </c>
      <c r="AR191" s="233">
        <f t="shared" si="570"/>
        <v>0.74058956670928278</v>
      </c>
      <c r="AS191" s="233"/>
      <c r="AT191" s="233"/>
      <c r="AU191" s="233"/>
    </row>
    <row r="192" spans="1:47">
      <c r="A192" s="185" t="s">
        <v>16</v>
      </c>
      <c r="B192" s="185" t="str">
        <f t="shared" si="553"/>
        <v>TPPUMER</v>
      </c>
      <c r="C192" s="185" t="str">
        <f t="shared" si="553"/>
        <v>Metro Rail pkm</v>
      </c>
      <c r="E192" s="300">
        <f t="shared" si="547"/>
        <v>14.481733729339311</v>
      </c>
      <c r="F192" s="10">
        <f t="shared" si="547"/>
        <v>12.005467014659327</v>
      </c>
      <c r="G192" s="10">
        <f t="shared" si="547"/>
        <v>8.8009057806977928</v>
      </c>
      <c r="H192" s="10">
        <f t="shared" ref="H192:J192" si="571">H155</f>
        <v>8.9332799037422372</v>
      </c>
      <c r="I192" s="10">
        <f t="shared" si="571"/>
        <v>9.197664836933134</v>
      </c>
      <c r="J192" s="10">
        <f t="shared" si="571"/>
        <v>9.1027308794461206</v>
      </c>
      <c r="K192" s="10">
        <f t="shared" si="549"/>
        <v>9.1253498371515906</v>
      </c>
      <c r="L192" s="10">
        <f t="shared" si="549"/>
        <v>8.6724150850362811</v>
      </c>
      <c r="M192" s="10">
        <f t="shared" si="549"/>
        <v>8.0730770710487789</v>
      </c>
      <c r="N192" s="40"/>
      <c r="O192" s="233">
        <f t="shared" si="555"/>
        <v>14.200953511566691</v>
      </c>
      <c r="P192" s="233">
        <f t="shared" si="556"/>
        <v>13.920173293794072</v>
      </c>
      <c r="Q192" s="233">
        <f t="shared" si="556"/>
        <v>13.639393076021452</v>
      </c>
      <c r="R192" s="233">
        <f t="shared" si="556"/>
        <v>13.358612858248833</v>
      </c>
      <c r="S192" s="233">
        <f t="shared" si="556"/>
        <v>13.351381358270679</v>
      </c>
      <c r="T192" s="306">
        <f t="shared" si="556"/>
        <v>13.344149858292525</v>
      </c>
      <c r="U192" s="306">
        <f t="shared" si="556"/>
        <v>13.117682482234869</v>
      </c>
      <c r="V192" s="306">
        <f t="shared" si="556"/>
        <v>12.818013475241118</v>
      </c>
      <c r="W192" s="233">
        <f t="shared" si="557"/>
        <v>14.481733729339311</v>
      </c>
      <c r="X192" s="233">
        <f t="shared" ref="X192" si="572">IF(X$148&lt;=$I$148,($I192-$F192)/10,IF(AND(X$148&gt;$I$148,X$148&lt;=$K$148),($K192-$I192)/10,IF(AND(X$148&gt;$K$148,X$148&lt;=$L$148),($L192-$K192)/2,($M192-$L192)/2)))+W192</f>
        <v>14.200953511566691</v>
      </c>
      <c r="Y192" s="233">
        <f t="shared" ref="Y192:AR192" si="573">IF(Y$148&lt;=$I$148,($I192-$F192)/10,IF(AND(Y$148&gt;$I$148,Y$148&lt;=$K$148),($K192-$I192)/10,IF(AND(Y$148&gt;$K$148,Y$148&lt;=$L$148),($L192-$K192)/2,($M192-$L192)/2)))+X192</f>
        <v>13.920173293794072</v>
      </c>
      <c r="Z192" s="233">
        <f t="shared" si="573"/>
        <v>13.639393076021452</v>
      </c>
      <c r="AA192" s="233">
        <f t="shared" si="573"/>
        <v>13.358612858248833</v>
      </c>
      <c r="AB192" s="233">
        <f t="shared" si="573"/>
        <v>13.351381358270679</v>
      </c>
      <c r="AC192" s="233">
        <f t="shared" si="573"/>
        <v>13.344149858292525</v>
      </c>
      <c r="AD192" s="233">
        <f t="shared" si="573"/>
        <v>13.117682482234869</v>
      </c>
      <c r="AE192" s="233">
        <f t="shared" si="573"/>
        <v>12.818013475241118</v>
      </c>
      <c r="AF192" s="233">
        <f t="shared" si="573"/>
        <v>12.537233257468499</v>
      </c>
      <c r="AG192" s="233">
        <f t="shared" si="573"/>
        <v>12.256453039695879</v>
      </c>
      <c r="AH192" s="233">
        <f t="shared" si="573"/>
        <v>11.97567282192326</v>
      </c>
      <c r="AI192" s="233">
        <f t="shared" si="573"/>
        <v>11.69489260415064</v>
      </c>
      <c r="AJ192" s="233">
        <f t="shared" si="573"/>
        <v>11.414112386378021</v>
      </c>
      <c r="AK192" s="233">
        <f t="shared" si="573"/>
        <v>11.133332168605401</v>
      </c>
      <c r="AL192" s="233">
        <f t="shared" si="573"/>
        <v>10.852551950832781</v>
      </c>
      <c r="AM192" s="233">
        <f t="shared" si="573"/>
        <v>10.571771733060162</v>
      </c>
      <c r="AN192" s="233">
        <f t="shared" si="573"/>
        <v>10.290991515287542</v>
      </c>
      <c r="AO192" s="233">
        <f t="shared" si="573"/>
        <v>10.010211297514923</v>
      </c>
      <c r="AP192" s="233">
        <f t="shared" si="573"/>
        <v>9.7294310797423034</v>
      </c>
      <c r="AQ192" s="233">
        <f t="shared" si="573"/>
        <v>9.4486508619696838</v>
      </c>
      <c r="AR192" s="233">
        <f t="shared" si="573"/>
        <v>9.1678706441970643</v>
      </c>
      <c r="AS192" s="233"/>
      <c r="AT192" s="233"/>
      <c r="AU192" s="233"/>
    </row>
    <row r="193" spans="1:61">
      <c r="A193" s="185" t="s">
        <v>16</v>
      </c>
      <c r="B193" s="185" t="str">
        <f t="shared" si="553"/>
        <v>TPPUGAT</v>
      </c>
      <c r="C193" s="185" t="str">
        <f t="shared" si="553"/>
        <v>Gautrain pkm</v>
      </c>
      <c r="E193" s="300">
        <f t="shared" si="547"/>
        <v>0.51925841594229238</v>
      </c>
      <c r="F193" s="10">
        <f t="shared" si="547"/>
        <v>0.59560444864526452</v>
      </c>
      <c r="G193" s="10">
        <f t="shared" si="547"/>
        <v>0.64283531088086177</v>
      </c>
      <c r="H193" s="10">
        <f t="shared" ref="H193:J193" si="574">H156</f>
        <v>0.70960310731333909</v>
      </c>
      <c r="I193" s="10">
        <f t="shared" si="574"/>
        <v>0.6941171923901428</v>
      </c>
      <c r="J193" s="10">
        <f t="shared" si="574"/>
        <v>0.69781289229431154</v>
      </c>
      <c r="K193" s="10">
        <f t="shared" si="549"/>
        <v>0.90526129992512172</v>
      </c>
      <c r="L193" s="10">
        <f t="shared" si="549"/>
        <v>1.0935011667037109</v>
      </c>
      <c r="M193" s="10">
        <f t="shared" si="549"/>
        <v>1.2473610439744296</v>
      </c>
      <c r="N193" s="40"/>
      <c r="O193" s="233">
        <f t="shared" si="555"/>
        <v>0.52910969031678023</v>
      </c>
      <c r="P193" s="233">
        <f t="shared" si="556"/>
        <v>0.53896096469126809</v>
      </c>
      <c r="Q193" s="233">
        <f t="shared" si="556"/>
        <v>0.54881223906575594</v>
      </c>
      <c r="R193" s="233">
        <f t="shared" si="556"/>
        <v>0.55866351344024379</v>
      </c>
      <c r="S193" s="233">
        <f t="shared" si="556"/>
        <v>0.57977792419374163</v>
      </c>
      <c r="T193" s="306">
        <f t="shared" si="556"/>
        <v>0.60089233494723948</v>
      </c>
      <c r="U193" s="306">
        <f t="shared" si="556"/>
        <v>0.69501226833653407</v>
      </c>
      <c r="V193" s="306">
        <f t="shared" si="556"/>
        <v>0.77194220697189342</v>
      </c>
      <c r="W193" s="233">
        <f t="shared" si="557"/>
        <v>0.51925841594229238</v>
      </c>
      <c r="X193" s="233">
        <f t="shared" ref="X193" si="575">IF(X$148&lt;=$I$148,($I193-$F193)/10,IF(AND(X$148&gt;$I$148,X$148&lt;=$K$148),($K193-$I193)/10,IF(AND(X$148&gt;$K$148,X$148&lt;=$L$148),($L193-$K193)/2,($M193-$L193)/2)))+W193</f>
        <v>0.52910969031678023</v>
      </c>
      <c r="Y193" s="233">
        <f t="shared" ref="Y193:AR193" si="576">IF(Y$148&lt;=$I$148,($I193-$F193)/10,IF(AND(Y$148&gt;$I$148,Y$148&lt;=$K$148),($K193-$I193)/10,IF(AND(Y$148&gt;$K$148,Y$148&lt;=$L$148),($L193-$K193)/2,($M193-$L193)/2)))+X193</f>
        <v>0.53896096469126809</v>
      </c>
      <c r="Z193" s="233">
        <f t="shared" si="576"/>
        <v>0.54881223906575594</v>
      </c>
      <c r="AA193" s="233">
        <f t="shared" si="576"/>
        <v>0.55866351344024379</v>
      </c>
      <c r="AB193" s="233">
        <f t="shared" si="576"/>
        <v>0.57977792419374163</v>
      </c>
      <c r="AC193" s="233">
        <f t="shared" si="576"/>
        <v>0.60089233494723948</v>
      </c>
      <c r="AD193" s="233">
        <f t="shared" si="576"/>
        <v>0.69501226833653407</v>
      </c>
      <c r="AE193" s="233">
        <f t="shared" si="576"/>
        <v>0.77194220697189342</v>
      </c>
      <c r="AF193" s="233">
        <f t="shared" si="576"/>
        <v>0.78179348134638127</v>
      </c>
      <c r="AG193" s="233">
        <f t="shared" si="576"/>
        <v>0.79164475572086912</v>
      </c>
      <c r="AH193" s="233">
        <f t="shared" si="576"/>
        <v>0.80149603009535697</v>
      </c>
      <c r="AI193" s="233">
        <f t="shared" si="576"/>
        <v>0.81134730446984482</v>
      </c>
      <c r="AJ193" s="233">
        <f t="shared" si="576"/>
        <v>0.82119857884433267</v>
      </c>
      <c r="AK193" s="233">
        <f t="shared" si="576"/>
        <v>0.83104985321882052</v>
      </c>
      <c r="AL193" s="233">
        <f t="shared" si="576"/>
        <v>0.84090112759330837</v>
      </c>
      <c r="AM193" s="233">
        <f t="shared" si="576"/>
        <v>0.85075240196779622</v>
      </c>
      <c r="AN193" s="233">
        <f t="shared" si="576"/>
        <v>0.86060367634228407</v>
      </c>
      <c r="AO193" s="233">
        <f t="shared" si="576"/>
        <v>0.87045495071677192</v>
      </c>
      <c r="AP193" s="233">
        <f t="shared" si="576"/>
        <v>0.88030622509125978</v>
      </c>
      <c r="AQ193" s="233">
        <f t="shared" si="576"/>
        <v>0.89015749946574763</v>
      </c>
      <c r="AR193" s="233">
        <f t="shared" si="576"/>
        <v>0.90000877384023548</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617</v>
      </c>
      <c r="J195" s="16" t="s">
        <v>652</v>
      </c>
      <c r="K195" s="16" t="s">
        <v>653</v>
      </c>
      <c r="L195" s="17" t="s">
        <v>25</v>
      </c>
      <c r="M195" s="18">
        <v>2012</v>
      </c>
      <c r="N195" s="18">
        <f t="shared" ref="N195:AO195" si="577">1+M195</f>
        <v>2013</v>
      </c>
      <c r="O195" s="18">
        <f t="shared" si="577"/>
        <v>2014</v>
      </c>
      <c r="P195" s="18">
        <f>1+O195</f>
        <v>2015</v>
      </c>
      <c r="Q195" s="18">
        <f t="shared" si="577"/>
        <v>2016</v>
      </c>
      <c r="R195" s="18">
        <f t="shared" si="577"/>
        <v>2017</v>
      </c>
      <c r="S195" s="18">
        <f t="shared" si="577"/>
        <v>2018</v>
      </c>
      <c r="T195" s="18">
        <f t="shared" si="577"/>
        <v>2019</v>
      </c>
      <c r="U195" s="18">
        <f t="shared" si="577"/>
        <v>2020</v>
      </c>
      <c r="V195" s="18">
        <f t="shared" si="577"/>
        <v>2021</v>
      </c>
      <c r="W195" s="18">
        <f t="shared" si="577"/>
        <v>2022</v>
      </c>
      <c r="X195" s="18">
        <f t="shared" si="577"/>
        <v>2023</v>
      </c>
      <c r="Y195" s="18">
        <f t="shared" si="577"/>
        <v>2024</v>
      </c>
      <c r="Z195" s="18">
        <f t="shared" si="577"/>
        <v>2025</v>
      </c>
      <c r="AA195" s="18">
        <f t="shared" si="577"/>
        <v>2026</v>
      </c>
      <c r="AB195" s="18">
        <f t="shared" si="577"/>
        <v>2027</v>
      </c>
      <c r="AC195" s="18">
        <f t="shared" si="577"/>
        <v>2028</v>
      </c>
      <c r="AD195" s="18">
        <f t="shared" si="577"/>
        <v>2029</v>
      </c>
      <c r="AE195" s="18">
        <f t="shared" si="577"/>
        <v>2030</v>
      </c>
      <c r="AF195" s="18">
        <f t="shared" si="577"/>
        <v>2031</v>
      </c>
      <c r="AG195" s="18">
        <f t="shared" si="577"/>
        <v>2032</v>
      </c>
      <c r="AH195" s="18">
        <f t="shared" si="577"/>
        <v>2033</v>
      </c>
      <c r="AI195" s="18">
        <f t="shared" si="577"/>
        <v>2034</v>
      </c>
      <c r="AJ195" s="18">
        <f t="shared" si="577"/>
        <v>2035</v>
      </c>
      <c r="AK195" s="18">
        <f t="shared" si="577"/>
        <v>2036</v>
      </c>
      <c r="AL195" s="18">
        <f t="shared" si="577"/>
        <v>2037</v>
      </c>
      <c r="AM195" s="18">
        <f t="shared" si="577"/>
        <v>2038</v>
      </c>
      <c r="AN195" s="18">
        <f t="shared" si="577"/>
        <v>2039</v>
      </c>
      <c r="AO195" s="18">
        <f t="shared" si="577"/>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7">
        <v>2050</v>
      </c>
      <c r="M196" s="114">
        <f t="shared" ref="M196:V197" si="578">MATCH(J$214,$E$185:$M$185,$C196)</f>
        <v>1</v>
      </c>
      <c r="N196" s="114">
        <f t="shared" si="578"/>
        <v>1</v>
      </c>
      <c r="O196" s="114">
        <f t="shared" si="578"/>
        <v>1</v>
      </c>
      <c r="P196" s="114">
        <f t="shared" si="578"/>
        <v>2</v>
      </c>
      <c r="Q196" s="114">
        <f t="shared" si="578"/>
        <v>2</v>
      </c>
      <c r="R196" s="114">
        <f t="shared" si="578"/>
        <v>3</v>
      </c>
      <c r="S196" s="114">
        <f t="shared" si="578"/>
        <v>3</v>
      </c>
      <c r="T196" s="114">
        <f t="shared" si="578"/>
        <v>4</v>
      </c>
      <c r="U196" s="114">
        <f t="shared" si="578"/>
        <v>5</v>
      </c>
      <c r="V196" s="114">
        <f t="shared" si="578"/>
        <v>6</v>
      </c>
      <c r="W196" s="114">
        <f t="shared" ref="W196:AF197" si="579">MATCH(T$214,$E$185:$M$185,$C196)</f>
        <v>6</v>
      </c>
      <c r="X196" s="114">
        <f t="shared" si="579"/>
        <v>6</v>
      </c>
      <c r="Y196" s="114">
        <f t="shared" si="579"/>
        <v>6</v>
      </c>
      <c r="Z196" s="114">
        <f t="shared" si="579"/>
        <v>6</v>
      </c>
      <c r="AA196" s="114">
        <f t="shared" si="579"/>
        <v>6</v>
      </c>
      <c r="AB196" s="114">
        <f t="shared" si="579"/>
        <v>6</v>
      </c>
      <c r="AC196" s="114">
        <f t="shared" si="579"/>
        <v>6</v>
      </c>
      <c r="AD196" s="114">
        <f t="shared" si="579"/>
        <v>6</v>
      </c>
      <c r="AE196" s="114">
        <f t="shared" si="579"/>
        <v>7</v>
      </c>
      <c r="AF196" s="114">
        <f t="shared" si="579"/>
        <v>7</v>
      </c>
      <c r="AG196" s="114">
        <f t="shared" ref="AG196:AP197" si="580">MATCH(AD$214,$E$185:$M$185,$C196)</f>
        <v>7</v>
      </c>
      <c r="AH196" s="114">
        <f t="shared" si="580"/>
        <v>7</v>
      </c>
      <c r="AI196" s="114">
        <f t="shared" si="580"/>
        <v>7</v>
      </c>
      <c r="AJ196" s="114">
        <f t="shared" si="580"/>
        <v>7</v>
      </c>
      <c r="AK196" s="114">
        <f t="shared" si="580"/>
        <v>7</v>
      </c>
      <c r="AL196" s="114">
        <f t="shared" si="580"/>
        <v>7</v>
      </c>
      <c r="AM196" s="114">
        <f t="shared" si="580"/>
        <v>7</v>
      </c>
      <c r="AN196" s="114">
        <f t="shared" si="580"/>
        <v>7</v>
      </c>
      <c r="AO196" s="114">
        <f t="shared" si="580"/>
        <v>8</v>
      </c>
      <c r="AP196" s="114">
        <f t="shared" si="580"/>
        <v>8</v>
      </c>
      <c r="AQ196" s="114">
        <f t="shared" ref="AQ196:AQ197" si="581">MATCH(AN$214,$E$185:$M$185,$C196)</f>
        <v>9</v>
      </c>
      <c r="AR196" s="191">
        <f>MATCH(AO$214,$C$210:$K$210,$C196)</f>
        <v>9</v>
      </c>
      <c r="AS196" s="191">
        <f>MATCH(AP$214,$C$210:$K$210,$C196)</f>
        <v>9</v>
      </c>
      <c r="BH196" s="114">
        <f>MATCH(BE$214,$C$210:$K$210,$C196)</f>
        <v>1</v>
      </c>
    </row>
    <row r="197" spans="1:61">
      <c r="A197" s="40" t="s">
        <v>16</v>
      </c>
      <c r="B197" s="185" t="s">
        <v>393</v>
      </c>
      <c r="C197" s="185">
        <v>0</v>
      </c>
      <c r="D197" s="185">
        <f>INDEX($D196:$L196,0,COUNT($D196:$L196)-D198)</f>
        <v>2050</v>
      </c>
      <c r="E197" s="283">
        <f t="shared" ref="E197:L197" si="582">INDEX($D196:$L196,0,COUNT($D196:$L196)-E198)</f>
        <v>2040</v>
      </c>
      <c r="F197" s="283">
        <f t="shared" si="582"/>
        <v>2030</v>
      </c>
      <c r="G197" s="283">
        <f t="shared" si="582"/>
        <v>2021</v>
      </c>
      <c r="H197" s="283">
        <f t="shared" si="582"/>
        <v>2020</v>
      </c>
      <c r="I197" s="283">
        <f t="shared" si="582"/>
        <v>2019</v>
      </c>
      <c r="J197" s="283">
        <f t="shared" si="582"/>
        <v>2017</v>
      </c>
      <c r="K197" s="283">
        <f t="shared" si="582"/>
        <v>2015</v>
      </c>
      <c r="L197" s="283">
        <f t="shared" si="582"/>
        <v>2012</v>
      </c>
      <c r="M197" s="40">
        <f t="shared" si="578"/>
        <v>1</v>
      </c>
      <c r="N197" s="40" t="e">
        <f t="shared" si="578"/>
        <v>#N/A</v>
      </c>
      <c r="O197" s="40" t="e">
        <f t="shared" si="578"/>
        <v>#N/A</v>
      </c>
      <c r="P197" s="40">
        <f t="shared" si="578"/>
        <v>2</v>
      </c>
      <c r="Q197" s="40" t="e">
        <f t="shared" si="578"/>
        <v>#N/A</v>
      </c>
      <c r="R197" s="40">
        <f t="shared" si="578"/>
        <v>3</v>
      </c>
      <c r="S197" s="40" t="e">
        <f t="shared" si="578"/>
        <v>#N/A</v>
      </c>
      <c r="T197" s="40">
        <f t="shared" si="578"/>
        <v>4</v>
      </c>
      <c r="U197" s="40">
        <f t="shared" si="578"/>
        <v>5</v>
      </c>
      <c r="V197" s="40">
        <f t="shared" si="578"/>
        <v>6</v>
      </c>
      <c r="W197" s="40" t="e">
        <f t="shared" si="579"/>
        <v>#N/A</v>
      </c>
      <c r="X197" s="40" t="e">
        <f t="shared" si="579"/>
        <v>#N/A</v>
      </c>
      <c r="Y197" s="40" t="e">
        <f t="shared" si="579"/>
        <v>#N/A</v>
      </c>
      <c r="Z197" s="40" t="e">
        <f t="shared" si="579"/>
        <v>#N/A</v>
      </c>
      <c r="AA197" s="40" t="e">
        <f t="shared" si="579"/>
        <v>#N/A</v>
      </c>
      <c r="AB197" s="40" t="e">
        <f t="shared" si="579"/>
        <v>#N/A</v>
      </c>
      <c r="AC197" s="40" t="e">
        <f t="shared" si="579"/>
        <v>#N/A</v>
      </c>
      <c r="AD197" s="40" t="e">
        <f t="shared" si="579"/>
        <v>#N/A</v>
      </c>
      <c r="AE197" s="40">
        <f t="shared" si="579"/>
        <v>7</v>
      </c>
      <c r="AF197" s="40" t="e">
        <f t="shared" si="579"/>
        <v>#N/A</v>
      </c>
      <c r="AG197" s="40" t="e">
        <f t="shared" si="580"/>
        <v>#N/A</v>
      </c>
      <c r="AH197" s="40" t="e">
        <f t="shared" si="580"/>
        <v>#N/A</v>
      </c>
      <c r="AI197" s="40" t="e">
        <f t="shared" si="580"/>
        <v>#N/A</v>
      </c>
      <c r="AJ197" s="40" t="e">
        <f t="shared" si="580"/>
        <v>#N/A</v>
      </c>
      <c r="AK197" s="40" t="e">
        <f t="shared" si="580"/>
        <v>#N/A</v>
      </c>
      <c r="AL197" s="40" t="e">
        <f t="shared" si="580"/>
        <v>#N/A</v>
      </c>
      <c r="AM197" s="40" t="e">
        <f t="shared" si="580"/>
        <v>#N/A</v>
      </c>
      <c r="AN197" s="40" t="e">
        <f t="shared" si="580"/>
        <v>#N/A</v>
      </c>
      <c r="AO197" s="40">
        <f t="shared" si="580"/>
        <v>8</v>
      </c>
      <c r="AP197" s="40" t="e">
        <f t="shared" si="580"/>
        <v>#N/A</v>
      </c>
      <c r="AQ197" s="40">
        <f t="shared" si="581"/>
        <v>9</v>
      </c>
      <c r="AR197" s="185" t="e">
        <f>MATCH(AO$214,$C$210:$K$210,$C197)</f>
        <v>#N/A</v>
      </c>
      <c r="AS197" s="185" t="e">
        <f>MATCH(AP$214,$C$210:$K$210,$C197)</f>
        <v>#N/A</v>
      </c>
      <c r="BH197" s="40">
        <f>MATCH(BE$214,$C$210:$K$210,$C197)</f>
        <v>1</v>
      </c>
    </row>
    <row r="198" spans="1:61">
      <c r="A198" s="40" t="s">
        <v>16</v>
      </c>
      <c r="B198" s="185" t="s">
        <v>391</v>
      </c>
      <c r="C198" s="185">
        <v>-1</v>
      </c>
      <c r="D198" s="185">
        <v>0</v>
      </c>
      <c r="E198" s="283">
        <v>1</v>
      </c>
      <c r="F198" s="283">
        <v>2</v>
      </c>
      <c r="G198" s="283">
        <v>3</v>
      </c>
      <c r="H198" s="283">
        <v>4</v>
      </c>
      <c r="I198" s="283">
        <v>5</v>
      </c>
      <c r="J198" s="283">
        <v>6</v>
      </c>
      <c r="K198" s="283">
        <v>7</v>
      </c>
      <c r="L198" s="283">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f t="shared" ref="M200:AR200" si="591">IF(M$199=-1,N200,IF(M$199=99,L200,IF(M$199=0,INDEX($E186:$M186,0,M$197),(INDEX($E186:$M186,0,M$199+1)-INDEX($E186:$M186,0,M$199))/(INDEX($E$185:$M$185,0,M$199+1)-INDEX($E$185:$M$185,0,M$199))+L200)))</f>
        <v>79.482610788066708</v>
      </c>
      <c r="N200" s="186">
        <f t="shared" si="591"/>
        <v>83.005092404496821</v>
      </c>
      <c r="O200" s="186">
        <f t="shared" si="591"/>
        <v>86.527574020926934</v>
      </c>
      <c r="P200" s="186">
        <f t="shared" si="591"/>
        <v>90.050055637357033</v>
      </c>
      <c r="Q200" s="186">
        <f t="shared" si="591"/>
        <v>92.950187554306098</v>
      </c>
      <c r="R200" s="186">
        <f t="shared" si="591"/>
        <v>95.850319471255148</v>
      </c>
      <c r="S200" s="186">
        <f t="shared" si="591"/>
        <v>99.274249059368003</v>
      </c>
      <c r="T200" s="186">
        <f t="shared" si="591"/>
        <v>102.69817864748087</v>
      </c>
      <c r="U200" s="186">
        <f t="shared" si="591"/>
        <v>100.04001239116128</v>
      </c>
      <c r="V200" s="186">
        <f t="shared" si="591"/>
        <v>101.40464748235428</v>
      </c>
      <c r="W200" s="186">
        <f t="shared" si="591"/>
        <v>104.84467206814594</v>
      </c>
      <c r="X200" s="186">
        <f t="shared" si="591"/>
        <v>108.2846966539376</v>
      </c>
      <c r="Y200" s="186">
        <f t="shared" si="591"/>
        <v>111.72472123972926</v>
      </c>
      <c r="Z200" s="186">
        <f t="shared" si="591"/>
        <v>115.16474582552092</v>
      </c>
      <c r="AA200" s="186">
        <f t="shared" si="591"/>
        <v>118.60477041131259</v>
      </c>
      <c r="AB200" s="186">
        <f t="shared" si="591"/>
        <v>122.04479499710425</v>
      </c>
      <c r="AC200" s="186">
        <f t="shared" si="591"/>
        <v>125.48481958289591</v>
      </c>
      <c r="AD200" s="186">
        <f t="shared" si="591"/>
        <v>128.92484416868757</v>
      </c>
      <c r="AE200" s="186">
        <f t="shared" si="591"/>
        <v>132.36486875447926</v>
      </c>
      <c r="AF200" s="186">
        <f t="shared" si="591"/>
        <v>135.86815873906926</v>
      </c>
      <c r="AG200" s="186">
        <f t="shared" si="591"/>
        <v>139.37144872365926</v>
      </c>
      <c r="AH200" s="186">
        <f t="shared" si="591"/>
        <v>142.87473870824925</v>
      </c>
      <c r="AI200" s="186">
        <f t="shared" si="591"/>
        <v>146.37802869283925</v>
      </c>
      <c r="AJ200" s="186">
        <f t="shared" si="591"/>
        <v>149.88131867742925</v>
      </c>
      <c r="AK200" s="186">
        <f t="shared" si="591"/>
        <v>153.38460866201925</v>
      </c>
      <c r="AL200" s="186">
        <f t="shared" si="591"/>
        <v>156.88789864660924</v>
      </c>
      <c r="AM200" s="186">
        <f t="shared" si="591"/>
        <v>160.39118863119924</v>
      </c>
      <c r="AN200" s="186">
        <f t="shared" si="591"/>
        <v>163.89447861578924</v>
      </c>
      <c r="AO200" s="186">
        <f t="shared" si="591"/>
        <v>167.39776860037921</v>
      </c>
      <c r="AP200" s="186">
        <f t="shared" si="591"/>
        <v>170.50446824579055</v>
      </c>
      <c r="AQ200" s="186">
        <f t="shared" si="591"/>
        <v>198.46476505449249</v>
      </c>
      <c r="AR200" s="186">
        <f t="shared" si="591"/>
        <v>198.46476505449249</v>
      </c>
      <c r="AS200" s="186">
        <f>IF(AS$199=-1,#REF!,IF(AS$199=99,AR200,IF(AS$199=0,INDEX($E186:$M186,0,AS$197),(INDEX($E186:$M186,0,AS$199+1)-INDEX($E186:$M186,0,AS$199))/(INDEX($E$185:$M$185,0,AS$199+1)-INDEX($E$185:$M$185,0,AS$199))+AR200)))</f>
        <v>198.46476505449249</v>
      </c>
      <c r="AT200" s="186"/>
      <c r="AW200" s="186"/>
      <c r="AX200" s="186"/>
      <c r="BH200" s="186">
        <f t="shared" ref="BH200:BH207" si="592">E186</f>
        <v>79.482610788066708</v>
      </c>
      <c r="BI200" s="109">
        <f t="shared" ref="BI200:BI207" si="593">(M200-BH200)/M200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f t="shared" ref="M201:AR201" si="594">IF(M$199=-1,N201,IF(M$199=99,L201,IF(M$199=0,INDEX($E187:$M187,0,M$197),(INDEX($E187:$M187,0,M$199+1)-INDEX($E187:$M187,0,M$199))/(INDEX($E$185:$M$185,0,M$199+1)-INDEX($E$185:$M$185,0,M$199))+L201)))</f>
        <v>9.1263103535605286</v>
      </c>
      <c r="N201" s="186">
        <f t="shared" si="594"/>
        <v>9.5307668771637921</v>
      </c>
      <c r="O201" s="186">
        <f t="shared" si="594"/>
        <v>9.9352234007670557</v>
      </c>
      <c r="P201" s="186">
        <f t="shared" si="594"/>
        <v>10.339679924370317</v>
      </c>
      <c r="Q201" s="186">
        <f t="shared" si="594"/>
        <v>10.647905445712009</v>
      </c>
      <c r="R201" s="186">
        <f t="shared" si="594"/>
        <v>10.956130967053701</v>
      </c>
      <c r="S201" s="186">
        <f t="shared" si="594"/>
        <v>11.34750181689823</v>
      </c>
      <c r="T201" s="186">
        <f t="shared" si="594"/>
        <v>11.738872666742759</v>
      </c>
      <c r="U201" s="186">
        <f t="shared" si="594"/>
        <v>11.435032076569515</v>
      </c>
      <c r="V201" s="186">
        <f t="shared" si="594"/>
        <v>11.591016124028338</v>
      </c>
      <c r="W201" s="186">
        <f t="shared" si="594"/>
        <v>11.984226705899387</v>
      </c>
      <c r="X201" s="186">
        <f t="shared" si="594"/>
        <v>12.377437287770436</v>
      </c>
      <c r="Y201" s="186">
        <f t="shared" si="594"/>
        <v>12.770647869641484</v>
      </c>
      <c r="Z201" s="186">
        <f t="shared" si="594"/>
        <v>13.163858451512533</v>
      </c>
      <c r="AA201" s="186">
        <f t="shared" si="594"/>
        <v>13.557069033383582</v>
      </c>
      <c r="AB201" s="186">
        <f t="shared" si="594"/>
        <v>13.950279615254631</v>
      </c>
      <c r="AC201" s="186">
        <f t="shared" si="594"/>
        <v>14.34349019712568</v>
      </c>
      <c r="AD201" s="186">
        <f t="shared" si="594"/>
        <v>14.736700778996729</v>
      </c>
      <c r="AE201" s="186">
        <f t="shared" si="594"/>
        <v>15.129911360867778</v>
      </c>
      <c r="AF201" s="186">
        <f t="shared" si="594"/>
        <v>15.53035346787866</v>
      </c>
      <c r="AG201" s="186">
        <f t="shared" si="594"/>
        <v>15.930795574889542</v>
      </c>
      <c r="AH201" s="186">
        <f t="shared" si="594"/>
        <v>16.331237681900422</v>
      </c>
      <c r="AI201" s="186">
        <f t="shared" si="594"/>
        <v>16.731679788911304</v>
      </c>
      <c r="AJ201" s="186">
        <f t="shared" si="594"/>
        <v>17.132121895922186</v>
      </c>
      <c r="AK201" s="186">
        <f t="shared" si="594"/>
        <v>17.532564002933068</v>
      </c>
      <c r="AL201" s="186">
        <f t="shared" si="594"/>
        <v>17.93300610994395</v>
      </c>
      <c r="AM201" s="186">
        <f t="shared" si="594"/>
        <v>18.333448216954832</v>
      </c>
      <c r="AN201" s="186">
        <f t="shared" si="594"/>
        <v>18.733890323965714</v>
      </c>
      <c r="AO201" s="186">
        <f t="shared" si="594"/>
        <v>19.134332430976592</v>
      </c>
      <c r="AP201" s="186">
        <f t="shared" si="594"/>
        <v>19.489442443944608</v>
      </c>
      <c r="AQ201" s="186">
        <f t="shared" si="594"/>
        <v>22.685432560656743</v>
      </c>
      <c r="AR201" s="186">
        <f t="shared" si="594"/>
        <v>22.685432560656743</v>
      </c>
      <c r="AS201" s="186">
        <f>IF(AS$199=-1,#REF!,IF(AS$199=99,AR201,IF(AS$199=0,INDEX($E187:$M187,0,AS$197),(INDEX($E187:$M187,0,AS$199+1)-INDEX($E187:$M187,0,AS$199))/(INDEX($E$185:$M$185,0,AS$199+1)-INDEX($E$185:$M$185,0,AS$199))+AR201)))</f>
        <v>22.685432560656743</v>
      </c>
      <c r="AT201" s="186"/>
      <c r="AW201" s="186"/>
      <c r="AX201" s="186"/>
      <c r="BH201" s="186">
        <f t="shared" si="592"/>
        <v>9.1263103535605286</v>
      </c>
      <c r="BI201" s="109">
        <f t="shared" si="593"/>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f t="shared" ref="M202:AR202" si="595">IF(M$199=-1,N202,IF(M$199=99,L202,IF(M$199=0,INDEX($E188:$M188,0,M$197),(INDEX($E188:$M188,0,M$199+1)-INDEX($E188:$M188,0,M$199))/(INDEX($E$185:$M$185,0,M$199+1)-INDEX($E$185:$M$185,0,M$199))+L202)))</f>
        <v>3.1110197786115719</v>
      </c>
      <c r="N202" s="186">
        <f t="shared" si="595"/>
        <v>3.1131569306471532</v>
      </c>
      <c r="O202" s="186">
        <f t="shared" si="595"/>
        <v>3.1152940826827344</v>
      </c>
      <c r="P202" s="186">
        <f t="shared" si="595"/>
        <v>3.1174312347183157</v>
      </c>
      <c r="Q202" s="186">
        <f t="shared" si="595"/>
        <v>3.2103617581577479</v>
      </c>
      <c r="R202" s="186">
        <f t="shared" si="595"/>
        <v>3.3032922815971806</v>
      </c>
      <c r="S202" s="186">
        <f t="shared" si="595"/>
        <v>3.4212912642144193</v>
      </c>
      <c r="T202" s="186">
        <f t="shared" si="595"/>
        <v>3.5392902468316585</v>
      </c>
      <c r="U202" s="186">
        <f t="shared" si="595"/>
        <v>3.4476817876617774</v>
      </c>
      <c r="V202" s="186">
        <f t="shared" si="595"/>
        <v>3.494711245558225</v>
      </c>
      <c r="W202" s="186">
        <f t="shared" si="595"/>
        <v>3.6132649105374841</v>
      </c>
      <c r="X202" s="186">
        <f t="shared" si="595"/>
        <v>3.7318185755167432</v>
      </c>
      <c r="Y202" s="186">
        <f t="shared" si="595"/>
        <v>3.8503722404960024</v>
      </c>
      <c r="Z202" s="186">
        <f t="shared" si="595"/>
        <v>3.9689259054752615</v>
      </c>
      <c r="AA202" s="186">
        <f t="shared" si="595"/>
        <v>4.087479570454521</v>
      </c>
      <c r="AB202" s="186">
        <f t="shared" si="595"/>
        <v>4.2060332354337806</v>
      </c>
      <c r="AC202" s="186">
        <f t="shared" si="595"/>
        <v>4.3245869004130402</v>
      </c>
      <c r="AD202" s="186">
        <f t="shared" si="595"/>
        <v>4.4431405653922997</v>
      </c>
      <c r="AE202" s="186">
        <f t="shared" si="595"/>
        <v>4.5616942303715584</v>
      </c>
      <c r="AF202" s="186">
        <f t="shared" si="595"/>
        <v>4.6824282125860188</v>
      </c>
      <c r="AG202" s="186">
        <f t="shared" si="595"/>
        <v>4.8031621948004792</v>
      </c>
      <c r="AH202" s="186">
        <f t="shared" si="595"/>
        <v>4.9238961770149396</v>
      </c>
      <c r="AI202" s="186">
        <f t="shared" si="595"/>
        <v>5.0446301592294001</v>
      </c>
      <c r="AJ202" s="186">
        <f t="shared" si="595"/>
        <v>5.1653641414438605</v>
      </c>
      <c r="AK202" s="186">
        <f t="shared" si="595"/>
        <v>5.2860981236583209</v>
      </c>
      <c r="AL202" s="186">
        <f t="shared" si="595"/>
        <v>5.4068321058727813</v>
      </c>
      <c r="AM202" s="186">
        <f t="shared" si="595"/>
        <v>5.5275660880872417</v>
      </c>
      <c r="AN202" s="186">
        <f t="shared" si="595"/>
        <v>5.6483000703017021</v>
      </c>
      <c r="AO202" s="186">
        <f t="shared" si="595"/>
        <v>5.769034052516159</v>
      </c>
      <c r="AP202" s="186">
        <f t="shared" si="595"/>
        <v>5.876100330610365</v>
      </c>
      <c r="AQ202" s="186">
        <f t="shared" si="595"/>
        <v>6.8396968334582233</v>
      </c>
      <c r="AR202" s="186">
        <f t="shared" si="595"/>
        <v>6.8396968334582233</v>
      </c>
      <c r="AS202" s="186">
        <f>IF(AS$199=-1,#REF!,IF(AS$199=99,AR202,IF(AS$199=0,INDEX($E188:$M188,0,AS$197),(INDEX($E188:$M188,0,AS$199+1)-INDEX($E188:$M188,0,AS$199))/(INDEX($E$185:$M$185,0,AS$199+1)-INDEX($E$185:$M$185,0,AS$199))+AR202)))</f>
        <v>6.8396968334582233</v>
      </c>
      <c r="AT202" s="186"/>
      <c r="AW202" s="186"/>
      <c r="AX202" s="186"/>
      <c r="BH202" s="186">
        <f t="shared" si="592"/>
        <v>3.1110197786115719</v>
      </c>
      <c r="BI202" s="109">
        <f t="shared" si="593"/>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f t="shared" ref="N203:AR203" si="596">IF(N$199=-1,O203,IF(N$199=99,M203,IF(N$199=0,INDEX($E189:$M189,0,N$197),(INDEX($E189:$M189,0,N$199+1)-INDEX($E189:$M189,0,N$199))/(INDEX($E$185:$M$185,0,N$199+1)-INDEX($E$185:$M$185,0,N$199))+M203)))</f>
        <v>1.6586703367659408</v>
      </c>
      <c r="O203" s="186">
        <f t="shared" si="596"/>
        <v>1.8183073214783478</v>
      </c>
      <c r="P203" s="186">
        <f t="shared" si="596"/>
        <v>1.0969024438548098</v>
      </c>
      <c r="Q203" s="186">
        <f t="shared" si="596"/>
        <v>0.92599732498342635</v>
      </c>
      <c r="R203" s="186">
        <f t="shared" si="596"/>
        <v>0.75509220611204297</v>
      </c>
      <c r="S203" s="186">
        <f t="shared" si="596"/>
        <v>0.76077086414409456</v>
      </c>
      <c r="T203" s="186">
        <f t="shared" si="596"/>
        <v>0.76644952217614615</v>
      </c>
      <c r="U203" s="186">
        <f t="shared" si="596"/>
        <v>0.78913298311078539</v>
      </c>
      <c r="V203" s="186">
        <f t="shared" si="596"/>
        <v>0.78098792472929091</v>
      </c>
      <c r="W203" s="186">
        <f t="shared" si="596"/>
        <v>0.7812035515080612</v>
      </c>
      <c r="X203" s="186">
        <f t="shared" si="596"/>
        <v>0.7814191782868315</v>
      </c>
      <c r="Y203" s="186">
        <f t="shared" si="596"/>
        <v>0.78163480506560179</v>
      </c>
      <c r="Z203" s="186">
        <f t="shared" si="596"/>
        <v>0.78185043184437208</v>
      </c>
      <c r="AA203" s="186">
        <f t="shared" si="596"/>
        <v>0.78206605862314238</v>
      </c>
      <c r="AB203" s="186">
        <f t="shared" si="596"/>
        <v>0.78228168540191267</v>
      </c>
      <c r="AC203" s="186">
        <f t="shared" si="596"/>
        <v>0.78249731218068297</v>
      </c>
      <c r="AD203" s="186">
        <f t="shared" si="596"/>
        <v>0.78271293895945326</v>
      </c>
      <c r="AE203" s="186">
        <f t="shared" si="596"/>
        <v>0.782928565738224</v>
      </c>
      <c r="AF203" s="186">
        <f t="shared" si="596"/>
        <v>0.77904251685051007</v>
      </c>
      <c r="AG203" s="186">
        <f t="shared" si="596"/>
        <v>0.77515646796279614</v>
      </c>
      <c r="AH203" s="186">
        <f t="shared" si="596"/>
        <v>0.7712704190750822</v>
      </c>
      <c r="AI203" s="186">
        <f t="shared" si="596"/>
        <v>0.76738437018736827</v>
      </c>
      <c r="AJ203" s="186">
        <f t="shared" si="596"/>
        <v>0.76349832129965434</v>
      </c>
      <c r="AK203" s="186">
        <f t="shared" si="596"/>
        <v>0.7596122724119404</v>
      </c>
      <c r="AL203" s="186">
        <f t="shared" si="596"/>
        <v>0.75572622352422647</v>
      </c>
      <c r="AM203" s="186">
        <f t="shared" si="596"/>
        <v>0.75184017463651254</v>
      </c>
      <c r="AN203" s="186">
        <f t="shared" si="596"/>
        <v>0.7479541257487986</v>
      </c>
      <c r="AO203" s="186">
        <f t="shared" si="596"/>
        <v>0.74406807686108456</v>
      </c>
      <c r="AP203" s="186">
        <f t="shared" si="596"/>
        <v>0.73892593042223531</v>
      </c>
      <c r="AQ203" s="186">
        <f t="shared" si="596"/>
        <v>0.69264661247259152</v>
      </c>
      <c r="AR203" s="186">
        <f t="shared" si="596"/>
        <v>0.69264661247259152</v>
      </c>
      <c r="AS203" s="186">
        <f>IF(AS$199=-1,#REF!,IF(AS$199=99,AR203,IF(AS$199=0,INDEX($E189:$M189,0,AS$197),(INDEX($E189:$M189,0,AS$199+1)-INDEX($E189:$M189,0,AS$199))/(INDEX($E$185:$M$185,0,AS$199+1)-INDEX($E$185:$M$185,0,AS$199))+AR203)))</f>
        <v>0.69264661247259152</v>
      </c>
      <c r="AT203" s="186"/>
      <c r="AW203" s="186"/>
      <c r="AX203" s="186"/>
      <c r="BH203" s="186">
        <f t="shared" si="592"/>
        <v>0.61799148971758899</v>
      </c>
      <c r="BI203" s="109">
        <f t="shared" si="593"/>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6.4978638621089795</v>
      </c>
      <c r="N204" s="186">
        <f t="shared" ref="N204:AR204" si="597">IF(N$199=-1,O204,IF(N$199=99,M204,IF(N$199=0,INDEX($E190:$M190,0,N$197),(INDEX($E190:$M190,0,N$199+1)-INDEX($E190:$M190,0,N$199))/(INDEX($E$185:$M$185,0,N$199+1)-INDEX($E$185:$M$185,0,N$199))+M204)))</f>
        <v>6.7759704982462887</v>
      </c>
      <c r="O204" s="186">
        <f t="shared" si="597"/>
        <v>7.054077134383598</v>
      </c>
      <c r="P204" s="186">
        <f t="shared" si="597"/>
        <v>6.7900372666751334</v>
      </c>
      <c r="Q204" s="24">
        <f t="shared" si="597"/>
        <v>6.9618453550178856</v>
      </c>
      <c r="R204" s="186">
        <f t="shared" si="597"/>
        <v>7.1336534433606378</v>
      </c>
      <c r="S204" s="186">
        <f t="shared" si="597"/>
        <v>7.1873019621721284</v>
      </c>
      <c r="T204" s="186">
        <f t="shared" si="597"/>
        <v>7.2409504809836198</v>
      </c>
      <c r="U204" s="186">
        <f t="shared" si="597"/>
        <v>7.4552500696880424</v>
      </c>
      <c r="V204" s="186">
        <f t="shared" si="597"/>
        <v>7.3783004954516755</v>
      </c>
      <c r="W204" s="186">
        <f t="shared" si="597"/>
        <v>7.3803376065493733</v>
      </c>
      <c r="X204" s="186">
        <f t="shared" si="597"/>
        <v>7.3823747176470711</v>
      </c>
      <c r="Y204" s="186">
        <f t="shared" si="597"/>
        <v>7.3844118287447689</v>
      </c>
      <c r="Z204" s="186">
        <f t="shared" si="597"/>
        <v>7.3864489398424666</v>
      </c>
      <c r="AA204" s="186">
        <f t="shared" si="597"/>
        <v>7.3884860509401644</v>
      </c>
      <c r="AB204" s="186">
        <f t="shared" si="597"/>
        <v>7.3905231620378622</v>
      </c>
      <c r="AC204" s="186">
        <f t="shared" si="597"/>
        <v>7.39256027313556</v>
      </c>
      <c r="AD204" s="186">
        <f t="shared" si="597"/>
        <v>7.3945973842332577</v>
      </c>
      <c r="AE204" s="186">
        <f t="shared" si="597"/>
        <v>7.3966344953309529</v>
      </c>
      <c r="AF204" s="186">
        <f t="shared" si="597"/>
        <v>7.3599214610756434</v>
      </c>
      <c r="AG204" s="186">
        <f t="shared" si="597"/>
        <v>7.3232084268203339</v>
      </c>
      <c r="AH204" s="186">
        <f t="shared" si="597"/>
        <v>7.2864953925650244</v>
      </c>
      <c r="AI204" s="186">
        <f t="shared" si="597"/>
        <v>7.249782358309715</v>
      </c>
      <c r="AJ204" s="186">
        <f t="shared" si="597"/>
        <v>7.2130693240544055</v>
      </c>
      <c r="AK204" s="186">
        <f t="shared" si="597"/>
        <v>7.176356289799096</v>
      </c>
      <c r="AL204" s="186">
        <f t="shared" si="597"/>
        <v>7.1396432555437865</v>
      </c>
      <c r="AM204" s="186">
        <f t="shared" si="597"/>
        <v>7.1029302212884771</v>
      </c>
      <c r="AN204" s="186">
        <f t="shared" si="597"/>
        <v>7.0662171870331676</v>
      </c>
      <c r="AO204" s="186">
        <f t="shared" si="597"/>
        <v>7.0295041527778608</v>
      </c>
      <c r="AP204" s="186">
        <f t="shared" si="597"/>
        <v>6.9809242702776313</v>
      </c>
      <c r="AQ204" s="186">
        <f t="shared" si="597"/>
        <v>6.5437053277755686</v>
      </c>
      <c r="AR204" s="186">
        <f t="shared" si="597"/>
        <v>6.5437053277755686</v>
      </c>
      <c r="AS204" s="186">
        <f>IF(AS$199=-1,#REF!,IF(AS$199=99,AR204,IF(AS$199=0,INDEX($E190:$M190,0,AS$197),(INDEX($E190:$M190,0,AS$199+1)-INDEX($E190:$M190,0,AS$199))/(INDEX($E$185:$M$185,0,AS$199+1)-INDEX($E$185:$M$185,0,AS$199))+AR204)))</f>
        <v>6.5437053277755686</v>
      </c>
      <c r="AT204" s="186"/>
      <c r="AW204" s="186"/>
      <c r="AX204" s="186"/>
      <c r="BH204" s="186">
        <f t="shared" si="592"/>
        <v>5.9557173582632057</v>
      </c>
      <c r="BI204" s="109">
        <f t="shared" si="593"/>
        <v>8.3434574092448283E-2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f t="shared" ref="N205:AR205" si="598">IF(N$199=-1,O205,IF(N$199=99,M205,IF(N$199=0,INDEX($E191:$M191,0,N$197),(INDEX($E191:$M191,0,N$199+1)-INDEX($E191:$M191,0,N$199))/(INDEX($E$185:$M$185,0,N$199+1)-INDEX($E$185:$M$185,0,N$199))+M205)))</f>
        <v>3.47825556472372E-3</v>
      </c>
      <c r="O205" s="186">
        <f t="shared" si="598"/>
        <v>6.95651112944744E-3</v>
      </c>
      <c r="P205" s="186">
        <f t="shared" si="598"/>
        <v>3.1493390244382295E-2</v>
      </c>
      <c r="Q205" s="186">
        <f t="shared" si="598"/>
        <v>4.713689609189449E-2</v>
      </c>
      <c r="R205" s="186">
        <f t="shared" si="598"/>
        <v>6.2780401939406677E-2</v>
      </c>
      <c r="S205" s="186">
        <f t="shared" si="598"/>
        <v>8.1657076174574156E-2</v>
      </c>
      <c r="T205" s="186">
        <f t="shared" si="598"/>
        <v>0.10053375040974165</v>
      </c>
      <c r="U205" s="186">
        <f t="shared" si="598"/>
        <v>0.10294426050367272</v>
      </c>
      <c r="V205" s="186">
        <f t="shared" si="598"/>
        <v>0.28590862130854577</v>
      </c>
      <c r="W205" s="186">
        <f t="shared" si="598"/>
        <v>0.31597065333008462</v>
      </c>
      <c r="X205" s="186">
        <f t="shared" si="598"/>
        <v>0.34603268535162346</v>
      </c>
      <c r="Y205" s="186">
        <f t="shared" si="598"/>
        <v>0.3760947173731623</v>
      </c>
      <c r="Z205" s="186">
        <f t="shared" si="598"/>
        <v>0.40615674939470114</v>
      </c>
      <c r="AA205" s="186">
        <f t="shared" si="598"/>
        <v>0.43621878141623999</v>
      </c>
      <c r="AB205" s="186">
        <f t="shared" si="598"/>
        <v>0.46628081343777883</v>
      </c>
      <c r="AC205" s="186">
        <f t="shared" si="598"/>
        <v>0.49634284545931767</v>
      </c>
      <c r="AD205" s="186">
        <f t="shared" si="598"/>
        <v>0.52640487748085651</v>
      </c>
      <c r="AE205" s="186">
        <f t="shared" si="598"/>
        <v>0.5564669095023953</v>
      </c>
      <c r="AF205" s="186">
        <f t="shared" si="598"/>
        <v>0.60673075281112376</v>
      </c>
      <c r="AG205" s="186">
        <f t="shared" si="598"/>
        <v>0.65699459611985223</v>
      </c>
      <c r="AH205" s="186">
        <f t="shared" si="598"/>
        <v>0.70725843942858069</v>
      </c>
      <c r="AI205" s="186">
        <f t="shared" si="598"/>
        <v>0.75752228273730915</v>
      </c>
      <c r="AJ205" s="186">
        <f t="shared" si="598"/>
        <v>0.80778612604603761</v>
      </c>
      <c r="AK205" s="186">
        <f t="shared" si="598"/>
        <v>0.85804996935476607</v>
      </c>
      <c r="AL205" s="186">
        <f t="shared" si="598"/>
        <v>0.90831381266349454</v>
      </c>
      <c r="AM205" s="186">
        <f t="shared" si="598"/>
        <v>0.958577655972223</v>
      </c>
      <c r="AN205" s="186">
        <f t="shared" si="598"/>
        <v>1.0088414992809516</v>
      </c>
      <c r="AO205" s="186">
        <f t="shared" si="598"/>
        <v>1.0591053425896804</v>
      </c>
      <c r="AP205" s="186">
        <f t="shared" si="598"/>
        <v>1.1103134860646584</v>
      </c>
      <c r="AQ205" s="186">
        <f t="shared" si="598"/>
        <v>1.571186777339461</v>
      </c>
      <c r="AR205" s="186">
        <f t="shared" si="598"/>
        <v>1.571186777339461</v>
      </c>
      <c r="AS205" s="186">
        <f>IF(AS$199=-1,#REF!,IF(AS$199=99,AR205,IF(AS$199=0,INDEX($E191:$M191,0,AS$197),(INDEX($E191:$M191,0,AS$199+1)-INDEX($E191:$M191,0,AS$199))/(INDEX($E$185:$M$185,0,AS$199+1)-INDEX($E$185:$M$185,0,AS$199))+AR205)))</f>
        <v>1.571186777339461</v>
      </c>
      <c r="AT205" s="186"/>
      <c r="AW205" s="186"/>
      <c r="AX205" s="186"/>
      <c r="BH205" s="186">
        <f t="shared" si="592"/>
        <v>2.1058623550211136E-2</v>
      </c>
      <c r="BI205" s="109" t="e">
        <f t="shared" si="593"/>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f t="shared" ref="N206:AR206" si="599">IF(N$199=-1,O206,IF(N$199=99,M206,IF(N$199=0,INDEX($E192:$M192,0,N$197),(INDEX($E192:$M192,0,N$199+1)-INDEX($E192:$M192,0,N$199))/(INDEX($E$185:$M$185,0,N$199+1)-INDEX($E$185:$M$185,0,N$199))+M206)))</f>
        <v>14.97457776177334</v>
      </c>
      <c r="O206" s="186">
        <f t="shared" si="599"/>
        <v>14.149155523546678</v>
      </c>
      <c r="P206" s="186">
        <f t="shared" si="599"/>
        <v>12.005467014659327</v>
      </c>
      <c r="Q206" s="186">
        <f t="shared" si="599"/>
        <v>10.40318639767856</v>
      </c>
      <c r="R206" s="186">
        <f t="shared" si="599"/>
        <v>8.8009057806977928</v>
      </c>
      <c r="S206" s="186">
        <f t="shared" si="599"/>
        <v>8.8670928422200141</v>
      </c>
      <c r="T206" s="186">
        <f t="shared" si="599"/>
        <v>8.9332799037422372</v>
      </c>
      <c r="U206" s="186">
        <f t="shared" si="599"/>
        <v>9.197664836933134</v>
      </c>
      <c r="V206" s="186">
        <f t="shared" si="599"/>
        <v>9.1027308794461206</v>
      </c>
      <c r="W206" s="186">
        <f t="shared" si="599"/>
        <v>9.105244096968951</v>
      </c>
      <c r="X206" s="186">
        <f t="shared" si="599"/>
        <v>9.1077573144917814</v>
      </c>
      <c r="Y206" s="186">
        <f t="shared" si="599"/>
        <v>9.1102705320146118</v>
      </c>
      <c r="Z206" s="186">
        <f t="shared" si="599"/>
        <v>9.1127837495374422</v>
      </c>
      <c r="AA206" s="186">
        <f t="shared" si="599"/>
        <v>9.1152969670602726</v>
      </c>
      <c r="AB206" s="186">
        <f t="shared" si="599"/>
        <v>9.117810184583103</v>
      </c>
      <c r="AC206" s="186">
        <f t="shared" si="599"/>
        <v>9.1203234021059334</v>
      </c>
      <c r="AD206" s="186">
        <f t="shared" si="599"/>
        <v>9.1228366196287638</v>
      </c>
      <c r="AE206" s="186">
        <f t="shared" si="599"/>
        <v>9.1253498371515906</v>
      </c>
      <c r="AF206" s="186">
        <f t="shared" si="599"/>
        <v>9.0800563619400592</v>
      </c>
      <c r="AG206" s="186">
        <f t="shared" si="599"/>
        <v>9.0347628867285277</v>
      </c>
      <c r="AH206" s="186">
        <f t="shared" si="599"/>
        <v>8.9894694115169962</v>
      </c>
      <c r="AI206" s="186">
        <f t="shared" si="599"/>
        <v>8.9441759363054647</v>
      </c>
      <c r="AJ206" s="186">
        <f t="shared" si="599"/>
        <v>8.8988824610939332</v>
      </c>
      <c r="AK206" s="186">
        <f t="shared" si="599"/>
        <v>8.8535889858824017</v>
      </c>
      <c r="AL206" s="186">
        <f t="shared" si="599"/>
        <v>8.8082955106708702</v>
      </c>
      <c r="AM206" s="186">
        <f t="shared" si="599"/>
        <v>8.7630020354593388</v>
      </c>
      <c r="AN206" s="186">
        <f t="shared" si="599"/>
        <v>8.7177085602478073</v>
      </c>
      <c r="AO206" s="186">
        <f t="shared" si="599"/>
        <v>8.6724150850362811</v>
      </c>
      <c r="AP206" s="186">
        <f t="shared" si="599"/>
        <v>8.6124812836375302</v>
      </c>
      <c r="AQ206" s="186">
        <f t="shared" si="599"/>
        <v>8.0730770710487789</v>
      </c>
      <c r="AR206" s="186">
        <f t="shared" si="599"/>
        <v>8.0730770710487789</v>
      </c>
      <c r="AS206" s="186">
        <f>IF(AS$199=-1,#REF!,IF(AS$199=99,AR206,IF(AS$199=0,INDEX($E192:$M192,0,AS$197),(INDEX($E192:$M192,0,AS$199+1)-INDEX($E192:$M192,0,AS$199))/(INDEX($E$185:$M$185,0,AS$199+1)-INDEX($E$185:$M$185,0,AS$199))+AR206)))</f>
        <v>8.0730770710487789</v>
      </c>
      <c r="AT206" s="186"/>
      <c r="AW206" s="186"/>
      <c r="AX206" s="186"/>
      <c r="BH206" s="186">
        <f t="shared" si="592"/>
        <v>14.481733729339311</v>
      </c>
      <c r="BI206" s="109">
        <f t="shared" si="593"/>
        <v>8.3434574092448713E-2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f t="shared" ref="N207:AR207" si="600">IF(N$199=-1,O207,IF(N$199=99,M207,IF(N$199=0,INDEX($E193:$M193,0,N$197),(INDEX($E193:$M193,0,N$199+1)-INDEX($E193:$M193,0,N$199))/(INDEX($E$185:$M$185,0,N$199+1)-INDEX($E$185:$M$185,0,N$199))+M207)))</f>
        <v>2.5448677567657379E-2</v>
      </c>
      <c r="O207" s="186">
        <f t="shared" si="600"/>
        <v>5.0897355135314758E-2</v>
      </c>
      <c r="P207" s="186">
        <f t="shared" si="600"/>
        <v>0.59560444864526452</v>
      </c>
      <c r="Q207" s="186">
        <f t="shared" si="600"/>
        <v>0.61921987976306314</v>
      </c>
      <c r="R207" s="186">
        <f t="shared" si="600"/>
        <v>0.64283531088086177</v>
      </c>
      <c r="S207" s="186">
        <f t="shared" si="600"/>
        <v>0.67621920909710043</v>
      </c>
      <c r="T207" s="186">
        <f t="shared" si="600"/>
        <v>0.70960310731333909</v>
      </c>
      <c r="U207" s="186">
        <f t="shared" si="600"/>
        <v>0.6941171923901428</v>
      </c>
      <c r="V207" s="186">
        <f t="shared" si="600"/>
        <v>0.69781289229431154</v>
      </c>
      <c r="W207" s="186">
        <f t="shared" si="600"/>
        <v>0.72086271536440161</v>
      </c>
      <c r="X207" s="186">
        <f t="shared" si="600"/>
        <v>0.74391253843449168</v>
      </c>
      <c r="Y207" s="186">
        <f t="shared" si="600"/>
        <v>0.76696236150458175</v>
      </c>
      <c r="Z207" s="186">
        <f t="shared" si="600"/>
        <v>0.79001218457467182</v>
      </c>
      <c r="AA207" s="186">
        <f t="shared" si="600"/>
        <v>0.81306200764476189</v>
      </c>
      <c r="AB207" s="186">
        <f t="shared" si="600"/>
        <v>0.83611183071485196</v>
      </c>
      <c r="AC207" s="186">
        <f t="shared" si="600"/>
        <v>0.85916165378494203</v>
      </c>
      <c r="AD207" s="186">
        <f t="shared" si="600"/>
        <v>0.8822114768550321</v>
      </c>
      <c r="AE207" s="186">
        <f t="shared" si="600"/>
        <v>0.90526129992512172</v>
      </c>
      <c r="AF207" s="186">
        <f t="shared" si="600"/>
        <v>0.92408528660298062</v>
      </c>
      <c r="AG207" s="186">
        <f t="shared" si="600"/>
        <v>0.94290927328083951</v>
      </c>
      <c r="AH207" s="186">
        <f t="shared" si="600"/>
        <v>0.96173325995869841</v>
      </c>
      <c r="AI207" s="186">
        <f t="shared" si="600"/>
        <v>0.9805572466365573</v>
      </c>
      <c r="AJ207" s="186">
        <f t="shared" si="600"/>
        <v>0.9993812333144162</v>
      </c>
      <c r="AK207" s="186">
        <f t="shared" si="600"/>
        <v>1.0182052199922751</v>
      </c>
      <c r="AL207" s="186">
        <f t="shared" si="600"/>
        <v>1.0370292066701341</v>
      </c>
      <c r="AM207" s="186">
        <f t="shared" si="600"/>
        <v>1.0558531933479931</v>
      </c>
      <c r="AN207" s="186">
        <f t="shared" si="600"/>
        <v>1.0746771800258521</v>
      </c>
      <c r="AO207" s="186">
        <f t="shared" si="600"/>
        <v>1.0935011667037109</v>
      </c>
      <c r="AP207" s="186">
        <f t="shared" si="600"/>
        <v>1.1088871544307828</v>
      </c>
      <c r="AQ207" s="186">
        <f t="shared" si="600"/>
        <v>1.2473610439744296</v>
      </c>
      <c r="AR207" s="186">
        <f t="shared" si="600"/>
        <v>1.2473610439744296</v>
      </c>
      <c r="AS207" s="186">
        <f>IF(AS$199=-1,#REF!,IF(AS$199=99,AR207,IF(AS$199=0,INDEX($E193:$M193,0,AS$197),(INDEX($E193:$M193,0,AS$199+1)-INDEX($E193:$M193,0,AS$199))/(INDEX($E$185:$M$185,0,AS$199+1)-INDEX($E$185:$M$185,0,AS$199))+AR207)))</f>
        <v>1.2473610439744296</v>
      </c>
      <c r="AT207" s="186"/>
      <c r="AW207" s="186"/>
      <c r="AX207" s="186"/>
      <c r="BH207" s="186">
        <f t="shared" si="592"/>
        <v>0.51925841594229238</v>
      </c>
      <c r="BI207" s="109" t="e">
        <f t="shared" si="593"/>
        <v>#DIV/0!</v>
      </c>
    </row>
    <row r="208" spans="1:61">
      <c r="A208" s="185" t="s">
        <v>16</v>
      </c>
      <c r="G208" s="186"/>
      <c r="H208" s="186"/>
      <c r="I208" s="186"/>
      <c r="L208" s="186"/>
      <c r="M208" s="40"/>
      <c r="N208" s="233"/>
    </row>
    <row r="209" spans="1:58" s="324" customFormat="1" ht="23.25">
      <c r="A209" s="185" t="s">
        <v>16</v>
      </c>
      <c r="B209" s="16" t="s">
        <v>19</v>
      </c>
      <c r="C209" s="16" t="s">
        <v>20</v>
      </c>
      <c r="D209" s="16" t="s">
        <v>21</v>
      </c>
      <c r="E209" s="16" t="s">
        <v>22</v>
      </c>
      <c r="F209" s="16" t="s">
        <v>23</v>
      </c>
      <c r="G209" s="16" t="s">
        <v>24</v>
      </c>
      <c r="H209" s="16" t="s">
        <v>617</v>
      </c>
      <c r="I209" s="16" t="s">
        <v>652</v>
      </c>
      <c r="J209" s="16" t="s">
        <v>653</v>
      </c>
      <c r="K209" s="17" t="s">
        <v>25</v>
      </c>
      <c r="L209" s="186"/>
      <c r="M209" s="187"/>
      <c r="N209" s="233"/>
    </row>
    <row r="210" spans="1:58" s="324" customFormat="1">
      <c r="A210" s="114" t="s">
        <v>16</v>
      </c>
      <c r="B210" s="191">
        <v>1</v>
      </c>
      <c r="C210" s="191">
        <v>2012</v>
      </c>
      <c r="D210" s="191">
        <f>F4</f>
        <v>2015</v>
      </c>
      <c r="E210" s="191">
        <v>2017</v>
      </c>
      <c r="F210" s="191">
        <v>2019</v>
      </c>
      <c r="G210" s="191">
        <v>2020</v>
      </c>
      <c r="H210" s="191">
        <v>2021</v>
      </c>
      <c r="I210" s="191">
        <v>2030</v>
      </c>
      <c r="J210" s="191">
        <v>2040</v>
      </c>
      <c r="K210" s="237">
        <v>2050</v>
      </c>
      <c r="L210" s="186"/>
      <c r="M210" s="187"/>
      <c r="N210" s="233"/>
    </row>
    <row r="211" spans="1:58" s="324" customFormat="1">
      <c r="A211" s="40" t="s">
        <v>16</v>
      </c>
      <c r="B211" s="185">
        <v>0</v>
      </c>
      <c r="C211" s="185">
        <f t="shared" ref="C211:K211" si="601">INDEX($C210:$K210,0,COUNT($C210:$K210)-C212)</f>
        <v>2050</v>
      </c>
      <c r="D211" s="283">
        <f t="shared" si="601"/>
        <v>2040</v>
      </c>
      <c r="E211" s="283">
        <f t="shared" si="601"/>
        <v>2030</v>
      </c>
      <c r="F211" s="283">
        <f t="shared" si="601"/>
        <v>2021</v>
      </c>
      <c r="G211" s="283">
        <f t="shared" si="601"/>
        <v>2020</v>
      </c>
      <c r="H211" s="283">
        <f t="shared" si="601"/>
        <v>2019</v>
      </c>
      <c r="I211" s="283">
        <f t="shared" si="601"/>
        <v>2017</v>
      </c>
      <c r="J211" s="283">
        <f t="shared" si="601"/>
        <v>2015</v>
      </c>
      <c r="K211" s="283">
        <f t="shared" si="601"/>
        <v>2012</v>
      </c>
      <c r="L211" s="186"/>
      <c r="M211" s="187"/>
      <c r="N211" s="233"/>
    </row>
    <row r="212" spans="1:58" s="324" customFormat="1">
      <c r="A212" s="40" t="s">
        <v>16</v>
      </c>
      <c r="B212" s="185">
        <v>-1</v>
      </c>
      <c r="C212" s="185">
        <v>0</v>
      </c>
      <c r="D212" s="283">
        <v>1</v>
      </c>
      <c r="E212" s="283">
        <v>2</v>
      </c>
      <c r="F212" s="283">
        <v>3</v>
      </c>
      <c r="G212" s="283">
        <v>4</v>
      </c>
      <c r="H212" s="283">
        <v>5</v>
      </c>
      <c r="I212" s="283">
        <v>6</v>
      </c>
      <c r="J212" s="283">
        <v>7</v>
      </c>
      <c r="K212" s="283">
        <v>8</v>
      </c>
      <c r="L212" s="186"/>
      <c r="M212" s="187"/>
      <c r="N212" s="233"/>
    </row>
    <row r="213" spans="1:58" s="324"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602">1+J214</f>
        <v>2013</v>
      </c>
      <c r="L214" s="18">
        <f t="shared" si="602"/>
        <v>2014</v>
      </c>
      <c r="M214" s="18">
        <f t="shared" si="602"/>
        <v>2015</v>
      </c>
      <c r="N214" s="18">
        <f t="shared" si="602"/>
        <v>2016</v>
      </c>
      <c r="O214" s="18">
        <f t="shared" si="602"/>
        <v>2017</v>
      </c>
      <c r="P214" s="18">
        <f t="shared" si="602"/>
        <v>2018</v>
      </c>
      <c r="Q214" s="18">
        <f t="shared" si="602"/>
        <v>2019</v>
      </c>
      <c r="R214" s="18">
        <f t="shared" si="602"/>
        <v>2020</v>
      </c>
      <c r="S214" s="18">
        <f t="shared" si="602"/>
        <v>2021</v>
      </c>
      <c r="T214" s="18">
        <f t="shared" si="602"/>
        <v>2022</v>
      </c>
      <c r="U214" s="18">
        <f t="shared" si="602"/>
        <v>2023</v>
      </c>
      <c r="V214" s="18">
        <f t="shared" si="602"/>
        <v>2024</v>
      </c>
      <c r="W214" s="18">
        <f t="shared" si="602"/>
        <v>2025</v>
      </c>
      <c r="X214" s="18">
        <f t="shared" si="602"/>
        <v>2026</v>
      </c>
      <c r="Y214" s="18">
        <f t="shared" si="602"/>
        <v>2027</v>
      </c>
      <c r="Z214" s="18">
        <f t="shared" si="602"/>
        <v>2028</v>
      </c>
      <c r="AA214" s="18">
        <f t="shared" si="602"/>
        <v>2029</v>
      </c>
      <c r="AB214" s="18">
        <f t="shared" si="602"/>
        <v>2030</v>
      </c>
      <c r="AC214" s="18">
        <f t="shared" si="602"/>
        <v>2031</v>
      </c>
      <c r="AD214" s="18">
        <f t="shared" si="602"/>
        <v>2032</v>
      </c>
      <c r="AE214" s="18">
        <f t="shared" si="602"/>
        <v>2033</v>
      </c>
      <c r="AF214" s="18">
        <f t="shared" si="602"/>
        <v>2034</v>
      </c>
      <c r="AG214" s="18">
        <f t="shared" si="602"/>
        <v>2035</v>
      </c>
      <c r="AH214" s="18">
        <f t="shared" si="602"/>
        <v>2036</v>
      </c>
      <c r="AI214" s="18">
        <f t="shared" si="602"/>
        <v>2037</v>
      </c>
      <c r="AJ214" s="18">
        <f t="shared" si="602"/>
        <v>2038</v>
      </c>
      <c r="AK214" s="18">
        <f t="shared" si="602"/>
        <v>2039</v>
      </c>
      <c r="AL214" s="18">
        <f t="shared" si="602"/>
        <v>2040</v>
      </c>
      <c r="AM214" s="18">
        <v>2045</v>
      </c>
      <c r="AN214" s="18">
        <v>2050</v>
      </c>
      <c r="AO214" s="18">
        <v>2060</v>
      </c>
      <c r="AP214" s="18">
        <v>2070</v>
      </c>
      <c r="AQ214" s="18"/>
      <c r="AT214" s="18"/>
      <c r="AU214" s="18"/>
      <c r="BE214" s="18">
        <v>2012</v>
      </c>
      <c r="BF214" s="18"/>
    </row>
    <row r="215" spans="1:58" s="191" customFormat="1">
      <c r="A215" s="116" t="s">
        <v>16</v>
      </c>
      <c r="J215" s="114">
        <f t="shared" ref="J215:AP215" si="603">MATCH(J$214,$C$210:$K$210,$B210)</f>
        <v>1</v>
      </c>
      <c r="K215" s="191">
        <f t="shared" si="603"/>
        <v>1</v>
      </c>
      <c r="L215" s="191">
        <f t="shared" si="603"/>
        <v>1</v>
      </c>
      <c r="M215" s="191">
        <f t="shared" si="603"/>
        <v>2</v>
      </c>
      <c r="N215" s="191">
        <f t="shared" si="603"/>
        <v>2</v>
      </c>
      <c r="O215" s="191">
        <f t="shared" si="603"/>
        <v>3</v>
      </c>
      <c r="P215" s="191">
        <f t="shared" si="603"/>
        <v>3</v>
      </c>
      <c r="Q215" s="191">
        <f t="shared" si="603"/>
        <v>4</v>
      </c>
      <c r="R215" s="191">
        <f t="shared" si="603"/>
        <v>5</v>
      </c>
      <c r="S215" s="191">
        <f t="shared" si="603"/>
        <v>6</v>
      </c>
      <c r="T215" s="191">
        <f t="shared" si="603"/>
        <v>6</v>
      </c>
      <c r="U215" s="191">
        <f t="shared" si="603"/>
        <v>6</v>
      </c>
      <c r="V215" s="191">
        <f t="shared" si="603"/>
        <v>6</v>
      </c>
      <c r="W215" s="191">
        <f t="shared" si="603"/>
        <v>6</v>
      </c>
      <c r="X215" s="191">
        <f t="shared" si="603"/>
        <v>6</v>
      </c>
      <c r="Y215" s="191">
        <f t="shared" si="603"/>
        <v>6</v>
      </c>
      <c r="Z215" s="191">
        <f t="shared" si="603"/>
        <v>6</v>
      </c>
      <c r="AA215" s="191">
        <f t="shared" si="603"/>
        <v>6</v>
      </c>
      <c r="AB215" s="191">
        <f t="shared" si="603"/>
        <v>7</v>
      </c>
      <c r="AC215" s="191">
        <f t="shared" si="603"/>
        <v>7</v>
      </c>
      <c r="AD215" s="191">
        <f t="shared" si="603"/>
        <v>7</v>
      </c>
      <c r="AE215" s="191">
        <f t="shared" si="603"/>
        <v>7</v>
      </c>
      <c r="AF215" s="191">
        <f t="shared" si="603"/>
        <v>7</v>
      </c>
      <c r="AG215" s="191">
        <f t="shared" si="603"/>
        <v>7</v>
      </c>
      <c r="AH215" s="191">
        <f t="shared" si="603"/>
        <v>7</v>
      </c>
      <c r="AI215" s="191">
        <f t="shared" si="603"/>
        <v>7</v>
      </c>
      <c r="AJ215" s="191">
        <f t="shared" si="603"/>
        <v>7</v>
      </c>
      <c r="AK215" s="191">
        <f t="shared" si="603"/>
        <v>7</v>
      </c>
      <c r="AL215" s="191">
        <f t="shared" si="603"/>
        <v>8</v>
      </c>
      <c r="AM215" s="191">
        <f t="shared" si="603"/>
        <v>8</v>
      </c>
      <c r="AN215" s="191">
        <f t="shared" si="603"/>
        <v>9</v>
      </c>
      <c r="AO215" s="191">
        <f t="shared" si="603"/>
        <v>9</v>
      </c>
      <c r="AP215" s="191">
        <f t="shared" si="603"/>
        <v>9</v>
      </c>
      <c r="BE215" s="114">
        <f>MATCH(BE$214,$C$210:$K$210,$B210)</f>
        <v>1</v>
      </c>
    </row>
    <row r="216" spans="1:58">
      <c r="A216" s="116" t="s">
        <v>16</v>
      </c>
      <c r="J216" s="40">
        <f t="shared" ref="J216:AP216" si="604">MATCH(J$214,$C$210:$K$210,$B211)</f>
        <v>1</v>
      </c>
      <c r="K216" s="185" t="e">
        <f t="shared" si="604"/>
        <v>#N/A</v>
      </c>
      <c r="L216" s="185" t="e">
        <f t="shared" si="604"/>
        <v>#N/A</v>
      </c>
      <c r="M216" s="185">
        <f t="shared" si="604"/>
        <v>2</v>
      </c>
      <c r="N216" s="185" t="e">
        <f t="shared" si="604"/>
        <v>#N/A</v>
      </c>
      <c r="O216" s="185">
        <f t="shared" si="604"/>
        <v>3</v>
      </c>
      <c r="P216" s="185" t="e">
        <f t="shared" si="604"/>
        <v>#N/A</v>
      </c>
      <c r="Q216" s="185">
        <f t="shared" si="604"/>
        <v>4</v>
      </c>
      <c r="R216" s="185">
        <f t="shared" si="604"/>
        <v>5</v>
      </c>
      <c r="S216" s="185">
        <f t="shared" si="604"/>
        <v>6</v>
      </c>
      <c r="T216" s="185" t="e">
        <f t="shared" si="604"/>
        <v>#N/A</v>
      </c>
      <c r="U216" s="185" t="e">
        <f t="shared" si="604"/>
        <v>#N/A</v>
      </c>
      <c r="V216" s="185" t="e">
        <f t="shared" si="604"/>
        <v>#N/A</v>
      </c>
      <c r="W216" s="185" t="e">
        <f t="shared" si="604"/>
        <v>#N/A</v>
      </c>
      <c r="X216" s="185" t="e">
        <f t="shared" si="604"/>
        <v>#N/A</v>
      </c>
      <c r="Y216" s="185" t="e">
        <f t="shared" si="604"/>
        <v>#N/A</v>
      </c>
      <c r="Z216" s="185" t="e">
        <f t="shared" si="604"/>
        <v>#N/A</v>
      </c>
      <c r="AA216" s="185" t="e">
        <f t="shared" si="604"/>
        <v>#N/A</v>
      </c>
      <c r="AB216" s="185">
        <f t="shared" si="604"/>
        <v>7</v>
      </c>
      <c r="AC216" s="185" t="e">
        <f t="shared" si="604"/>
        <v>#N/A</v>
      </c>
      <c r="AD216" s="185" t="e">
        <f t="shared" si="604"/>
        <v>#N/A</v>
      </c>
      <c r="AE216" s="185" t="e">
        <f t="shared" si="604"/>
        <v>#N/A</v>
      </c>
      <c r="AF216" s="185" t="e">
        <f t="shared" si="604"/>
        <v>#N/A</v>
      </c>
      <c r="AG216" s="185" t="e">
        <f t="shared" si="604"/>
        <v>#N/A</v>
      </c>
      <c r="AH216" s="185" t="e">
        <f t="shared" si="604"/>
        <v>#N/A</v>
      </c>
      <c r="AI216" s="185" t="e">
        <f t="shared" si="604"/>
        <v>#N/A</v>
      </c>
      <c r="AJ216" s="185" t="e">
        <f t="shared" si="604"/>
        <v>#N/A</v>
      </c>
      <c r="AK216" s="185" t="e">
        <f t="shared" si="604"/>
        <v>#N/A</v>
      </c>
      <c r="AL216" s="185">
        <f t="shared" si="604"/>
        <v>8</v>
      </c>
      <c r="AM216" s="185" t="e">
        <f t="shared" si="604"/>
        <v>#N/A</v>
      </c>
      <c r="AN216" s="185">
        <f t="shared" si="604"/>
        <v>9</v>
      </c>
      <c r="AO216" s="185" t="e">
        <f t="shared" si="604"/>
        <v>#N/A</v>
      </c>
      <c r="AP216" s="185" t="e">
        <f t="shared" si="604"/>
        <v>#N/A</v>
      </c>
      <c r="BE216" s="40">
        <f>MATCH(BE$214,$C$210:$K$210,$B211)</f>
        <v>1</v>
      </c>
    </row>
    <row r="217" spans="1:58">
      <c r="A217" s="116" t="s">
        <v>16</v>
      </c>
      <c r="J217" s="185">
        <f t="shared" ref="J217:AP217" si="605">MATCH(J$214,$C$211:$K$211,$B212)</f>
        <v>9</v>
      </c>
      <c r="K217" s="185">
        <f t="shared" si="605"/>
        <v>8</v>
      </c>
      <c r="L217" s="185">
        <f t="shared" si="605"/>
        <v>8</v>
      </c>
      <c r="M217" s="185">
        <f t="shared" si="605"/>
        <v>8</v>
      </c>
      <c r="N217" s="185">
        <f t="shared" si="605"/>
        <v>7</v>
      </c>
      <c r="O217" s="185">
        <f t="shared" si="605"/>
        <v>7</v>
      </c>
      <c r="P217" s="185">
        <f t="shared" si="605"/>
        <v>6</v>
      </c>
      <c r="Q217" s="185">
        <f t="shared" si="605"/>
        <v>6</v>
      </c>
      <c r="R217" s="185">
        <f t="shared" si="605"/>
        <v>5</v>
      </c>
      <c r="S217" s="185">
        <f t="shared" si="605"/>
        <v>4</v>
      </c>
      <c r="T217" s="185">
        <f t="shared" si="605"/>
        <v>3</v>
      </c>
      <c r="U217" s="185">
        <f t="shared" si="605"/>
        <v>3</v>
      </c>
      <c r="V217" s="185">
        <f t="shared" si="605"/>
        <v>3</v>
      </c>
      <c r="W217" s="185">
        <f t="shared" si="605"/>
        <v>3</v>
      </c>
      <c r="X217" s="185">
        <f t="shared" si="605"/>
        <v>3</v>
      </c>
      <c r="Y217" s="185">
        <f t="shared" si="605"/>
        <v>3</v>
      </c>
      <c r="Z217" s="185">
        <f t="shared" si="605"/>
        <v>3</v>
      </c>
      <c r="AA217" s="185">
        <f t="shared" si="605"/>
        <v>3</v>
      </c>
      <c r="AB217" s="185">
        <f t="shared" si="605"/>
        <v>3</v>
      </c>
      <c r="AC217" s="185">
        <f t="shared" si="605"/>
        <v>2</v>
      </c>
      <c r="AD217" s="185">
        <f t="shared" si="605"/>
        <v>2</v>
      </c>
      <c r="AE217" s="185">
        <f t="shared" si="605"/>
        <v>2</v>
      </c>
      <c r="AF217" s="185">
        <f t="shared" si="605"/>
        <v>2</v>
      </c>
      <c r="AG217" s="185">
        <f t="shared" si="605"/>
        <v>2</v>
      </c>
      <c r="AH217" s="185">
        <f t="shared" si="605"/>
        <v>2</v>
      </c>
      <c r="AI217" s="185">
        <f t="shared" si="605"/>
        <v>2</v>
      </c>
      <c r="AJ217" s="185">
        <f t="shared" si="605"/>
        <v>2</v>
      </c>
      <c r="AK217" s="185">
        <f t="shared" si="605"/>
        <v>2</v>
      </c>
      <c r="AL217" s="185">
        <f t="shared" si="605"/>
        <v>2</v>
      </c>
      <c r="AM217" s="185">
        <f t="shared" si="605"/>
        <v>1</v>
      </c>
      <c r="AN217" s="185">
        <f t="shared" si="605"/>
        <v>1</v>
      </c>
      <c r="AO217" s="185" t="e">
        <f t="shared" si="605"/>
        <v>#N/A</v>
      </c>
      <c r="AP217" s="185" t="e">
        <f t="shared" si="605"/>
        <v>#N/A</v>
      </c>
      <c r="BE217" s="185">
        <f>MATCH(BE$214,$C$211:$K$211,$B212)</f>
        <v>9</v>
      </c>
    </row>
    <row r="218" spans="1:58" s="117" customFormat="1">
      <c r="A218" s="116" t="s">
        <v>16</v>
      </c>
      <c r="J218" s="189">
        <f t="shared" ref="J218:AP218" si="606">IF(ISNA(J215),-1,IF(ISNA(J217),99,IF(ISNA(J216),J215,0)))</f>
        <v>0</v>
      </c>
      <c r="K218" s="189">
        <f t="shared" si="606"/>
        <v>1</v>
      </c>
      <c r="L218" s="189">
        <f t="shared" si="606"/>
        <v>1</v>
      </c>
      <c r="M218" s="189">
        <f t="shared" si="606"/>
        <v>0</v>
      </c>
      <c r="N218" s="189">
        <f t="shared" si="606"/>
        <v>2</v>
      </c>
      <c r="O218" s="189">
        <f t="shared" si="606"/>
        <v>0</v>
      </c>
      <c r="P218" s="189">
        <f t="shared" si="606"/>
        <v>3</v>
      </c>
      <c r="Q218" s="189">
        <f t="shared" si="606"/>
        <v>0</v>
      </c>
      <c r="R218" s="189">
        <f t="shared" si="606"/>
        <v>0</v>
      </c>
      <c r="S218" s="189">
        <f t="shared" si="606"/>
        <v>0</v>
      </c>
      <c r="T218" s="189">
        <f t="shared" si="606"/>
        <v>6</v>
      </c>
      <c r="U218" s="189">
        <f t="shared" si="606"/>
        <v>6</v>
      </c>
      <c r="V218" s="189">
        <f t="shared" si="606"/>
        <v>6</v>
      </c>
      <c r="W218" s="189">
        <f t="shared" si="606"/>
        <v>6</v>
      </c>
      <c r="X218" s="189">
        <f t="shared" si="606"/>
        <v>6</v>
      </c>
      <c r="Y218" s="189">
        <f t="shared" si="606"/>
        <v>6</v>
      </c>
      <c r="Z218" s="189">
        <f t="shared" si="606"/>
        <v>6</v>
      </c>
      <c r="AA218" s="189">
        <f t="shared" si="606"/>
        <v>6</v>
      </c>
      <c r="AB218" s="189">
        <f t="shared" si="606"/>
        <v>0</v>
      </c>
      <c r="AC218" s="189">
        <f t="shared" si="606"/>
        <v>7</v>
      </c>
      <c r="AD218" s="189">
        <f t="shared" si="606"/>
        <v>7</v>
      </c>
      <c r="AE218" s="189">
        <f t="shared" si="606"/>
        <v>7</v>
      </c>
      <c r="AF218" s="189">
        <f t="shared" si="606"/>
        <v>7</v>
      </c>
      <c r="AG218" s="189">
        <f t="shared" si="606"/>
        <v>7</v>
      </c>
      <c r="AH218" s="189">
        <f t="shared" si="606"/>
        <v>7</v>
      </c>
      <c r="AI218" s="189">
        <f t="shared" si="606"/>
        <v>7</v>
      </c>
      <c r="AJ218" s="189">
        <f t="shared" si="606"/>
        <v>7</v>
      </c>
      <c r="AK218" s="189">
        <f t="shared" si="606"/>
        <v>7</v>
      </c>
      <c r="AL218" s="189">
        <f t="shared" si="606"/>
        <v>0</v>
      </c>
      <c r="AM218" s="189">
        <f t="shared" si="606"/>
        <v>8</v>
      </c>
      <c r="AN218" s="189">
        <f t="shared" si="606"/>
        <v>0</v>
      </c>
      <c r="AO218" s="189">
        <f t="shared" si="606"/>
        <v>99</v>
      </c>
      <c r="AP218" s="189">
        <f t="shared" si="606"/>
        <v>99</v>
      </c>
      <c r="AQ218" s="189"/>
      <c r="AT218" s="189"/>
      <c r="AU218" s="189"/>
      <c r="BE218" s="189">
        <f>IF(ISNA(BE215),-1,IF(ISNA(BE217),99,IF(ISNA(BE216),BE215,0)))</f>
        <v>0</v>
      </c>
      <c r="BF218" s="189"/>
    </row>
    <row r="219" spans="1:58">
      <c r="B219" s="22" t="str">
        <f t="shared" ref="B219:B226" si="607">IF(A219="*","","COM_PROJ")</f>
        <v>COM_PROJ</v>
      </c>
      <c r="C219" s="23" t="str">
        <f t="shared" ref="C219:C226" si="608">IF($A219="*","","-")</f>
        <v>-</v>
      </c>
      <c r="D219" s="57" t="str">
        <f t="shared" ref="D219:D226" si="609">B186</f>
        <v>TPPRCAR</v>
      </c>
      <c r="E219" s="23" t="str">
        <f t="shared" ref="E219:H226" si="610">IF($A219="*","","-")</f>
        <v>-</v>
      </c>
      <c r="F219" s="23" t="str">
        <f t="shared" si="610"/>
        <v>-</v>
      </c>
      <c r="G219" s="23" t="str">
        <f t="shared" si="610"/>
        <v>-</v>
      </c>
      <c r="H219" s="23" t="str">
        <f t="shared" si="610"/>
        <v>-</v>
      </c>
      <c r="I219" s="22">
        <f t="shared" ref="I219:I226" si="611">IF(A219="*","",0)</f>
        <v>0</v>
      </c>
      <c r="J219" s="186">
        <f t="shared" ref="J219:K221" si="612">IF(J$218=-1,K219,IF(J$218=99,BD219,IF(J$218=0,INDEX($E186:$M186,0,J$216),(INDEX($E186:$M186,0,J$218+1)-INDEX($E186:$M186,0,J$218))/(INDEX($E$185:$M$185,0,J$218+1)-INDEX($E$185:$M$185,0,J$218))+BD219)))</f>
        <v>79.482610788066708</v>
      </c>
      <c r="K219" s="186">
        <f t="shared" si="612"/>
        <v>83.005092404496821</v>
      </c>
      <c r="L219" s="186">
        <f t="shared" ref="L219:AL219" si="613">IF(L$218=-1,M219,IF(L$218=99,K219,IF(L$218=0,INDEX($E186:$M186,0,L$216),(INDEX($E186:$M186,0,L$218+1)-INDEX($E186:$M186,0,L$218))/(INDEX($E$185:$M$185,0,L$218+1)-INDEX($E$185:$M$185,0,L$218))+K219)))</f>
        <v>86.527574020926934</v>
      </c>
      <c r="M219" s="186">
        <f t="shared" si="613"/>
        <v>90.050055637357033</v>
      </c>
      <c r="N219" s="186">
        <f t="shared" si="613"/>
        <v>92.950187554306098</v>
      </c>
      <c r="O219" s="186">
        <f t="shared" si="613"/>
        <v>95.850319471255148</v>
      </c>
      <c r="P219" s="186">
        <f t="shared" si="613"/>
        <v>99.274249059368003</v>
      </c>
      <c r="Q219" s="186">
        <f t="shared" si="613"/>
        <v>102.69817864748087</v>
      </c>
      <c r="R219" s="186">
        <f t="shared" si="613"/>
        <v>100.04001239116128</v>
      </c>
      <c r="S219" s="186">
        <f t="shared" si="613"/>
        <v>101.40464748235428</v>
      </c>
      <c r="T219" s="186">
        <f t="shared" si="613"/>
        <v>104.84467206814594</v>
      </c>
      <c r="U219" s="186">
        <f t="shared" si="613"/>
        <v>108.2846966539376</v>
      </c>
      <c r="V219" s="186">
        <f t="shared" si="613"/>
        <v>111.72472123972926</v>
      </c>
      <c r="W219" s="186">
        <f t="shared" si="613"/>
        <v>115.16474582552092</v>
      </c>
      <c r="X219" s="186">
        <f t="shared" si="613"/>
        <v>118.60477041131259</v>
      </c>
      <c r="Y219" s="186">
        <f t="shared" si="613"/>
        <v>122.04479499710425</v>
      </c>
      <c r="Z219" s="186">
        <f t="shared" si="613"/>
        <v>125.48481958289591</v>
      </c>
      <c r="AA219" s="186">
        <f t="shared" si="613"/>
        <v>128.92484416868757</v>
      </c>
      <c r="AB219" s="186">
        <f t="shared" si="613"/>
        <v>132.36486875447926</v>
      </c>
      <c r="AC219" s="186">
        <f t="shared" si="613"/>
        <v>135.86815873906926</v>
      </c>
      <c r="AD219" s="186">
        <f t="shared" si="613"/>
        <v>139.37144872365926</v>
      </c>
      <c r="AE219" s="186">
        <f t="shared" si="613"/>
        <v>142.87473870824925</v>
      </c>
      <c r="AF219" s="186">
        <f t="shared" si="613"/>
        <v>146.37802869283925</v>
      </c>
      <c r="AG219" s="186">
        <f t="shared" si="613"/>
        <v>149.88131867742925</v>
      </c>
      <c r="AH219" s="186">
        <f t="shared" si="613"/>
        <v>153.38460866201925</v>
      </c>
      <c r="AI219" s="186">
        <f t="shared" si="613"/>
        <v>156.88789864660924</v>
      </c>
      <c r="AJ219" s="186">
        <f t="shared" si="613"/>
        <v>160.39118863119924</v>
      </c>
      <c r="AK219" s="186">
        <f t="shared" si="613"/>
        <v>163.89447861578924</v>
      </c>
      <c r="AL219" s="186">
        <f t="shared" si="613"/>
        <v>167.39776860037921</v>
      </c>
      <c r="AM219" s="301">
        <f>(AL219+AN219)/2</f>
        <v>182.93126682743585</v>
      </c>
      <c r="AN219" s="186">
        <f t="shared" ref="AN219:AO226" si="614">IF(AN$218=-1,AO219,IF(AN$218=99,AM219,IF(AN$218=0,INDEX($E186:$M186,0,AN$216),(INDEX($E186:$M186,0,AN$218+1)-INDEX($E186:$M186,0,AN$218))/(INDEX($E$185:$M$185,0,AN$218+1)-INDEX($E$185:$M$185,0,AN$218))+AM219)))</f>
        <v>198.46476505449249</v>
      </c>
      <c r="AO219" s="186">
        <f t="shared" si="614"/>
        <v>198.46476505449249</v>
      </c>
      <c r="AP219" s="186">
        <f>IF(AP$218=-1,#REF!,IF(AP$218=99,AO219,IF(AP$218=0,INDEX($E186:$M186,0,AP$216),(INDEX($E186:$M186,0,AP$218+1)-INDEX($E186:$M186,0,AP$218))/(INDEX($E$185:$M$185,0,AP$218+1)-INDEX($E$185:$M$185,0,AP$218))+AO219)))</f>
        <v>198.46476505449249</v>
      </c>
      <c r="AQ219" s="186"/>
      <c r="AT219" s="186"/>
      <c r="AU219" s="186"/>
      <c r="BE219" s="186">
        <f t="shared" ref="BE219:BE226" si="615">E186</f>
        <v>79.482610788066708</v>
      </c>
      <c r="BF219" s="109">
        <f t="shared" ref="BF219:BF226" si="616">(J219-BE219)/J219</f>
        <v>0</v>
      </c>
    </row>
    <row r="220" spans="1:58">
      <c r="B220" s="22" t="str">
        <f t="shared" si="607"/>
        <v>COM_PROJ</v>
      </c>
      <c r="C220" s="23" t="str">
        <f t="shared" si="608"/>
        <v>-</v>
      </c>
      <c r="D220" s="57" t="str">
        <f t="shared" si="609"/>
        <v>TPPRSUV</v>
      </c>
      <c r="E220" s="23" t="str">
        <f t="shared" si="610"/>
        <v>-</v>
      </c>
      <c r="F220" s="23" t="str">
        <f t="shared" si="610"/>
        <v>-</v>
      </c>
      <c r="G220" s="23" t="str">
        <f t="shared" si="610"/>
        <v>-</v>
      </c>
      <c r="H220" s="23" t="str">
        <f t="shared" si="610"/>
        <v>-</v>
      </c>
      <c r="I220" s="22">
        <f t="shared" si="611"/>
        <v>0</v>
      </c>
      <c r="J220" s="186">
        <f t="shared" si="612"/>
        <v>9.1263103535605286</v>
      </c>
      <c r="K220" s="186">
        <f t="shared" si="612"/>
        <v>9.5307668771637921</v>
      </c>
      <c r="L220" s="186">
        <f t="shared" ref="L220:AL220" si="617">IF(L$218=-1,M220,IF(L$218=99,K220,IF(L$218=0,INDEX($E187:$M187,0,L$216),(INDEX($E187:$M187,0,L$218+1)-INDEX($E187:$M187,0,L$218))/(INDEX($E$185:$M$185,0,L$218+1)-INDEX($E$185:$M$185,0,L$218))+K220)))</f>
        <v>9.9352234007670557</v>
      </c>
      <c r="M220" s="186">
        <f t="shared" si="617"/>
        <v>10.339679924370317</v>
      </c>
      <c r="N220" s="186">
        <f t="shared" si="617"/>
        <v>10.647905445712009</v>
      </c>
      <c r="O220" s="186">
        <f t="shared" si="617"/>
        <v>10.956130967053701</v>
      </c>
      <c r="P220" s="186">
        <f t="shared" si="617"/>
        <v>11.34750181689823</v>
      </c>
      <c r="Q220" s="186">
        <f t="shared" si="617"/>
        <v>11.738872666742759</v>
      </c>
      <c r="R220" s="186">
        <f t="shared" si="617"/>
        <v>11.435032076569515</v>
      </c>
      <c r="S220" s="186">
        <f t="shared" si="617"/>
        <v>11.591016124028338</v>
      </c>
      <c r="T220" s="186">
        <f t="shared" si="617"/>
        <v>11.984226705899387</v>
      </c>
      <c r="U220" s="186">
        <f t="shared" si="617"/>
        <v>12.377437287770436</v>
      </c>
      <c r="V220" s="186">
        <f t="shared" si="617"/>
        <v>12.770647869641484</v>
      </c>
      <c r="W220" s="186">
        <f t="shared" si="617"/>
        <v>13.163858451512533</v>
      </c>
      <c r="X220" s="186">
        <f t="shared" si="617"/>
        <v>13.557069033383582</v>
      </c>
      <c r="Y220" s="186">
        <f t="shared" si="617"/>
        <v>13.950279615254631</v>
      </c>
      <c r="Z220" s="186">
        <f t="shared" si="617"/>
        <v>14.34349019712568</v>
      </c>
      <c r="AA220" s="186">
        <f t="shared" si="617"/>
        <v>14.736700778996729</v>
      </c>
      <c r="AB220" s="186">
        <f t="shared" si="617"/>
        <v>15.129911360867778</v>
      </c>
      <c r="AC220" s="186">
        <f t="shared" si="617"/>
        <v>15.53035346787866</v>
      </c>
      <c r="AD220" s="186">
        <f t="shared" si="617"/>
        <v>15.930795574889542</v>
      </c>
      <c r="AE220" s="186">
        <f t="shared" si="617"/>
        <v>16.331237681900422</v>
      </c>
      <c r="AF220" s="186">
        <f t="shared" si="617"/>
        <v>16.731679788911304</v>
      </c>
      <c r="AG220" s="186">
        <f t="shared" si="617"/>
        <v>17.132121895922186</v>
      </c>
      <c r="AH220" s="186">
        <f t="shared" si="617"/>
        <v>17.532564002933068</v>
      </c>
      <c r="AI220" s="186">
        <f t="shared" si="617"/>
        <v>17.93300610994395</v>
      </c>
      <c r="AJ220" s="186">
        <f t="shared" si="617"/>
        <v>18.333448216954832</v>
      </c>
      <c r="AK220" s="186">
        <f t="shared" si="617"/>
        <v>18.733890323965714</v>
      </c>
      <c r="AL220" s="186">
        <f t="shared" si="617"/>
        <v>19.134332430976592</v>
      </c>
      <c r="AM220" s="301">
        <f t="shared" ref="AM220:AM226" si="618">(AL220+AN220)/2</f>
        <v>20.909882495816667</v>
      </c>
      <c r="AN220" s="186">
        <f t="shared" si="614"/>
        <v>22.685432560656743</v>
      </c>
      <c r="AO220" s="186">
        <f t="shared" si="614"/>
        <v>22.685432560656743</v>
      </c>
      <c r="AP220" s="186">
        <f>IF(AP$218=-1,#REF!,IF(AP$218=99,AO220,IF(AP$218=0,INDEX($E187:$M187,0,AP$216),(INDEX($E187:$M187,0,AP$218+1)-INDEX($E187:$M187,0,AP$218))/(INDEX($E$185:$M$185,0,AP$218+1)-INDEX($E$185:$M$185,0,AP$218))+AO220)))</f>
        <v>22.685432560656743</v>
      </c>
      <c r="AQ220" s="186"/>
      <c r="AT220" s="186"/>
      <c r="AU220" s="186"/>
      <c r="BE220" s="186">
        <f t="shared" si="615"/>
        <v>9.1263103535605286</v>
      </c>
      <c r="BF220" s="109">
        <f t="shared" si="616"/>
        <v>0</v>
      </c>
    </row>
    <row r="221" spans="1:58">
      <c r="B221" s="22" t="str">
        <f t="shared" si="607"/>
        <v>COM_PROJ</v>
      </c>
      <c r="C221" s="23" t="str">
        <f t="shared" si="608"/>
        <v>-</v>
      </c>
      <c r="D221" s="57" t="str">
        <f t="shared" si="609"/>
        <v>TPPRMOT</v>
      </c>
      <c r="E221" s="23" t="str">
        <f t="shared" si="610"/>
        <v>-</v>
      </c>
      <c r="F221" s="23" t="str">
        <f t="shared" si="610"/>
        <v>-</v>
      </c>
      <c r="G221" s="23" t="str">
        <f t="shared" si="610"/>
        <v>-</v>
      </c>
      <c r="H221" s="23" t="str">
        <f t="shared" si="610"/>
        <v>-</v>
      </c>
      <c r="I221" s="22">
        <f t="shared" si="611"/>
        <v>0</v>
      </c>
      <c r="J221" s="186">
        <f t="shared" si="612"/>
        <v>3.1110197786115719</v>
      </c>
      <c r="K221" s="186">
        <f t="shared" si="612"/>
        <v>3.1131569306471532</v>
      </c>
      <c r="L221" s="186">
        <f t="shared" ref="L221:AL221" si="619">IF(L$218=-1,M221,IF(L$218=99,K221,IF(L$218=0,INDEX($E188:$M188,0,L$216),(INDEX($E188:$M188,0,L$218+1)-INDEX($E188:$M188,0,L$218))/(INDEX($E$185:$M$185,0,L$218+1)-INDEX($E$185:$M$185,0,L$218))+K221)))</f>
        <v>3.1152940826827344</v>
      </c>
      <c r="M221" s="186">
        <f t="shared" si="619"/>
        <v>3.1174312347183157</v>
      </c>
      <c r="N221" s="186">
        <f t="shared" si="619"/>
        <v>3.2103617581577479</v>
      </c>
      <c r="O221" s="186">
        <f t="shared" si="619"/>
        <v>3.3032922815971806</v>
      </c>
      <c r="P221" s="186">
        <f t="shared" si="619"/>
        <v>3.4212912642144193</v>
      </c>
      <c r="Q221" s="186">
        <f t="shared" si="619"/>
        <v>3.5392902468316585</v>
      </c>
      <c r="R221" s="186">
        <f t="shared" si="619"/>
        <v>3.4476817876617774</v>
      </c>
      <c r="S221" s="186">
        <f t="shared" si="619"/>
        <v>3.494711245558225</v>
      </c>
      <c r="T221" s="186">
        <f t="shared" si="619"/>
        <v>3.6132649105374841</v>
      </c>
      <c r="U221" s="186">
        <f t="shared" si="619"/>
        <v>3.7318185755167432</v>
      </c>
      <c r="V221" s="186">
        <f t="shared" si="619"/>
        <v>3.8503722404960024</v>
      </c>
      <c r="W221" s="186">
        <f t="shared" si="619"/>
        <v>3.9689259054752615</v>
      </c>
      <c r="X221" s="186">
        <f t="shared" si="619"/>
        <v>4.087479570454521</v>
      </c>
      <c r="Y221" s="186">
        <f t="shared" si="619"/>
        <v>4.2060332354337806</v>
      </c>
      <c r="Z221" s="186">
        <f t="shared" si="619"/>
        <v>4.3245869004130402</v>
      </c>
      <c r="AA221" s="186">
        <f t="shared" si="619"/>
        <v>4.4431405653922997</v>
      </c>
      <c r="AB221" s="186">
        <f t="shared" si="619"/>
        <v>4.5616942303715584</v>
      </c>
      <c r="AC221" s="186">
        <f t="shared" si="619"/>
        <v>4.6824282125860188</v>
      </c>
      <c r="AD221" s="186">
        <f t="shared" si="619"/>
        <v>4.8031621948004792</v>
      </c>
      <c r="AE221" s="186">
        <f t="shared" si="619"/>
        <v>4.9238961770149396</v>
      </c>
      <c r="AF221" s="186">
        <f t="shared" si="619"/>
        <v>5.0446301592294001</v>
      </c>
      <c r="AG221" s="186">
        <f t="shared" si="619"/>
        <v>5.1653641414438605</v>
      </c>
      <c r="AH221" s="186">
        <f t="shared" si="619"/>
        <v>5.2860981236583209</v>
      </c>
      <c r="AI221" s="186">
        <f t="shared" si="619"/>
        <v>5.4068321058727813</v>
      </c>
      <c r="AJ221" s="186">
        <f t="shared" si="619"/>
        <v>5.5275660880872417</v>
      </c>
      <c r="AK221" s="186">
        <f t="shared" si="619"/>
        <v>5.6483000703017021</v>
      </c>
      <c r="AL221" s="186">
        <f t="shared" si="619"/>
        <v>5.769034052516159</v>
      </c>
      <c r="AM221" s="301">
        <f t="shared" si="618"/>
        <v>6.3043654429871907</v>
      </c>
      <c r="AN221" s="186">
        <f t="shared" si="614"/>
        <v>6.8396968334582233</v>
      </c>
      <c r="AO221" s="186">
        <f t="shared" si="614"/>
        <v>6.8396968334582233</v>
      </c>
      <c r="AP221" s="186">
        <f>IF(AP$218=-1,#REF!,IF(AP$218=99,AO221,IF(AP$218=0,INDEX($E188:$M188,0,AP$216),(INDEX($E188:$M188,0,AP$218+1)-INDEX($E188:$M188,0,AP$218))/(INDEX($E$185:$M$185,0,AP$218+1)-INDEX($E$185:$M$185,0,AP$218))+AO221)))</f>
        <v>6.8396968334582233</v>
      </c>
      <c r="AQ221" s="186"/>
      <c r="AT221" s="186"/>
      <c r="AU221" s="186"/>
      <c r="BE221" s="186">
        <f t="shared" si="615"/>
        <v>3.1110197786115719</v>
      </c>
      <c r="BF221" s="109">
        <f t="shared" si="616"/>
        <v>0</v>
      </c>
    </row>
    <row r="222" spans="1:58">
      <c r="B222" s="22" t="str">
        <f t="shared" si="607"/>
        <v>COM_PROJ</v>
      </c>
      <c r="C222" s="23" t="str">
        <f t="shared" si="608"/>
        <v>-</v>
      </c>
      <c r="D222" s="57" t="str">
        <f t="shared" si="609"/>
        <v>TPPUBUS</v>
      </c>
      <c r="E222" s="23" t="str">
        <f t="shared" si="610"/>
        <v>-</v>
      </c>
      <c r="F222" s="23" t="str">
        <f t="shared" si="610"/>
        <v>-</v>
      </c>
      <c r="G222" s="23" t="str">
        <f t="shared" si="610"/>
        <v>-</v>
      </c>
      <c r="H222" s="23" t="str">
        <f t="shared" si="610"/>
        <v>-</v>
      </c>
      <c r="I222" s="22">
        <f t="shared" si="611"/>
        <v>0</v>
      </c>
      <c r="J222" s="186">
        <f>INDEX('[2]TS BYDem'!J$10:J$59,MATCH($D222,'[2]TS BYDem'!D$10:D$59,0))</f>
        <v>1.4990333520535337</v>
      </c>
      <c r="K222" s="186">
        <f>IF(K$218=-1,L222,IF(K$218=99,BE222,IF(K$218=0,INDEX($E189:$M189,0,K$216),(INDEX($E189:$M189,0,K$218+1)-INDEX($E189:$M189,0,K$218))/(INDEX($E$185:$M$185,0,K$218+1)-INDEX($E$185:$M$185,0,K$218))+BE222)))</f>
        <v>0.77762847442999594</v>
      </c>
      <c r="L222" s="186">
        <f t="shared" ref="L222:AL222" si="620">IF(L$218=-1,M222,IF(L$218=99,K222,IF(L$218=0,INDEX($E189:$M189,0,L$216),(INDEX($E189:$M189,0,L$218+1)-INDEX($E189:$M189,0,L$218))/(INDEX($E$185:$M$185,0,L$218+1)-INDEX($E$185:$M$185,0,L$218))+K222)))</f>
        <v>0.93726545914240289</v>
      </c>
      <c r="M222" s="186">
        <f t="shared" si="620"/>
        <v>1.0969024438548098</v>
      </c>
      <c r="N222" s="186">
        <f t="shared" si="620"/>
        <v>0.92599732498342635</v>
      </c>
      <c r="O222" s="186">
        <f t="shared" si="620"/>
        <v>0.75509220611204297</v>
      </c>
      <c r="P222" s="186">
        <f t="shared" si="620"/>
        <v>0.76077086414409456</v>
      </c>
      <c r="Q222" s="186">
        <f t="shared" si="620"/>
        <v>0.76644952217614615</v>
      </c>
      <c r="R222" s="186">
        <f t="shared" si="620"/>
        <v>0.78913298311078539</v>
      </c>
      <c r="S222" s="186">
        <f t="shared" si="620"/>
        <v>0.78098792472929091</v>
      </c>
      <c r="T222" s="186">
        <f t="shared" si="620"/>
        <v>0.7812035515080612</v>
      </c>
      <c r="U222" s="186">
        <f t="shared" si="620"/>
        <v>0.7814191782868315</v>
      </c>
      <c r="V222" s="186">
        <f t="shared" si="620"/>
        <v>0.78163480506560179</v>
      </c>
      <c r="W222" s="186">
        <f t="shared" si="620"/>
        <v>0.78185043184437208</v>
      </c>
      <c r="X222" s="186">
        <f t="shared" si="620"/>
        <v>0.78206605862314238</v>
      </c>
      <c r="Y222" s="186">
        <f t="shared" si="620"/>
        <v>0.78228168540191267</v>
      </c>
      <c r="Z222" s="186">
        <f t="shared" si="620"/>
        <v>0.78249731218068297</v>
      </c>
      <c r="AA222" s="186">
        <f t="shared" si="620"/>
        <v>0.78271293895945326</v>
      </c>
      <c r="AB222" s="186">
        <f t="shared" si="620"/>
        <v>0.782928565738224</v>
      </c>
      <c r="AC222" s="186">
        <f t="shared" si="620"/>
        <v>0.77904251685051007</v>
      </c>
      <c r="AD222" s="186">
        <f t="shared" si="620"/>
        <v>0.77515646796279614</v>
      </c>
      <c r="AE222" s="186">
        <f t="shared" si="620"/>
        <v>0.7712704190750822</v>
      </c>
      <c r="AF222" s="186">
        <f t="shared" si="620"/>
        <v>0.76738437018736827</v>
      </c>
      <c r="AG222" s="186">
        <f t="shared" si="620"/>
        <v>0.76349832129965434</v>
      </c>
      <c r="AH222" s="186">
        <f t="shared" si="620"/>
        <v>0.7596122724119404</v>
      </c>
      <c r="AI222" s="186">
        <f t="shared" si="620"/>
        <v>0.75572622352422647</v>
      </c>
      <c r="AJ222" s="186">
        <f t="shared" si="620"/>
        <v>0.75184017463651254</v>
      </c>
      <c r="AK222" s="186">
        <f t="shared" si="620"/>
        <v>0.7479541257487986</v>
      </c>
      <c r="AL222" s="186">
        <f t="shared" si="620"/>
        <v>0.74406807686108456</v>
      </c>
      <c r="AM222" s="301">
        <f t="shared" si="618"/>
        <v>0.71835734466683809</v>
      </c>
      <c r="AN222" s="186">
        <f t="shared" si="614"/>
        <v>0.69264661247259152</v>
      </c>
      <c r="AO222" s="186">
        <f t="shared" si="614"/>
        <v>0.69264661247259152</v>
      </c>
      <c r="AP222" s="186">
        <f>IF(AP$218=-1,#REF!,IF(AP$218=99,AO222,IF(AP$218=0,INDEX($E189:$M189,0,AP$216),(INDEX($E189:$M189,0,AP$218+1)-INDEX($E189:$M189,0,AP$218))/(INDEX($E$185:$M$185,0,AP$218+1)-INDEX($E$185:$M$185,0,AP$218))+AO222)))</f>
        <v>0.69264661247259152</v>
      </c>
      <c r="AQ222" s="186"/>
      <c r="AT222" s="186"/>
      <c r="AU222" s="186"/>
      <c r="BE222" s="186">
        <f t="shared" si="615"/>
        <v>0.61799148971758899</v>
      </c>
      <c r="BF222" s="109">
        <f t="shared" si="616"/>
        <v>0.5877400000000006</v>
      </c>
    </row>
    <row r="223" spans="1:58">
      <c r="B223" s="22" t="str">
        <f t="shared" si="607"/>
        <v>COM_PROJ</v>
      </c>
      <c r="C223" s="23" t="str">
        <f t="shared" si="608"/>
        <v>-</v>
      </c>
      <c r="D223" s="57" t="str">
        <f t="shared" si="609"/>
        <v>TPPUMBT</v>
      </c>
      <c r="E223" s="23" t="str">
        <f t="shared" si="610"/>
        <v>-</v>
      </c>
      <c r="F223" s="23" t="str">
        <f t="shared" si="610"/>
        <v>-</v>
      </c>
      <c r="G223" s="23" t="str">
        <f t="shared" si="610"/>
        <v>-</v>
      </c>
      <c r="H223" s="23" t="str">
        <f t="shared" si="610"/>
        <v>-</v>
      </c>
      <c r="I223" s="22">
        <f t="shared" si="611"/>
        <v>0</v>
      </c>
      <c r="J223" s="186">
        <f>INDEX('[2]TS BYDem'!J$10:J$59,MATCH($D223,'[2]TS BYDem'!D$10:D$59,0))</f>
        <v>6.4978638621089795</v>
      </c>
      <c r="K223" s="186">
        <f>IF(K$218=-1,L223,IF(K$218=99,BE223,IF(K$218=0,INDEX($E190:$M190,0,K$216),(INDEX($E190:$M190,0,K$218+1)-INDEX($E190:$M190,0,K$218))/(INDEX($E$185:$M$185,0,K$218+1)-INDEX($E$185:$M$185,0,K$218))+BE223)))</f>
        <v>6.2338239944005149</v>
      </c>
      <c r="L223" s="186">
        <f t="shared" ref="L223:AL223" si="621">IF(L$218=-1,M223,IF(L$218=99,K223,IF(L$218=0,INDEX($E190:$M190,0,L$216),(INDEX($E190:$M190,0,L$218+1)-INDEX($E190:$M190,0,L$218))/(INDEX($E$185:$M$185,0,L$218+1)-INDEX($E$185:$M$185,0,L$218))+K223)))</f>
        <v>6.5119306305378242</v>
      </c>
      <c r="M223" s="186">
        <f t="shared" si="621"/>
        <v>6.7900372666751334</v>
      </c>
      <c r="N223" s="24">
        <f t="shared" si="621"/>
        <v>6.9618453550178856</v>
      </c>
      <c r="O223" s="186">
        <f t="shared" si="621"/>
        <v>7.1336534433606378</v>
      </c>
      <c r="P223" s="186">
        <f t="shared" si="621"/>
        <v>7.1873019621721284</v>
      </c>
      <c r="Q223" s="186">
        <f t="shared" si="621"/>
        <v>7.2409504809836198</v>
      </c>
      <c r="R223" s="186">
        <f t="shared" si="621"/>
        <v>7.4552500696880424</v>
      </c>
      <c r="S223" s="186">
        <f t="shared" si="621"/>
        <v>7.3783004954516755</v>
      </c>
      <c r="T223" s="186">
        <f t="shared" si="621"/>
        <v>7.3803376065493733</v>
      </c>
      <c r="U223" s="186">
        <f t="shared" si="621"/>
        <v>7.3823747176470711</v>
      </c>
      <c r="V223" s="186">
        <f t="shared" si="621"/>
        <v>7.3844118287447689</v>
      </c>
      <c r="W223" s="186">
        <f t="shared" si="621"/>
        <v>7.3864489398424666</v>
      </c>
      <c r="X223" s="186">
        <f t="shared" si="621"/>
        <v>7.3884860509401644</v>
      </c>
      <c r="Y223" s="186">
        <f t="shared" si="621"/>
        <v>7.3905231620378622</v>
      </c>
      <c r="Z223" s="186">
        <f t="shared" si="621"/>
        <v>7.39256027313556</v>
      </c>
      <c r="AA223" s="186">
        <f t="shared" si="621"/>
        <v>7.3945973842332577</v>
      </c>
      <c r="AB223" s="186">
        <f t="shared" si="621"/>
        <v>7.3966344953309529</v>
      </c>
      <c r="AC223" s="186">
        <f t="shared" si="621"/>
        <v>7.3599214610756434</v>
      </c>
      <c r="AD223" s="186">
        <f t="shared" si="621"/>
        <v>7.3232084268203339</v>
      </c>
      <c r="AE223" s="186">
        <f t="shared" si="621"/>
        <v>7.2864953925650244</v>
      </c>
      <c r="AF223" s="186">
        <f t="shared" si="621"/>
        <v>7.249782358309715</v>
      </c>
      <c r="AG223" s="186">
        <f t="shared" si="621"/>
        <v>7.2130693240544055</v>
      </c>
      <c r="AH223" s="186">
        <f t="shared" si="621"/>
        <v>7.176356289799096</v>
      </c>
      <c r="AI223" s="186">
        <f t="shared" si="621"/>
        <v>7.1396432555437865</v>
      </c>
      <c r="AJ223" s="186">
        <f t="shared" si="621"/>
        <v>7.1029302212884771</v>
      </c>
      <c r="AK223" s="186">
        <f t="shared" si="621"/>
        <v>7.0662171870331676</v>
      </c>
      <c r="AL223" s="186">
        <f t="shared" si="621"/>
        <v>7.0295041527778608</v>
      </c>
      <c r="AM223" s="301">
        <f t="shared" si="618"/>
        <v>6.7866047402767151</v>
      </c>
      <c r="AN223" s="186">
        <f t="shared" si="614"/>
        <v>6.5437053277755686</v>
      </c>
      <c r="AO223" s="186">
        <f t="shared" si="614"/>
        <v>6.5437053277755686</v>
      </c>
      <c r="AP223" s="186">
        <f>IF(AP$218=-1,#REF!,IF(AP$218=99,AO223,IF(AP$218=0,INDEX($E190:$M190,0,AP$216),(INDEX($E190:$M190,0,AP$218+1)-INDEX($E190:$M190,0,AP$218))/(INDEX($E$185:$M$185,0,AP$218+1)-INDEX($E$185:$M$185,0,AP$218))+AO223)))</f>
        <v>6.5437053277755686</v>
      </c>
      <c r="AQ223" s="186"/>
      <c r="AT223" s="186"/>
      <c r="AU223" s="186"/>
      <c r="BE223" s="186">
        <f t="shared" si="615"/>
        <v>5.9557173582632057</v>
      </c>
      <c r="BF223" s="109">
        <f t="shared" si="616"/>
        <v>8.3434574092448283E-2</v>
      </c>
    </row>
    <row r="224" spans="1:58">
      <c r="B224" s="22" t="str">
        <f t="shared" si="607"/>
        <v>COM_PROJ</v>
      </c>
      <c r="C224" s="23" t="str">
        <f t="shared" si="608"/>
        <v>-</v>
      </c>
      <c r="D224" s="57" t="str">
        <f t="shared" si="609"/>
        <v>TPPUBRT</v>
      </c>
      <c r="E224" s="23" t="str">
        <f t="shared" si="610"/>
        <v>-</v>
      </c>
      <c r="F224" s="23" t="str">
        <f t="shared" si="610"/>
        <v>-</v>
      </c>
      <c r="G224" s="23" t="str">
        <f t="shared" si="610"/>
        <v>-</v>
      </c>
      <c r="H224" s="23" t="str">
        <f t="shared" si="610"/>
        <v>-</v>
      </c>
      <c r="I224" s="22">
        <f t="shared" si="611"/>
        <v>0</v>
      </c>
      <c r="J224" s="186">
        <f>INDEX('[2]TS BYDem'!J$10:J$59,MATCH($D224,'[2]TS BYDem'!D$10:D$59,0))</f>
        <v>0</v>
      </c>
      <c r="K224" s="186">
        <f>IF(K$218=-1,L224,IF(K$218=99,BE224,IF(K$218=0,INDEX($E191:$M191,0,K$216),(INDEX($E191:$M191,0,K$218+1)-INDEX($E191:$M191,0,K$218))/(INDEX($E$185:$M$185,0,K$218+1)-INDEX($E$185:$M$185,0,K$218))+BE224)))</f>
        <v>2.4536879114934854E-2</v>
      </c>
      <c r="L224" s="186">
        <f t="shared" ref="L224:AL224" si="622">IF(L$218=-1,M224,IF(L$218=99,K224,IF(L$218=0,INDEX($E191:$M191,0,L$216),(INDEX($E191:$M191,0,L$218+1)-INDEX($E191:$M191,0,L$218))/(INDEX($E$185:$M$185,0,L$218+1)-INDEX($E$185:$M$185,0,L$218))+K224)))</f>
        <v>2.8015134679658573E-2</v>
      </c>
      <c r="M224" s="186">
        <f t="shared" si="622"/>
        <v>3.1493390244382295E-2</v>
      </c>
      <c r="N224" s="186">
        <f t="shared" si="622"/>
        <v>4.713689609189449E-2</v>
      </c>
      <c r="O224" s="186">
        <f t="shared" si="622"/>
        <v>6.2780401939406677E-2</v>
      </c>
      <c r="P224" s="186">
        <f t="shared" si="622"/>
        <v>8.1657076174574156E-2</v>
      </c>
      <c r="Q224" s="186">
        <f t="shared" si="622"/>
        <v>0.10053375040974165</v>
      </c>
      <c r="R224" s="186">
        <f t="shared" si="622"/>
        <v>0.10294426050367272</v>
      </c>
      <c r="S224" s="186">
        <f t="shared" si="622"/>
        <v>0.28590862130854577</v>
      </c>
      <c r="T224" s="186">
        <f t="shared" si="622"/>
        <v>0.31597065333008462</v>
      </c>
      <c r="U224" s="186">
        <f t="shared" si="622"/>
        <v>0.34603268535162346</v>
      </c>
      <c r="V224" s="186">
        <f t="shared" si="622"/>
        <v>0.3760947173731623</v>
      </c>
      <c r="W224" s="186">
        <f t="shared" si="622"/>
        <v>0.40615674939470114</v>
      </c>
      <c r="X224" s="186">
        <f t="shared" si="622"/>
        <v>0.43621878141623999</v>
      </c>
      <c r="Y224" s="186">
        <f t="shared" si="622"/>
        <v>0.46628081343777883</v>
      </c>
      <c r="Z224" s="186">
        <f t="shared" si="622"/>
        <v>0.49634284545931767</v>
      </c>
      <c r="AA224" s="186">
        <f t="shared" si="622"/>
        <v>0.52640487748085651</v>
      </c>
      <c r="AB224" s="186">
        <f t="shared" si="622"/>
        <v>0.5564669095023953</v>
      </c>
      <c r="AC224" s="186">
        <f t="shared" si="622"/>
        <v>0.60673075281112376</v>
      </c>
      <c r="AD224" s="186">
        <f t="shared" si="622"/>
        <v>0.65699459611985223</v>
      </c>
      <c r="AE224" s="186">
        <f t="shared" si="622"/>
        <v>0.70725843942858069</v>
      </c>
      <c r="AF224" s="186">
        <f t="shared" si="622"/>
        <v>0.75752228273730915</v>
      </c>
      <c r="AG224" s="186">
        <f t="shared" si="622"/>
        <v>0.80778612604603761</v>
      </c>
      <c r="AH224" s="186">
        <f t="shared" si="622"/>
        <v>0.85804996935476607</v>
      </c>
      <c r="AI224" s="186">
        <f t="shared" si="622"/>
        <v>0.90831381266349454</v>
      </c>
      <c r="AJ224" s="186">
        <f t="shared" si="622"/>
        <v>0.958577655972223</v>
      </c>
      <c r="AK224" s="186">
        <f t="shared" si="622"/>
        <v>1.0088414992809516</v>
      </c>
      <c r="AL224" s="186">
        <f t="shared" si="622"/>
        <v>1.0591053425896804</v>
      </c>
      <c r="AM224" s="301">
        <f t="shared" si="618"/>
        <v>1.3151460599645706</v>
      </c>
      <c r="AN224" s="186">
        <f t="shared" si="614"/>
        <v>1.571186777339461</v>
      </c>
      <c r="AO224" s="186">
        <f t="shared" si="614"/>
        <v>1.571186777339461</v>
      </c>
      <c r="AP224" s="186">
        <f>IF(AP$218=-1,#REF!,IF(AP$218=99,AO224,IF(AP$218=0,INDEX($E191:$M191,0,AP$216),(INDEX($E191:$M191,0,AP$218+1)-INDEX($E191:$M191,0,AP$218))/(INDEX($E$185:$M$185,0,AP$218+1)-INDEX($E$185:$M$185,0,AP$218))+AO224)))</f>
        <v>1.571186777339461</v>
      </c>
      <c r="AQ224" s="186"/>
      <c r="AT224" s="186"/>
      <c r="AU224" s="186"/>
      <c r="BE224" s="186">
        <f t="shared" si="615"/>
        <v>2.1058623550211136E-2</v>
      </c>
      <c r="BF224" s="109" t="e">
        <f t="shared" si="616"/>
        <v>#DIV/0!</v>
      </c>
    </row>
    <row r="225" spans="1:58">
      <c r="B225" s="22" t="str">
        <f t="shared" si="607"/>
        <v>COM_PROJ</v>
      </c>
      <c r="C225" s="23" t="str">
        <f t="shared" si="608"/>
        <v>-</v>
      </c>
      <c r="D225" s="57" t="str">
        <f t="shared" si="609"/>
        <v>TPPUMER</v>
      </c>
      <c r="E225" s="23" t="str">
        <f t="shared" si="610"/>
        <v>-</v>
      </c>
      <c r="F225" s="23" t="str">
        <f t="shared" si="610"/>
        <v>-</v>
      </c>
      <c r="G225" s="23" t="str">
        <f t="shared" si="610"/>
        <v>-</v>
      </c>
      <c r="H225" s="23" t="str">
        <f t="shared" si="610"/>
        <v>-</v>
      </c>
      <c r="I225" s="22">
        <f t="shared" si="611"/>
        <v>0</v>
      </c>
      <c r="J225" s="186">
        <f>INDEX('[2]TS BYDem'!J$10:J$59,MATCH($D225,'[2]TS BYDem'!D$10:D$59,0))</f>
        <v>15.8</v>
      </c>
      <c r="K225" s="186">
        <f>IF(K$218=-1,L225,IF(K$218=99,BE225,IF(K$218=0,INDEX($E192:$M192,0,K$216),(INDEX($E192:$M192,0,K$218+1)-INDEX($E192:$M192,0,K$218))/(INDEX($E$185:$M$185,0,K$218+1)-INDEX($E$185:$M$185,0,K$218))+BE225)))</f>
        <v>13.65631149111265</v>
      </c>
      <c r="L225" s="186">
        <f t="shared" ref="L225:AL225" si="623">IF(L$218=-1,M225,IF(L$218=99,K225,IF(L$218=0,INDEX($E192:$M192,0,L$216),(INDEX($E192:$M192,0,L$218+1)-INDEX($E192:$M192,0,L$218))/(INDEX($E$185:$M$185,0,L$218+1)-INDEX($E$185:$M$185,0,L$218))+K225)))</f>
        <v>12.830889252885989</v>
      </c>
      <c r="M225" s="186">
        <f t="shared" si="623"/>
        <v>12.005467014659327</v>
      </c>
      <c r="N225" s="186">
        <f t="shared" si="623"/>
        <v>10.40318639767856</v>
      </c>
      <c r="O225" s="186">
        <f t="shared" si="623"/>
        <v>8.8009057806977928</v>
      </c>
      <c r="P225" s="186">
        <f t="shared" si="623"/>
        <v>8.8670928422200141</v>
      </c>
      <c r="Q225" s="186">
        <f t="shared" si="623"/>
        <v>8.9332799037422372</v>
      </c>
      <c r="R225" s="186">
        <f t="shared" si="623"/>
        <v>9.197664836933134</v>
      </c>
      <c r="S225" s="186">
        <f t="shared" si="623"/>
        <v>9.1027308794461206</v>
      </c>
      <c r="T225" s="186">
        <f t="shared" si="623"/>
        <v>9.105244096968951</v>
      </c>
      <c r="U225" s="186">
        <f t="shared" si="623"/>
        <v>9.1077573144917814</v>
      </c>
      <c r="V225" s="186">
        <f t="shared" si="623"/>
        <v>9.1102705320146118</v>
      </c>
      <c r="W225" s="186">
        <f t="shared" si="623"/>
        <v>9.1127837495374422</v>
      </c>
      <c r="X225" s="186">
        <f t="shared" si="623"/>
        <v>9.1152969670602726</v>
      </c>
      <c r="Y225" s="186">
        <f t="shared" si="623"/>
        <v>9.117810184583103</v>
      </c>
      <c r="Z225" s="186">
        <f t="shared" si="623"/>
        <v>9.1203234021059334</v>
      </c>
      <c r="AA225" s="186">
        <f t="shared" si="623"/>
        <v>9.1228366196287638</v>
      </c>
      <c r="AB225" s="186">
        <f t="shared" si="623"/>
        <v>9.1253498371515906</v>
      </c>
      <c r="AC225" s="186">
        <f t="shared" si="623"/>
        <v>9.0800563619400592</v>
      </c>
      <c r="AD225" s="186">
        <f t="shared" si="623"/>
        <v>9.0347628867285277</v>
      </c>
      <c r="AE225" s="186">
        <f t="shared" si="623"/>
        <v>8.9894694115169962</v>
      </c>
      <c r="AF225" s="186">
        <f t="shared" si="623"/>
        <v>8.9441759363054647</v>
      </c>
      <c r="AG225" s="186">
        <f t="shared" si="623"/>
        <v>8.8988824610939332</v>
      </c>
      <c r="AH225" s="186">
        <f t="shared" si="623"/>
        <v>8.8535889858824017</v>
      </c>
      <c r="AI225" s="186">
        <f t="shared" si="623"/>
        <v>8.8082955106708702</v>
      </c>
      <c r="AJ225" s="186">
        <f t="shared" si="623"/>
        <v>8.7630020354593388</v>
      </c>
      <c r="AK225" s="186">
        <f t="shared" si="623"/>
        <v>8.7177085602478073</v>
      </c>
      <c r="AL225" s="186">
        <f t="shared" si="623"/>
        <v>8.6724150850362811</v>
      </c>
      <c r="AM225" s="301">
        <f t="shared" si="618"/>
        <v>8.37274607804253</v>
      </c>
      <c r="AN225" s="186">
        <f t="shared" si="614"/>
        <v>8.0730770710487789</v>
      </c>
      <c r="AO225" s="186">
        <f t="shared" si="614"/>
        <v>8.0730770710487789</v>
      </c>
      <c r="AP225" s="186">
        <f>IF(AP$218=-1,#REF!,IF(AP$218=99,AO225,IF(AP$218=0,INDEX($E192:$M192,0,AP$216),(INDEX($E192:$M192,0,AP$218+1)-INDEX($E192:$M192,0,AP$218))/(INDEX($E$185:$M$185,0,AP$218+1)-INDEX($E$185:$M$185,0,AP$218))+AO225)))</f>
        <v>8.0730770710487789</v>
      </c>
      <c r="AQ225" s="186"/>
      <c r="AT225" s="186"/>
      <c r="AU225" s="186"/>
      <c r="BE225" s="186">
        <f t="shared" si="615"/>
        <v>14.481733729339311</v>
      </c>
      <c r="BF225" s="109">
        <f t="shared" si="616"/>
        <v>8.3434574092448713E-2</v>
      </c>
    </row>
    <row r="226" spans="1:58">
      <c r="B226" s="22" t="str">
        <f t="shared" si="607"/>
        <v>COM_PROJ</v>
      </c>
      <c r="C226" s="23" t="str">
        <f t="shared" si="608"/>
        <v>-</v>
      </c>
      <c r="D226" s="57" t="str">
        <f t="shared" si="609"/>
        <v>TPPUGAT</v>
      </c>
      <c r="E226" s="23" t="str">
        <f t="shared" si="610"/>
        <v>-</v>
      </c>
      <c r="F226" s="23" t="str">
        <f t="shared" si="610"/>
        <v>-</v>
      </c>
      <c r="G226" s="23" t="str">
        <f t="shared" si="610"/>
        <v>-</v>
      </c>
      <c r="H226" s="23" t="str">
        <f t="shared" si="610"/>
        <v>-</v>
      </c>
      <c r="I226" s="22">
        <f t="shared" si="611"/>
        <v>0</v>
      </c>
      <c r="J226" s="186">
        <f>INDEX('[2]TS BYDem'!J$10:J$59,MATCH($D226,'[2]TS BYDem'!D$10:D$59,0))</f>
        <v>0</v>
      </c>
      <c r="K226" s="186">
        <f>IF(K$218=-1,L226,IF(K$218=99,BE226,IF(K$218=0,INDEX($E193:$M193,0,K$216),(INDEX($E193:$M193,0,K$218+1)-INDEX($E193:$M193,0,K$218))/(INDEX($E$185:$M$185,0,K$218+1)-INDEX($E$185:$M$185,0,K$218))+BE226)))</f>
        <v>0.54470709350994972</v>
      </c>
      <c r="L226" s="186">
        <f t="shared" ref="L226:AL226" si="624">IF(L$218=-1,M226,IF(L$218=99,K226,IF(L$218=0,INDEX($E193:$M193,0,L$216),(INDEX($E193:$M193,0,L$218+1)-INDEX($E193:$M193,0,L$218))/(INDEX($E$185:$M$185,0,L$218+1)-INDEX($E$185:$M$185,0,L$218))+K226)))</f>
        <v>0.57015577107760707</v>
      </c>
      <c r="M226" s="186">
        <f t="shared" si="624"/>
        <v>0.59560444864526452</v>
      </c>
      <c r="N226" s="186">
        <f t="shared" si="624"/>
        <v>0.61921987976306314</v>
      </c>
      <c r="O226" s="186">
        <f t="shared" si="624"/>
        <v>0.64283531088086177</v>
      </c>
      <c r="P226" s="186">
        <f t="shared" si="624"/>
        <v>0.67621920909710043</v>
      </c>
      <c r="Q226" s="186">
        <f t="shared" si="624"/>
        <v>0.70960310731333909</v>
      </c>
      <c r="R226" s="186">
        <f t="shared" si="624"/>
        <v>0.6941171923901428</v>
      </c>
      <c r="S226" s="186">
        <f t="shared" si="624"/>
        <v>0.69781289229431154</v>
      </c>
      <c r="T226" s="186">
        <f t="shared" si="624"/>
        <v>0.72086271536440161</v>
      </c>
      <c r="U226" s="186">
        <f t="shared" si="624"/>
        <v>0.74391253843449168</v>
      </c>
      <c r="V226" s="186">
        <f t="shared" si="624"/>
        <v>0.76696236150458175</v>
      </c>
      <c r="W226" s="186">
        <f t="shared" si="624"/>
        <v>0.79001218457467182</v>
      </c>
      <c r="X226" s="186">
        <f t="shared" si="624"/>
        <v>0.81306200764476189</v>
      </c>
      <c r="Y226" s="186">
        <f t="shared" si="624"/>
        <v>0.83611183071485196</v>
      </c>
      <c r="Z226" s="186">
        <f t="shared" si="624"/>
        <v>0.85916165378494203</v>
      </c>
      <c r="AA226" s="186">
        <f t="shared" si="624"/>
        <v>0.8822114768550321</v>
      </c>
      <c r="AB226" s="186">
        <f t="shared" si="624"/>
        <v>0.90526129992512172</v>
      </c>
      <c r="AC226" s="186">
        <f t="shared" si="624"/>
        <v>0.92408528660298062</v>
      </c>
      <c r="AD226" s="186">
        <f t="shared" si="624"/>
        <v>0.94290927328083951</v>
      </c>
      <c r="AE226" s="186">
        <f t="shared" si="624"/>
        <v>0.96173325995869841</v>
      </c>
      <c r="AF226" s="186">
        <f t="shared" si="624"/>
        <v>0.9805572466365573</v>
      </c>
      <c r="AG226" s="186">
        <f t="shared" si="624"/>
        <v>0.9993812333144162</v>
      </c>
      <c r="AH226" s="186">
        <f t="shared" si="624"/>
        <v>1.0182052199922751</v>
      </c>
      <c r="AI226" s="186">
        <f t="shared" si="624"/>
        <v>1.0370292066701341</v>
      </c>
      <c r="AJ226" s="186">
        <f t="shared" si="624"/>
        <v>1.0558531933479931</v>
      </c>
      <c r="AK226" s="186">
        <f t="shared" si="624"/>
        <v>1.0746771800258521</v>
      </c>
      <c r="AL226" s="186">
        <f t="shared" si="624"/>
        <v>1.0935011667037109</v>
      </c>
      <c r="AM226" s="301">
        <f t="shared" si="618"/>
        <v>1.1704311053390701</v>
      </c>
      <c r="AN226" s="186">
        <f t="shared" si="614"/>
        <v>1.2473610439744296</v>
      </c>
      <c r="AO226" s="186">
        <f t="shared" si="614"/>
        <v>1.2473610439744296</v>
      </c>
      <c r="AP226" s="186">
        <f>IF(AP$218=-1,#REF!,IF(AP$218=99,AO226,IF(AP$218=0,INDEX($E193:$M193,0,AP$216),(INDEX($E193:$M193,0,AP$218+1)-INDEX($E193:$M193,0,AP$218))/(INDEX($E$185:$M$185,0,AP$218+1)-INDEX($E$185:$M$185,0,AP$218))+AO226)))</f>
        <v>1.2473610439744296</v>
      </c>
      <c r="AQ226" s="186"/>
      <c r="AT226" s="186"/>
      <c r="AU226" s="186"/>
      <c r="BE226" s="186">
        <f t="shared" si="615"/>
        <v>0.51925841594229238</v>
      </c>
      <c r="BF226" s="109" t="e">
        <f t="shared" si="616"/>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7">
        <v>2050</v>
      </c>
      <c r="K228" s="114">
        <f>MATCH(J$214,$C$210:$K$210,$C228)</f>
        <v>1</v>
      </c>
      <c r="L228" s="191">
        <f t="shared" ref="L228:AY228" si="625">MATCH(K$232,$D$228:$J$228,$C228)</f>
        <v>1</v>
      </c>
      <c r="M228" s="191">
        <f t="shared" si="625"/>
        <v>1</v>
      </c>
      <c r="N228" s="191">
        <f t="shared" si="625"/>
        <v>2</v>
      </c>
      <c r="O228" s="191">
        <f t="shared" si="625"/>
        <v>2</v>
      </c>
      <c r="P228" s="191">
        <f t="shared" si="625"/>
        <v>3</v>
      </c>
      <c r="Q228" s="191">
        <f t="shared" si="625"/>
        <v>3</v>
      </c>
      <c r="R228" s="191">
        <f t="shared" si="625"/>
        <v>3</v>
      </c>
      <c r="S228" s="191">
        <f t="shared" si="625"/>
        <v>4</v>
      </c>
      <c r="T228" s="191">
        <f t="shared" si="625"/>
        <v>4</v>
      </c>
      <c r="U228" s="191">
        <f t="shared" si="625"/>
        <v>4</v>
      </c>
      <c r="V228" s="191">
        <f t="shared" si="625"/>
        <v>4</v>
      </c>
      <c r="W228" s="191">
        <f t="shared" si="625"/>
        <v>4</v>
      </c>
      <c r="X228" s="191">
        <f t="shared" si="625"/>
        <v>4</v>
      </c>
      <c r="Y228" s="191">
        <f t="shared" si="625"/>
        <v>4</v>
      </c>
      <c r="Z228" s="191">
        <f t="shared" si="625"/>
        <v>4</v>
      </c>
      <c r="AA228" s="191">
        <f t="shared" si="625"/>
        <v>4</v>
      </c>
      <c r="AB228" s="191">
        <f t="shared" si="625"/>
        <v>4</v>
      </c>
      <c r="AC228" s="191">
        <f t="shared" si="625"/>
        <v>5</v>
      </c>
      <c r="AD228" s="191">
        <f t="shared" si="625"/>
        <v>5</v>
      </c>
      <c r="AE228" s="191">
        <f t="shared" si="625"/>
        <v>5</v>
      </c>
      <c r="AF228" s="191">
        <f t="shared" si="625"/>
        <v>5</v>
      </c>
      <c r="AG228" s="191">
        <f t="shared" si="625"/>
        <v>5</v>
      </c>
      <c r="AH228" s="191">
        <f t="shared" si="625"/>
        <v>5</v>
      </c>
      <c r="AI228" s="191">
        <f t="shared" si="625"/>
        <v>5</v>
      </c>
      <c r="AJ228" s="191">
        <f t="shared" si="625"/>
        <v>5</v>
      </c>
      <c r="AK228" s="191">
        <f t="shared" si="625"/>
        <v>5</v>
      </c>
      <c r="AL228" s="191">
        <f t="shared" si="625"/>
        <v>5</v>
      </c>
      <c r="AM228" s="191">
        <f t="shared" si="625"/>
        <v>6</v>
      </c>
      <c r="AN228" s="191">
        <f t="shared" si="625"/>
        <v>6</v>
      </c>
      <c r="AO228" s="191">
        <f t="shared" si="625"/>
        <v>6</v>
      </c>
      <c r="AP228" s="191">
        <f t="shared" si="625"/>
        <v>6</v>
      </c>
      <c r="AQ228" s="191">
        <f t="shared" si="625"/>
        <v>6</v>
      </c>
      <c r="AR228" s="191">
        <f t="shared" si="625"/>
        <v>6</v>
      </c>
      <c r="AS228" s="191">
        <f t="shared" si="625"/>
        <v>6</v>
      </c>
      <c r="AT228" s="191">
        <f t="shared" si="625"/>
        <v>6</v>
      </c>
      <c r="AU228" s="191">
        <f t="shared" si="625"/>
        <v>6</v>
      </c>
      <c r="AV228" s="191">
        <f t="shared" si="625"/>
        <v>6</v>
      </c>
      <c r="AW228" s="191">
        <f t="shared" si="625"/>
        <v>7</v>
      </c>
      <c r="AX228" s="191">
        <f t="shared" si="625"/>
        <v>7</v>
      </c>
      <c r="AY228" s="191">
        <f t="shared" si="625"/>
        <v>7</v>
      </c>
    </row>
    <row r="229" spans="1:58">
      <c r="A229" s="40" t="s">
        <v>16</v>
      </c>
      <c r="B229" s="185" t="s">
        <v>393</v>
      </c>
      <c r="C229" s="185">
        <v>0</v>
      </c>
      <c r="D229" s="185">
        <f t="shared" ref="D229:J229" si="626">INDEX($D228:$J228,0,COUNT($D228:$J228)-D230)</f>
        <v>2050</v>
      </c>
      <c r="E229" s="185">
        <f t="shared" si="626"/>
        <v>2040</v>
      </c>
      <c r="F229" s="185">
        <f t="shared" si="626"/>
        <v>2030</v>
      </c>
      <c r="G229" s="185">
        <f t="shared" si="626"/>
        <v>2020</v>
      </c>
      <c r="H229" s="185">
        <f t="shared" si="626"/>
        <v>2017</v>
      </c>
      <c r="I229" s="185">
        <f t="shared" si="626"/>
        <v>2015</v>
      </c>
      <c r="J229" s="121">
        <f t="shared" si="626"/>
        <v>2006</v>
      </c>
      <c r="K229" s="40">
        <f>MATCH(J$214,$C$210:$K$210,$C229)</f>
        <v>1</v>
      </c>
      <c r="L229" s="185" t="e">
        <f t="shared" ref="L229:AY229" si="627">MATCH(K$232,$D$228:$J$228,$C229)</f>
        <v>#N/A</v>
      </c>
      <c r="M229" s="185" t="e">
        <f t="shared" si="627"/>
        <v>#N/A</v>
      </c>
      <c r="N229" s="185">
        <f t="shared" si="627"/>
        <v>2</v>
      </c>
      <c r="O229" s="185" t="e">
        <f t="shared" si="627"/>
        <v>#N/A</v>
      </c>
      <c r="P229" s="185">
        <f t="shared" si="627"/>
        <v>3</v>
      </c>
      <c r="Q229" s="185" t="e">
        <f t="shared" si="627"/>
        <v>#N/A</v>
      </c>
      <c r="R229" s="185" t="e">
        <f t="shared" si="627"/>
        <v>#N/A</v>
      </c>
      <c r="S229" s="185">
        <f t="shared" si="627"/>
        <v>4</v>
      </c>
      <c r="T229" s="185" t="e">
        <f t="shared" si="627"/>
        <v>#N/A</v>
      </c>
      <c r="U229" s="185" t="e">
        <f t="shared" si="627"/>
        <v>#N/A</v>
      </c>
      <c r="V229" s="185" t="e">
        <f t="shared" si="627"/>
        <v>#N/A</v>
      </c>
      <c r="W229" s="185" t="e">
        <f t="shared" si="627"/>
        <v>#N/A</v>
      </c>
      <c r="X229" s="185" t="e">
        <f t="shared" si="627"/>
        <v>#N/A</v>
      </c>
      <c r="Y229" s="185" t="e">
        <f t="shared" si="627"/>
        <v>#N/A</v>
      </c>
      <c r="Z229" s="185" t="e">
        <f t="shared" si="627"/>
        <v>#N/A</v>
      </c>
      <c r="AA229" s="185" t="e">
        <f t="shared" si="627"/>
        <v>#N/A</v>
      </c>
      <c r="AB229" s="185" t="e">
        <f t="shared" si="627"/>
        <v>#N/A</v>
      </c>
      <c r="AC229" s="185">
        <f t="shared" si="627"/>
        <v>5</v>
      </c>
      <c r="AD229" s="185" t="e">
        <f t="shared" si="627"/>
        <v>#N/A</v>
      </c>
      <c r="AE229" s="185" t="e">
        <f t="shared" si="627"/>
        <v>#N/A</v>
      </c>
      <c r="AF229" s="185" t="e">
        <f t="shared" si="627"/>
        <v>#N/A</v>
      </c>
      <c r="AG229" s="185" t="e">
        <f t="shared" si="627"/>
        <v>#N/A</v>
      </c>
      <c r="AH229" s="185" t="e">
        <f t="shared" si="627"/>
        <v>#N/A</v>
      </c>
      <c r="AI229" s="185" t="e">
        <f t="shared" si="627"/>
        <v>#N/A</v>
      </c>
      <c r="AJ229" s="185" t="e">
        <f t="shared" si="627"/>
        <v>#N/A</v>
      </c>
      <c r="AK229" s="185" t="e">
        <f t="shared" si="627"/>
        <v>#N/A</v>
      </c>
      <c r="AL229" s="185" t="e">
        <f t="shared" si="627"/>
        <v>#N/A</v>
      </c>
      <c r="AM229" s="185">
        <f t="shared" si="627"/>
        <v>6</v>
      </c>
      <c r="AN229" s="185" t="e">
        <f t="shared" si="627"/>
        <v>#N/A</v>
      </c>
      <c r="AO229" s="185" t="e">
        <f t="shared" si="627"/>
        <v>#N/A</v>
      </c>
      <c r="AP229" s="185" t="e">
        <f t="shared" si="627"/>
        <v>#N/A</v>
      </c>
      <c r="AQ229" s="185" t="e">
        <f t="shared" si="627"/>
        <v>#N/A</v>
      </c>
      <c r="AR229" s="185" t="e">
        <f t="shared" si="627"/>
        <v>#N/A</v>
      </c>
      <c r="AS229" s="185" t="e">
        <f t="shared" si="627"/>
        <v>#N/A</v>
      </c>
      <c r="AT229" s="185" t="e">
        <f t="shared" si="627"/>
        <v>#N/A</v>
      </c>
      <c r="AU229" s="185" t="e">
        <f t="shared" si="627"/>
        <v>#N/A</v>
      </c>
      <c r="AV229" s="185" t="e">
        <f t="shared" si="627"/>
        <v>#N/A</v>
      </c>
      <c r="AW229" s="185">
        <f t="shared" si="627"/>
        <v>7</v>
      </c>
      <c r="AX229" s="185" t="e">
        <f t="shared" si="627"/>
        <v>#N/A</v>
      </c>
      <c r="AY229" s="185" t="e">
        <f t="shared" si="62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28">MATCH(K$232,$D$229:$J$229,$C230)</f>
        <v>6</v>
      </c>
      <c r="M230" s="185">
        <f t="shared" si="628"/>
        <v>6</v>
      </c>
      <c r="N230" s="185">
        <f t="shared" si="628"/>
        <v>6</v>
      </c>
      <c r="O230" s="185">
        <f t="shared" si="628"/>
        <v>5</v>
      </c>
      <c r="P230" s="185">
        <f t="shared" si="628"/>
        <v>5</v>
      </c>
      <c r="Q230" s="185">
        <f t="shared" si="628"/>
        <v>4</v>
      </c>
      <c r="R230" s="185">
        <f t="shared" si="628"/>
        <v>4</v>
      </c>
      <c r="S230" s="185">
        <f t="shared" si="628"/>
        <v>4</v>
      </c>
      <c r="T230" s="185">
        <f t="shared" si="628"/>
        <v>3</v>
      </c>
      <c r="U230" s="185">
        <f t="shared" si="628"/>
        <v>3</v>
      </c>
      <c r="V230" s="185">
        <f t="shared" si="628"/>
        <v>3</v>
      </c>
      <c r="W230" s="185">
        <f t="shared" si="628"/>
        <v>3</v>
      </c>
      <c r="X230" s="185">
        <f t="shared" si="628"/>
        <v>3</v>
      </c>
      <c r="Y230" s="185">
        <f t="shared" si="628"/>
        <v>3</v>
      </c>
      <c r="Z230" s="185">
        <f t="shared" si="628"/>
        <v>3</v>
      </c>
      <c r="AA230" s="185">
        <f t="shared" si="628"/>
        <v>3</v>
      </c>
      <c r="AB230" s="185">
        <f t="shared" si="628"/>
        <v>3</v>
      </c>
      <c r="AC230" s="185">
        <f t="shared" si="628"/>
        <v>3</v>
      </c>
      <c r="AD230" s="185">
        <f t="shared" si="628"/>
        <v>2</v>
      </c>
      <c r="AE230" s="185">
        <f t="shared" si="628"/>
        <v>2</v>
      </c>
      <c r="AF230" s="185">
        <f t="shared" si="628"/>
        <v>2</v>
      </c>
      <c r="AG230" s="185">
        <f t="shared" si="628"/>
        <v>2</v>
      </c>
      <c r="AH230" s="185">
        <f t="shared" si="628"/>
        <v>2</v>
      </c>
      <c r="AI230" s="185">
        <f t="shared" si="628"/>
        <v>2</v>
      </c>
      <c r="AJ230" s="185">
        <f t="shared" si="628"/>
        <v>2</v>
      </c>
      <c r="AK230" s="185">
        <f t="shared" si="628"/>
        <v>2</v>
      </c>
      <c r="AL230" s="185">
        <f t="shared" si="628"/>
        <v>2</v>
      </c>
      <c r="AM230" s="185">
        <f t="shared" si="628"/>
        <v>2</v>
      </c>
      <c r="AN230" s="185">
        <f t="shared" si="628"/>
        <v>1</v>
      </c>
      <c r="AO230" s="185">
        <f t="shared" si="628"/>
        <v>1</v>
      </c>
      <c r="AP230" s="185">
        <f t="shared" si="628"/>
        <v>1</v>
      </c>
      <c r="AQ230" s="185">
        <f t="shared" si="628"/>
        <v>1</v>
      </c>
      <c r="AR230" s="185">
        <f t="shared" si="628"/>
        <v>1</v>
      </c>
      <c r="AS230" s="185">
        <f t="shared" si="628"/>
        <v>1</v>
      </c>
      <c r="AT230" s="185">
        <f t="shared" si="628"/>
        <v>1</v>
      </c>
      <c r="AU230" s="185">
        <f t="shared" si="628"/>
        <v>1</v>
      </c>
      <c r="AV230" s="185">
        <f t="shared" si="628"/>
        <v>1</v>
      </c>
      <c r="AW230" s="185">
        <f t="shared" si="628"/>
        <v>1</v>
      </c>
      <c r="AX230" s="185" t="e">
        <f t="shared" si="628"/>
        <v>#N/A</v>
      </c>
      <c r="AY230" s="185" t="e">
        <f t="shared" si="628"/>
        <v>#N/A</v>
      </c>
    </row>
    <row r="231" spans="1:58" s="117" customFormat="1">
      <c r="A231" s="116" t="s">
        <v>16</v>
      </c>
      <c r="B231" s="117" t="s">
        <v>394</v>
      </c>
      <c r="K231" s="189">
        <f>IF(ISNA(K228),-1,IF(ISNA(K230),99,IF(ISNA(K229),K228,0)))</f>
        <v>0</v>
      </c>
      <c r="L231" s="189">
        <f>IF(ISNA(L228),-1,IF(ISNA(L230),99,IF(ISNA(L229),L228,0)))</f>
        <v>1</v>
      </c>
      <c r="M231" s="189">
        <f t="shared" ref="M231:AY231" si="629">IF(ISNA(M228),-1,IF(ISNA(M230),99,IF(ISNA(M229),M228,0)))</f>
        <v>1</v>
      </c>
      <c r="N231" s="189">
        <f t="shared" si="629"/>
        <v>0</v>
      </c>
      <c r="O231" s="189">
        <f t="shared" si="629"/>
        <v>2</v>
      </c>
      <c r="P231" s="189">
        <f t="shared" si="629"/>
        <v>0</v>
      </c>
      <c r="Q231" s="189">
        <f t="shared" si="629"/>
        <v>3</v>
      </c>
      <c r="R231" s="189">
        <f t="shared" si="629"/>
        <v>3</v>
      </c>
      <c r="S231" s="189">
        <f t="shared" si="629"/>
        <v>0</v>
      </c>
      <c r="T231" s="189">
        <f t="shared" si="629"/>
        <v>4</v>
      </c>
      <c r="U231" s="189">
        <f t="shared" si="629"/>
        <v>4</v>
      </c>
      <c r="V231" s="189">
        <f t="shared" si="629"/>
        <v>4</v>
      </c>
      <c r="W231" s="189">
        <f t="shared" si="629"/>
        <v>4</v>
      </c>
      <c r="X231" s="189">
        <f t="shared" si="629"/>
        <v>4</v>
      </c>
      <c r="Y231" s="189">
        <f t="shared" si="629"/>
        <v>4</v>
      </c>
      <c r="Z231" s="189">
        <f t="shared" si="629"/>
        <v>4</v>
      </c>
      <c r="AA231" s="189">
        <f t="shared" si="629"/>
        <v>4</v>
      </c>
      <c r="AB231" s="189">
        <f t="shared" si="629"/>
        <v>4</v>
      </c>
      <c r="AC231" s="189">
        <f t="shared" si="629"/>
        <v>0</v>
      </c>
      <c r="AD231" s="189">
        <f t="shared" si="629"/>
        <v>5</v>
      </c>
      <c r="AE231" s="189">
        <f t="shared" si="629"/>
        <v>5</v>
      </c>
      <c r="AF231" s="189">
        <f t="shared" si="629"/>
        <v>5</v>
      </c>
      <c r="AG231" s="189">
        <f t="shared" si="629"/>
        <v>5</v>
      </c>
      <c r="AH231" s="189">
        <f t="shared" si="629"/>
        <v>5</v>
      </c>
      <c r="AI231" s="189">
        <f t="shared" si="629"/>
        <v>5</v>
      </c>
      <c r="AJ231" s="189">
        <f t="shared" si="629"/>
        <v>5</v>
      </c>
      <c r="AK231" s="189">
        <f t="shared" si="629"/>
        <v>5</v>
      </c>
      <c r="AL231" s="189">
        <f t="shared" si="629"/>
        <v>5</v>
      </c>
      <c r="AM231" s="189">
        <f t="shared" si="629"/>
        <v>0</v>
      </c>
      <c r="AN231" s="189">
        <f t="shared" si="629"/>
        <v>6</v>
      </c>
      <c r="AO231" s="189">
        <f t="shared" si="629"/>
        <v>6</v>
      </c>
      <c r="AP231" s="189">
        <f t="shared" si="629"/>
        <v>6</v>
      </c>
      <c r="AQ231" s="189">
        <f t="shared" si="629"/>
        <v>6</v>
      </c>
      <c r="AR231" s="189">
        <f t="shared" si="629"/>
        <v>6</v>
      </c>
      <c r="AS231" s="189">
        <f t="shared" si="629"/>
        <v>6</v>
      </c>
      <c r="AT231" s="189">
        <f t="shared" si="629"/>
        <v>6</v>
      </c>
      <c r="AU231" s="189">
        <f t="shared" si="629"/>
        <v>6</v>
      </c>
      <c r="AV231" s="189">
        <f t="shared" si="629"/>
        <v>6</v>
      </c>
      <c r="AW231" s="189">
        <f t="shared" si="629"/>
        <v>0</v>
      </c>
      <c r="AX231" s="189">
        <f t="shared" si="629"/>
        <v>99</v>
      </c>
      <c r="AY231" s="189">
        <f t="shared" si="62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30">1+K232</f>
        <v>2014</v>
      </c>
      <c r="M232" s="18">
        <f>1+L232</f>
        <v>2015</v>
      </c>
      <c r="N232" s="18">
        <f t="shared" si="630"/>
        <v>2016</v>
      </c>
      <c r="O232" s="18">
        <f t="shared" si="630"/>
        <v>2017</v>
      </c>
      <c r="P232" s="18">
        <f t="shared" si="630"/>
        <v>2018</v>
      </c>
      <c r="Q232" s="18">
        <f t="shared" si="630"/>
        <v>2019</v>
      </c>
      <c r="R232" s="18">
        <f t="shared" si="630"/>
        <v>2020</v>
      </c>
      <c r="S232" s="18">
        <f t="shared" si="630"/>
        <v>2021</v>
      </c>
      <c r="T232" s="18">
        <f t="shared" si="630"/>
        <v>2022</v>
      </c>
      <c r="U232" s="18">
        <f t="shared" si="630"/>
        <v>2023</v>
      </c>
      <c r="V232" s="18">
        <f t="shared" si="630"/>
        <v>2024</v>
      </c>
      <c r="W232" s="18">
        <f t="shared" si="630"/>
        <v>2025</v>
      </c>
      <c r="X232" s="18">
        <f t="shared" si="630"/>
        <v>2026</v>
      </c>
      <c r="Y232" s="18">
        <f t="shared" si="630"/>
        <v>2027</v>
      </c>
      <c r="Z232" s="18">
        <f t="shared" si="630"/>
        <v>2028</v>
      </c>
      <c r="AA232" s="18">
        <f t="shared" si="630"/>
        <v>2029</v>
      </c>
      <c r="AB232" s="18">
        <f t="shared" si="630"/>
        <v>2030</v>
      </c>
      <c r="AC232" s="18">
        <f t="shared" si="630"/>
        <v>2031</v>
      </c>
      <c r="AD232" s="18">
        <f t="shared" si="630"/>
        <v>2032</v>
      </c>
      <c r="AE232" s="18">
        <f t="shared" si="630"/>
        <v>2033</v>
      </c>
      <c r="AF232" s="18">
        <f t="shared" si="630"/>
        <v>2034</v>
      </c>
      <c r="AG232" s="18">
        <f t="shared" si="630"/>
        <v>2035</v>
      </c>
      <c r="AH232" s="18">
        <f t="shared" si="630"/>
        <v>2036</v>
      </c>
      <c r="AI232" s="18">
        <f t="shared" si="630"/>
        <v>2037</v>
      </c>
      <c r="AJ232" s="18">
        <f t="shared" si="630"/>
        <v>2038</v>
      </c>
      <c r="AK232" s="18">
        <f t="shared" si="630"/>
        <v>2039</v>
      </c>
      <c r="AL232" s="18">
        <f t="shared" si="630"/>
        <v>2040</v>
      </c>
      <c r="AM232" s="18">
        <f t="shared" si="630"/>
        <v>2041</v>
      </c>
      <c r="AN232" s="18">
        <f t="shared" si="630"/>
        <v>2042</v>
      </c>
      <c r="AO232" s="18">
        <f t="shared" si="630"/>
        <v>2043</v>
      </c>
      <c r="AP232" s="18">
        <f t="shared" si="630"/>
        <v>2044</v>
      </c>
      <c r="AQ232" s="18">
        <f t="shared" si="630"/>
        <v>2045</v>
      </c>
      <c r="AR232" s="18">
        <f t="shared" si="630"/>
        <v>2046</v>
      </c>
      <c r="AS232" s="18">
        <f t="shared" si="630"/>
        <v>2047</v>
      </c>
      <c r="AT232" s="18">
        <f t="shared" si="630"/>
        <v>2048</v>
      </c>
      <c r="AU232" s="18">
        <f t="shared" si="630"/>
        <v>2049</v>
      </c>
      <c r="AV232" s="18">
        <f t="shared" si="630"/>
        <v>2050</v>
      </c>
      <c r="AW232" s="18">
        <v>2060</v>
      </c>
      <c r="AX232" s="18">
        <v>2070</v>
      </c>
      <c r="AZ232" s="18"/>
      <c r="BA232" s="18"/>
      <c r="BB232" s="18"/>
      <c r="BC232" s="18"/>
      <c r="BD232" s="18"/>
      <c r="BE232" s="18"/>
    </row>
    <row r="233" spans="1:58">
      <c r="A233" s="185" t="s">
        <v>16</v>
      </c>
      <c r="B233" s="22" t="str">
        <f t="shared" ref="B233:B238" si="631">IF(A233="*","","COM_PROJ")</f>
        <v/>
      </c>
      <c r="C233" s="23" t="str">
        <f t="shared" ref="C233:C238" si="632">IF($A233="*","","-")</f>
        <v/>
      </c>
      <c r="E233" s="23" t="str">
        <f t="shared" ref="E233:H238" si="633">IF($A233="*","","-")</f>
        <v/>
      </c>
      <c r="F233" s="23"/>
      <c r="G233" s="23" t="str">
        <f t="shared" si="633"/>
        <v/>
      </c>
      <c r="H233" s="23" t="str">
        <f t="shared" si="633"/>
        <v/>
      </c>
      <c r="I233" s="57" t="str">
        <f t="shared" ref="I233:I240" si="634">B161</f>
        <v>TPPRCAR</v>
      </c>
      <c r="J233" s="186">
        <f t="shared" ref="J233:J240" si="635">E161</f>
        <v>111.27565510329339</v>
      </c>
      <c r="K233" s="186">
        <f t="shared" ref="K233:AW233" si="636">IF(L$231=-1,L233,IF(L$231=99,J233,IF(L$231=0,INDEX($E161:$M161,0,L$229),(INDEX($E161:$M161,0,L$231+1)-INDEX($E161:$M161,0,L$231))/(INDEX($E$160:$M$160,0,L$231+1)-INDEX($E$160:$M$160,0,L$231))+J233)))</f>
        <v>116.20712936629553</v>
      </c>
      <c r="L233" s="186">
        <f t="shared" si="636"/>
        <v>121.13860362929768</v>
      </c>
      <c r="M233" s="186">
        <f t="shared" si="636"/>
        <v>126.07007789229984</v>
      </c>
      <c r="N233" s="186">
        <f t="shared" si="636"/>
        <v>130.13026257602851</v>
      </c>
      <c r="O233" s="186">
        <f t="shared" si="636"/>
        <v>134.19044725975718</v>
      </c>
      <c r="P233" s="186">
        <f t="shared" si="636"/>
        <v>138.98394868311516</v>
      </c>
      <c r="Q233" s="186">
        <f t="shared" si="636"/>
        <v>143.77745010647317</v>
      </c>
      <c r="R233" s="186">
        <f t="shared" si="636"/>
        <v>143.77745010647317</v>
      </c>
      <c r="S233" s="186">
        <f t="shared" si="636"/>
        <v>140.05601734762578</v>
      </c>
      <c r="T233" s="186">
        <f t="shared" si="636"/>
        <v>136.3345845887784</v>
      </c>
      <c r="U233" s="186">
        <f t="shared" si="636"/>
        <v>132.61315182993101</v>
      </c>
      <c r="V233" s="186">
        <f t="shared" si="636"/>
        <v>128.89171907108363</v>
      </c>
      <c r="W233" s="186">
        <f t="shared" si="636"/>
        <v>125.17028631223624</v>
      </c>
      <c r="X233" s="186">
        <f t="shared" si="636"/>
        <v>121.44885355338886</v>
      </c>
      <c r="Y233" s="186">
        <f t="shared" si="636"/>
        <v>117.72742079454147</v>
      </c>
      <c r="Z233" s="186">
        <f t="shared" si="636"/>
        <v>114.00598803569409</v>
      </c>
      <c r="AA233" s="186">
        <f t="shared" si="636"/>
        <v>110.2845552768467</v>
      </c>
      <c r="AB233" s="186">
        <f t="shared" si="636"/>
        <v>140.05601734762578</v>
      </c>
      <c r="AC233" s="186">
        <f t="shared" si="636"/>
        <v>141.96650647529597</v>
      </c>
      <c r="AD233" s="186">
        <f t="shared" si="636"/>
        <v>143.87699560296616</v>
      </c>
      <c r="AE233" s="186">
        <f t="shared" si="636"/>
        <v>145.78748473063635</v>
      </c>
      <c r="AF233" s="186">
        <f t="shared" si="636"/>
        <v>147.69797385830654</v>
      </c>
      <c r="AG233" s="186">
        <f t="shared" si="636"/>
        <v>149.60846298597673</v>
      </c>
      <c r="AH233" s="186">
        <f t="shared" si="636"/>
        <v>151.51895211364692</v>
      </c>
      <c r="AI233" s="186">
        <f t="shared" si="636"/>
        <v>153.42944124131711</v>
      </c>
      <c r="AJ233" s="186">
        <f t="shared" si="636"/>
        <v>155.3399303689873</v>
      </c>
      <c r="AK233" s="186">
        <f t="shared" si="636"/>
        <v>157.25041949665749</v>
      </c>
      <c r="AL233" s="186">
        <f t="shared" si="636"/>
        <v>141.96650647529597</v>
      </c>
      <c r="AM233" s="186">
        <f t="shared" si="636"/>
        <v>146.78254089540431</v>
      </c>
      <c r="AN233" s="186">
        <f t="shared" si="636"/>
        <v>151.59857531551265</v>
      </c>
      <c r="AO233" s="186">
        <f t="shared" si="636"/>
        <v>156.41460973562099</v>
      </c>
      <c r="AP233" s="186">
        <f t="shared" si="636"/>
        <v>161.23064415572932</v>
      </c>
      <c r="AQ233" s="186">
        <f t="shared" si="636"/>
        <v>166.04667857583766</v>
      </c>
      <c r="AR233" s="186">
        <f t="shared" si="636"/>
        <v>170.862712995946</v>
      </c>
      <c r="AS233" s="186">
        <f t="shared" si="636"/>
        <v>175.67874741605434</v>
      </c>
      <c r="AT233" s="186">
        <f t="shared" si="636"/>
        <v>180.49478183616267</v>
      </c>
      <c r="AU233" s="186">
        <f t="shared" si="636"/>
        <v>185.31081625627101</v>
      </c>
      <c r="AV233" s="186">
        <f t="shared" si="636"/>
        <v>185.31081625627098</v>
      </c>
      <c r="AW233" s="186">
        <f t="shared" si="636"/>
        <v>185.31081625627098</v>
      </c>
      <c r="AX233" s="186">
        <f t="shared" ref="AX233:AX240" si="637">IF(AY$231=-1,AZ233,IF(AY$231=99,AW233,IF(AY$231=0,INDEX($E161:$M161,0,AY$229),(INDEX($E161:$M161,0,AY$231+1)-INDEX($E161:$M161,0,AY$231))/(INDEX($E$160:$M$160,0,AY$231+1)-INDEX($E$160:$M$160,0,AY$231))+AW233)))</f>
        <v>185.31081625627098</v>
      </c>
      <c r="AZ233" s="186"/>
      <c r="BA233" s="186"/>
      <c r="BB233" s="186"/>
      <c r="BC233" s="186"/>
      <c r="BD233" s="186"/>
      <c r="BE233" s="186"/>
    </row>
    <row r="234" spans="1:58">
      <c r="A234" s="185" t="s">
        <v>16</v>
      </c>
      <c r="B234" s="22" t="str">
        <f t="shared" si="631"/>
        <v/>
      </c>
      <c r="C234" s="23" t="str">
        <f t="shared" si="632"/>
        <v/>
      </c>
      <c r="E234" s="23" t="str">
        <f t="shared" si="633"/>
        <v/>
      </c>
      <c r="F234" s="23"/>
      <c r="G234" s="23" t="str">
        <f t="shared" si="633"/>
        <v/>
      </c>
      <c r="H234" s="23" t="str">
        <f t="shared" si="633"/>
        <v/>
      </c>
      <c r="I234" s="57" t="str">
        <f t="shared" si="634"/>
        <v>TPPRSUV</v>
      </c>
      <c r="J234" s="186">
        <f t="shared" si="635"/>
        <v>12.776834494984737</v>
      </c>
      <c r="K234" s="186">
        <f t="shared" ref="K234:AW234" si="638">IF(L$231=-1,L234,IF(L$231=99,J234,IF(L$231=0,INDEX($E162:$M162,0,L$229),(INDEX($E162:$M162,0,L$231+1)-INDEX($E162:$M162,0,L$231))/(INDEX($E$160:$M$160,0,L$231+1)-INDEX($E$160:$M$160,0,L$231))+J234)))</f>
        <v>13.343073628029305</v>
      </c>
      <c r="L234" s="186">
        <f t="shared" si="638"/>
        <v>13.909312761073874</v>
      </c>
      <c r="M234" s="186">
        <f t="shared" si="638"/>
        <v>14.475551894118444</v>
      </c>
      <c r="N234" s="186">
        <f t="shared" si="638"/>
        <v>14.907067623996811</v>
      </c>
      <c r="O234" s="186">
        <f t="shared" si="638"/>
        <v>15.338583353875178</v>
      </c>
      <c r="P234" s="186">
        <f t="shared" si="638"/>
        <v>15.886502543657517</v>
      </c>
      <c r="Q234" s="186">
        <f t="shared" si="638"/>
        <v>16.434421733439855</v>
      </c>
      <c r="R234" s="186">
        <f t="shared" si="638"/>
        <v>16.434421733439855</v>
      </c>
      <c r="S234" s="186">
        <f t="shared" si="638"/>
        <v>16.009044907197321</v>
      </c>
      <c r="T234" s="186">
        <f t="shared" si="638"/>
        <v>15.583668080954787</v>
      </c>
      <c r="U234" s="186">
        <f t="shared" si="638"/>
        <v>15.158291254712253</v>
      </c>
      <c r="V234" s="186">
        <f t="shared" si="638"/>
        <v>14.732914428469719</v>
      </c>
      <c r="W234" s="186">
        <f t="shared" si="638"/>
        <v>14.307537602227185</v>
      </c>
      <c r="X234" s="186">
        <f t="shared" si="638"/>
        <v>13.882160775984651</v>
      </c>
      <c r="Y234" s="186">
        <f t="shared" si="638"/>
        <v>13.456783949742118</v>
      </c>
      <c r="Z234" s="186">
        <f t="shared" si="638"/>
        <v>13.031407123499584</v>
      </c>
      <c r="AA234" s="186">
        <f t="shared" si="638"/>
        <v>12.60603029725705</v>
      </c>
      <c r="AB234" s="186">
        <f t="shared" si="638"/>
        <v>16.009044907197321</v>
      </c>
      <c r="AC234" s="186">
        <f t="shared" si="638"/>
        <v>16.227422573639672</v>
      </c>
      <c r="AD234" s="186">
        <f t="shared" si="638"/>
        <v>16.445800240082022</v>
      </c>
      <c r="AE234" s="186">
        <f t="shared" si="638"/>
        <v>16.664177906524372</v>
      </c>
      <c r="AF234" s="186">
        <f t="shared" si="638"/>
        <v>16.882555572966723</v>
      </c>
      <c r="AG234" s="186">
        <f t="shared" si="638"/>
        <v>17.100933239409073</v>
      </c>
      <c r="AH234" s="186">
        <f t="shared" si="638"/>
        <v>17.319310905851424</v>
      </c>
      <c r="AI234" s="186">
        <f t="shared" si="638"/>
        <v>17.537688572293774</v>
      </c>
      <c r="AJ234" s="186">
        <f t="shared" si="638"/>
        <v>17.756066238736125</v>
      </c>
      <c r="AK234" s="186">
        <f t="shared" si="638"/>
        <v>17.974443905178475</v>
      </c>
      <c r="AL234" s="186">
        <f t="shared" si="638"/>
        <v>16.227422573639672</v>
      </c>
      <c r="AM234" s="186">
        <f t="shared" si="638"/>
        <v>16.777917388259141</v>
      </c>
      <c r="AN234" s="186">
        <f t="shared" si="638"/>
        <v>17.32841220287861</v>
      </c>
      <c r="AO234" s="186">
        <f t="shared" si="638"/>
        <v>17.878907017498079</v>
      </c>
      <c r="AP234" s="186">
        <f t="shared" si="638"/>
        <v>18.429401832117549</v>
      </c>
      <c r="AQ234" s="186">
        <f t="shared" si="638"/>
        <v>18.979896646737018</v>
      </c>
      <c r="AR234" s="186">
        <f t="shared" si="638"/>
        <v>19.530391461356487</v>
      </c>
      <c r="AS234" s="186">
        <f t="shared" si="638"/>
        <v>20.080886275975956</v>
      </c>
      <c r="AT234" s="186">
        <f t="shared" si="638"/>
        <v>20.631381090595426</v>
      </c>
      <c r="AU234" s="186">
        <f t="shared" si="638"/>
        <v>21.181875905214895</v>
      </c>
      <c r="AV234" s="186">
        <f t="shared" si="638"/>
        <v>21.181875905214888</v>
      </c>
      <c r="AW234" s="186">
        <f t="shared" si="638"/>
        <v>21.181875905214888</v>
      </c>
      <c r="AX234" s="186">
        <f t="shared" si="637"/>
        <v>21.181875905214888</v>
      </c>
      <c r="AZ234" s="186"/>
      <c r="BA234" s="186"/>
      <c r="BB234" s="186"/>
      <c r="BC234" s="186"/>
      <c r="BD234" s="186"/>
      <c r="BE234" s="186"/>
    </row>
    <row r="235" spans="1:58">
      <c r="A235" s="185" t="s">
        <v>16</v>
      </c>
      <c r="B235" s="22" t="str">
        <f t="shared" si="631"/>
        <v/>
      </c>
      <c r="C235" s="23" t="str">
        <f t="shared" si="632"/>
        <v/>
      </c>
      <c r="E235" s="23" t="str">
        <f t="shared" si="633"/>
        <v/>
      </c>
      <c r="F235" s="23"/>
      <c r="G235" s="23" t="str">
        <f t="shared" si="633"/>
        <v/>
      </c>
      <c r="H235" s="23" t="str">
        <f t="shared" si="633"/>
        <v/>
      </c>
      <c r="I235" s="57" t="str">
        <f t="shared" si="634"/>
        <v>TPPRMOT</v>
      </c>
      <c r="J235" s="186">
        <f t="shared" si="635"/>
        <v>4.3554276900561995</v>
      </c>
      <c r="K235" s="186">
        <f t="shared" ref="K235:AW235" si="639">IF(L$231=-1,L235,IF(L$231=99,J235,IF(L$231=0,INDEX($E163:$M163,0,L$229),(INDEX($E163:$M163,0,L$231+1)-INDEX($E163:$M163,0,L$231))/(INDEX($E$160:$M$160,0,L$231+1)-INDEX($E$160:$M$160,0,L$231))+J235)))</f>
        <v>4.3584197029060139</v>
      </c>
      <c r="L235" s="186">
        <f t="shared" si="639"/>
        <v>4.3614117157558283</v>
      </c>
      <c r="M235" s="186">
        <f t="shared" si="639"/>
        <v>4.3644037286056419</v>
      </c>
      <c r="N235" s="186">
        <f t="shared" si="639"/>
        <v>4.4945064614208476</v>
      </c>
      <c r="O235" s="186">
        <f t="shared" si="639"/>
        <v>4.6246091942360525</v>
      </c>
      <c r="P235" s="186">
        <f t="shared" si="639"/>
        <v>4.789807769900186</v>
      </c>
      <c r="Q235" s="186">
        <f t="shared" si="639"/>
        <v>4.9550063455643194</v>
      </c>
      <c r="R235" s="186">
        <f t="shared" si="639"/>
        <v>4.9550063455643203</v>
      </c>
      <c r="S235" s="186">
        <f t="shared" si="639"/>
        <v>4.8267545027264882</v>
      </c>
      <c r="T235" s="186">
        <f t="shared" si="639"/>
        <v>4.6985026598886561</v>
      </c>
      <c r="U235" s="186">
        <f t="shared" si="639"/>
        <v>4.570250817050824</v>
      </c>
      <c r="V235" s="186">
        <f t="shared" si="639"/>
        <v>4.4419989742129919</v>
      </c>
      <c r="W235" s="186">
        <f t="shared" si="639"/>
        <v>4.3137471313751599</v>
      </c>
      <c r="X235" s="186">
        <f t="shared" si="639"/>
        <v>4.1854952885373278</v>
      </c>
      <c r="Y235" s="186">
        <f t="shared" si="639"/>
        <v>4.0572434456994957</v>
      </c>
      <c r="Z235" s="186">
        <f t="shared" si="639"/>
        <v>3.9289916028616636</v>
      </c>
      <c r="AA235" s="186">
        <f t="shared" si="639"/>
        <v>3.8007397600238315</v>
      </c>
      <c r="AB235" s="186">
        <f t="shared" si="639"/>
        <v>4.8267545027264882</v>
      </c>
      <c r="AC235" s="186">
        <f t="shared" si="639"/>
        <v>4.8925957437815146</v>
      </c>
      <c r="AD235" s="186">
        <f t="shared" si="639"/>
        <v>4.9584369848365411</v>
      </c>
      <c r="AE235" s="186">
        <f t="shared" si="639"/>
        <v>5.0242782258915675</v>
      </c>
      <c r="AF235" s="186">
        <f t="shared" si="639"/>
        <v>5.0901194669465939</v>
      </c>
      <c r="AG235" s="186">
        <f t="shared" si="639"/>
        <v>5.1559607080016203</v>
      </c>
      <c r="AH235" s="186">
        <f t="shared" si="639"/>
        <v>5.2218019490566467</v>
      </c>
      <c r="AI235" s="186">
        <f t="shared" si="639"/>
        <v>5.2876431901116732</v>
      </c>
      <c r="AJ235" s="186">
        <f t="shared" si="639"/>
        <v>5.3534844311666996</v>
      </c>
      <c r="AK235" s="186">
        <f t="shared" si="639"/>
        <v>5.419325672221726</v>
      </c>
      <c r="AL235" s="186">
        <f t="shared" si="639"/>
        <v>4.8925957437815146</v>
      </c>
      <c r="AM235" s="186">
        <f t="shared" si="639"/>
        <v>5.0585708747524771</v>
      </c>
      <c r="AN235" s="186">
        <f t="shared" si="639"/>
        <v>5.2245460057234396</v>
      </c>
      <c r="AO235" s="186">
        <f t="shared" si="639"/>
        <v>5.3905211366944021</v>
      </c>
      <c r="AP235" s="186">
        <f t="shared" si="639"/>
        <v>5.5564962676653646</v>
      </c>
      <c r="AQ235" s="186">
        <f t="shared" si="639"/>
        <v>5.7224713986363271</v>
      </c>
      <c r="AR235" s="186">
        <f t="shared" si="639"/>
        <v>5.8884465296072896</v>
      </c>
      <c r="AS235" s="186">
        <f t="shared" si="639"/>
        <v>6.0544216605782522</v>
      </c>
      <c r="AT235" s="186">
        <f t="shared" si="639"/>
        <v>6.2203967915492147</v>
      </c>
      <c r="AU235" s="186">
        <f t="shared" si="639"/>
        <v>6.3863719225201772</v>
      </c>
      <c r="AV235" s="186">
        <f t="shared" si="639"/>
        <v>6.3863719225201807</v>
      </c>
      <c r="AW235" s="186">
        <f t="shared" si="639"/>
        <v>6.3863719225201807</v>
      </c>
      <c r="AX235" s="186">
        <f t="shared" si="637"/>
        <v>6.3863719225201807</v>
      </c>
      <c r="AZ235" s="186"/>
      <c r="BA235" s="186"/>
      <c r="BB235" s="186"/>
      <c r="BC235" s="186"/>
      <c r="BD235" s="186"/>
      <c r="BE235" s="186"/>
    </row>
    <row r="236" spans="1:58">
      <c r="A236" s="185" t="s">
        <v>16</v>
      </c>
      <c r="B236" s="22" t="str">
        <f t="shared" si="631"/>
        <v/>
      </c>
      <c r="C236" s="23" t="str">
        <f t="shared" si="632"/>
        <v/>
      </c>
      <c r="E236" s="23" t="str">
        <f t="shared" si="633"/>
        <v/>
      </c>
      <c r="F236" s="23"/>
      <c r="G236" s="23" t="str">
        <f t="shared" si="633"/>
        <v/>
      </c>
      <c r="H236" s="23" t="str">
        <f t="shared" si="633"/>
        <v/>
      </c>
      <c r="I236" s="57" t="str">
        <f t="shared" si="634"/>
        <v>TPPUBUS</v>
      </c>
      <c r="J236" s="186">
        <f t="shared" si="635"/>
        <v>15.449787242939724</v>
      </c>
      <c r="K236" s="186">
        <f t="shared" ref="K236:AW236" si="640">IF(L$231=-1,L236,IF(L$231=99,J236,IF(L$231=0,INDEX($E164:$M164,0,L$229),(INDEX($E164:$M164,0,L$231+1)-INDEX($E164:$M164,0,L$231))/(INDEX($E$160:$M$160,0,L$231+1)-INDEX($E$160:$M$160,0,L$231))+J236)))</f>
        <v>19.440711860749897</v>
      </c>
      <c r="L236" s="186">
        <f t="shared" si="640"/>
        <v>23.431636478560069</v>
      </c>
      <c r="M236" s="186">
        <f t="shared" si="640"/>
        <v>27.422561096370245</v>
      </c>
      <c r="N236" s="186">
        <f t="shared" si="640"/>
        <v>23.149933124585658</v>
      </c>
      <c r="O236" s="186">
        <f t="shared" si="640"/>
        <v>18.877305152801075</v>
      </c>
      <c r="P236" s="186">
        <f t="shared" si="640"/>
        <v>19.019271603602363</v>
      </c>
      <c r="Q236" s="186">
        <f t="shared" si="640"/>
        <v>19.161238054403654</v>
      </c>
      <c r="R236" s="186">
        <f t="shared" si="640"/>
        <v>19.161238054403654</v>
      </c>
      <c r="S236" s="186">
        <f t="shared" si="640"/>
        <v>19.728324577769634</v>
      </c>
      <c r="T236" s="186">
        <f t="shared" si="640"/>
        <v>20.295411101135613</v>
      </c>
      <c r="U236" s="186">
        <f t="shared" si="640"/>
        <v>20.862497624501593</v>
      </c>
      <c r="V236" s="186">
        <f t="shared" si="640"/>
        <v>21.429584147867573</v>
      </c>
      <c r="W236" s="186">
        <f t="shared" si="640"/>
        <v>21.996670671233552</v>
      </c>
      <c r="X236" s="186">
        <f t="shared" si="640"/>
        <v>22.563757194599532</v>
      </c>
      <c r="Y236" s="186">
        <f t="shared" si="640"/>
        <v>23.130843717965512</v>
      </c>
      <c r="Z236" s="186">
        <f t="shared" si="640"/>
        <v>23.697930241331491</v>
      </c>
      <c r="AA236" s="186">
        <f t="shared" si="640"/>
        <v>24.265016764697471</v>
      </c>
      <c r="AB236" s="186">
        <f t="shared" si="640"/>
        <v>19.728324577769634</v>
      </c>
      <c r="AC236" s="186">
        <f t="shared" si="640"/>
        <v>19.524698118232273</v>
      </c>
      <c r="AD236" s="186">
        <f t="shared" si="640"/>
        <v>19.321071658694912</v>
      </c>
      <c r="AE236" s="186">
        <f t="shared" si="640"/>
        <v>19.117445199157551</v>
      </c>
      <c r="AF236" s="186">
        <f t="shared" si="640"/>
        <v>18.91381873962019</v>
      </c>
      <c r="AG236" s="186">
        <f t="shared" si="640"/>
        <v>18.710192280082829</v>
      </c>
      <c r="AH236" s="186">
        <f t="shared" si="640"/>
        <v>18.506565820545468</v>
      </c>
      <c r="AI236" s="186">
        <f t="shared" si="640"/>
        <v>18.302939361008107</v>
      </c>
      <c r="AJ236" s="186">
        <f t="shared" si="640"/>
        <v>18.099312901470746</v>
      </c>
      <c r="AK236" s="186">
        <f t="shared" si="640"/>
        <v>17.895686441933385</v>
      </c>
      <c r="AL236" s="186">
        <f t="shared" si="640"/>
        <v>19.524698118232273</v>
      </c>
      <c r="AM236" s="186">
        <f t="shared" si="640"/>
        <v>19.53008878770153</v>
      </c>
      <c r="AN236" s="186">
        <f t="shared" si="640"/>
        <v>19.535479457170787</v>
      </c>
      <c r="AO236" s="186">
        <f t="shared" si="640"/>
        <v>19.540870126640044</v>
      </c>
      <c r="AP236" s="186">
        <f t="shared" si="640"/>
        <v>19.546260796109301</v>
      </c>
      <c r="AQ236" s="186">
        <f t="shared" si="640"/>
        <v>19.551651465578558</v>
      </c>
      <c r="AR236" s="186">
        <f t="shared" si="640"/>
        <v>19.557042135047816</v>
      </c>
      <c r="AS236" s="186">
        <f t="shared" si="640"/>
        <v>19.562432804517073</v>
      </c>
      <c r="AT236" s="186">
        <f t="shared" si="640"/>
        <v>19.56782347398633</v>
      </c>
      <c r="AU236" s="186">
        <f t="shared" si="640"/>
        <v>19.573214143455587</v>
      </c>
      <c r="AV236" s="186">
        <f t="shared" si="640"/>
        <v>19.573214143455601</v>
      </c>
      <c r="AW236" s="186">
        <f t="shared" si="640"/>
        <v>19.573214143455601</v>
      </c>
      <c r="AX236" s="186">
        <f t="shared" si="637"/>
        <v>19.573214143455601</v>
      </c>
      <c r="AZ236" s="186"/>
      <c r="BA236" s="186"/>
      <c r="BB236" s="186"/>
      <c r="BC236" s="186"/>
      <c r="BD236" s="186"/>
      <c r="BE236" s="186"/>
    </row>
    <row r="237" spans="1:58">
      <c r="A237" s="185" t="s">
        <v>16</v>
      </c>
      <c r="B237" s="22" t="str">
        <f t="shared" si="631"/>
        <v/>
      </c>
      <c r="C237" s="23" t="str">
        <f t="shared" si="632"/>
        <v/>
      </c>
      <c r="E237" s="23" t="str">
        <f t="shared" si="633"/>
        <v/>
      </c>
      <c r="F237" s="23"/>
      <c r="G237" s="23" t="str">
        <f t="shared" si="633"/>
        <v/>
      </c>
      <c r="H237" s="23" t="str">
        <f t="shared" si="633"/>
        <v/>
      </c>
      <c r="I237" s="57" t="str">
        <f t="shared" si="634"/>
        <v>TPPUMBT</v>
      </c>
      <c r="J237" s="186">
        <f t="shared" si="635"/>
        <v>83.380043015684876</v>
      </c>
      <c r="K237" s="186">
        <f t="shared" ref="K237:AW237" si="641">IF(L$231=-1,L237,IF(L$231=99,J237,IF(L$231=0,INDEX($E165:$M165,0,L$229),(INDEX($E165:$M165,0,L$231+1)-INDEX($E165:$M165,0,L$231))/(INDEX($E$160:$M$160,0,L$231+1)-INDEX($E$160:$M$160,0,L$231))+J237)))</f>
        <v>87.273535921607206</v>
      </c>
      <c r="L237" s="186">
        <f t="shared" si="641"/>
        <v>91.167028827529535</v>
      </c>
      <c r="M237" s="186">
        <f t="shared" si="641"/>
        <v>95.060521733451864</v>
      </c>
      <c r="N237" s="186">
        <f t="shared" si="641"/>
        <v>97.465834970250398</v>
      </c>
      <c r="O237" s="186">
        <f t="shared" si="641"/>
        <v>99.871148207048932</v>
      </c>
      <c r="P237" s="186">
        <f t="shared" si="641"/>
        <v>100.6222274704098</v>
      </c>
      <c r="Q237" s="186">
        <f t="shared" si="641"/>
        <v>101.37330673377068</v>
      </c>
      <c r="R237" s="186">
        <f t="shared" si="641"/>
        <v>101.37330673377068</v>
      </c>
      <c r="S237" s="186">
        <f t="shared" si="641"/>
        <v>104.3735009756326</v>
      </c>
      <c r="T237" s="186">
        <f t="shared" si="641"/>
        <v>107.37369521749451</v>
      </c>
      <c r="U237" s="186">
        <f t="shared" si="641"/>
        <v>110.37388945935643</v>
      </c>
      <c r="V237" s="186">
        <f t="shared" si="641"/>
        <v>113.37408370121835</v>
      </c>
      <c r="W237" s="186">
        <f t="shared" si="641"/>
        <v>116.37427794308027</v>
      </c>
      <c r="X237" s="186">
        <f t="shared" si="641"/>
        <v>119.37447218494219</v>
      </c>
      <c r="Y237" s="186">
        <f t="shared" si="641"/>
        <v>122.37466642680411</v>
      </c>
      <c r="Z237" s="186">
        <f t="shared" si="641"/>
        <v>125.37486066866603</v>
      </c>
      <c r="AA237" s="186">
        <f t="shared" si="641"/>
        <v>128.37505491052795</v>
      </c>
      <c r="AB237" s="186">
        <f t="shared" si="641"/>
        <v>104.3735009756326</v>
      </c>
      <c r="AC237" s="186">
        <f t="shared" si="641"/>
        <v>103.29620693632346</v>
      </c>
      <c r="AD237" s="186">
        <f t="shared" si="641"/>
        <v>102.21891289701432</v>
      </c>
      <c r="AE237" s="186">
        <f t="shared" si="641"/>
        <v>101.14161885770518</v>
      </c>
      <c r="AF237" s="186">
        <f t="shared" si="641"/>
        <v>100.06432481839605</v>
      </c>
      <c r="AG237" s="186">
        <f t="shared" si="641"/>
        <v>98.987030779086908</v>
      </c>
      <c r="AH237" s="186">
        <f t="shared" si="641"/>
        <v>97.90973673977777</v>
      </c>
      <c r="AI237" s="186">
        <f t="shared" si="641"/>
        <v>96.832442700468633</v>
      </c>
      <c r="AJ237" s="186">
        <f t="shared" si="641"/>
        <v>95.755148661159495</v>
      </c>
      <c r="AK237" s="186">
        <f t="shared" si="641"/>
        <v>94.677854621850358</v>
      </c>
      <c r="AL237" s="186">
        <f t="shared" si="641"/>
        <v>103.29620693632346</v>
      </c>
      <c r="AM237" s="186">
        <f t="shared" si="641"/>
        <v>103.32472649169122</v>
      </c>
      <c r="AN237" s="186">
        <f t="shared" si="641"/>
        <v>103.35324604705899</v>
      </c>
      <c r="AO237" s="186">
        <f t="shared" si="641"/>
        <v>103.38176560242675</v>
      </c>
      <c r="AP237" s="186">
        <f t="shared" si="641"/>
        <v>103.41028515779452</v>
      </c>
      <c r="AQ237" s="186">
        <f t="shared" si="641"/>
        <v>103.43880471316228</v>
      </c>
      <c r="AR237" s="186">
        <f t="shared" si="641"/>
        <v>103.46732426853005</v>
      </c>
      <c r="AS237" s="186">
        <f t="shared" si="641"/>
        <v>103.49584382389781</v>
      </c>
      <c r="AT237" s="186">
        <f t="shared" si="641"/>
        <v>103.52436337926558</v>
      </c>
      <c r="AU237" s="186">
        <f t="shared" si="641"/>
        <v>103.55288293463335</v>
      </c>
      <c r="AV237" s="186">
        <f t="shared" si="641"/>
        <v>103.55288293463335</v>
      </c>
      <c r="AW237" s="186">
        <f t="shared" si="641"/>
        <v>103.55288293463335</v>
      </c>
      <c r="AX237" s="186">
        <f t="shared" si="637"/>
        <v>103.55288293463335</v>
      </c>
      <c r="AZ237" s="186"/>
      <c r="BA237" s="186"/>
      <c r="BB237" s="186"/>
      <c r="BC237" s="186"/>
      <c r="BD237" s="186"/>
      <c r="BE237" s="186"/>
    </row>
    <row r="238" spans="1:58">
      <c r="A238" s="185" t="s">
        <v>16</v>
      </c>
      <c r="B238" s="22" t="str">
        <f t="shared" si="631"/>
        <v/>
      </c>
      <c r="C238" s="23" t="str">
        <f t="shared" si="632"/>
        <v/>
      </c>
      <c r="E238" s="23" t="str">
        <f t="shared" si="633"/>
        <v/>
      </c>
      <c r="F238" s="23"/>
      <c r="G238" s="23" t="str">
        <f t="shared" si="633"/>
        <v/>
      </c>
      <c r="H238" s="23" t="str">
        <f t="shared" si="633"/>
        <v/>
      </c>
      <c r="I238" s="57" t="str">
        <f t="shared" si="634"/>
        <v>TPPUBRT</v>
      </c>
      <c r="J238" s="186">
        <f t="shared" si="635"/>
        <v>0.52646558875527838</v>
      </c>
      <c r="K238" s="186">
        <f t="shared" ref="K238:AW238" si="642">IF(L$231=-1,L238,IF(L$231=99,J238,IF(L$231=0,INDEX($E166:$M166,0,L$229),(INDEX($E166:$M166,0,L$231+1)-INDEX($E166:$M166,0,L$231))/(INDEX($E$160:$M$160,0,L$231+1)-INDEX($E$160:$M$160,0,L$231))+J238)))</f>
        <v>0.61342197787337138</v>
      </c>
      <c r="L238" s="186">
        <f t="shared" si="642"/>
        <v>0.70037836699146439</v>
      </c>
      <c r="M238" s="186">
        <f t="shared" si="642"/>
        <v>0.78733475610955739</v>
      </c>
      <c r="N238" s="186">
        <f t="shared" si="642"/>
        <v>1.1784224022973622</v>
      </c>
      <c r="O238" s="186">
        <f t="shared" si="642"/>
        <v>1.569510048485167</v>
      </c>
      <c r="P238" s="186">
        <f t="shared" si="642"/>
        <v>2.041426904364354</v>
      </c>
      <c r="Q238" s="186">
        <f t="shared" si="642"/>
        <v>2.5133437602435413</v>
      </c>
      <c r="R238" s="186">
        <f t="shared" si="642"/>
        <v>2.5133437602435413</v>
      </c>
      <c r="S238" s="186">
        <f t="shared" si="642"/>
        <v>2.5736065125918182</v>
      </c>
      <c r="T238" s="186">
        <f t="shared" si="642"/>
        <v>2.633869264940095</v>
      </c>
      <c r="U238" s="186">
        <f t="shared" si="642"/>
        <v>2.6941320172883718</v>
      </c>
      <c r="V238" s="186">
        <f t="shared" si="642"/>
        <v>2.7543947696366486</v>
      </c>
      <c r="W238" s="186">
        <f t="shared" si="642"/>
        <v>2.8146575219849255</v>
      </c>
      <c r="X238" s="186">
        <f t="shared" si="642"/>
        <v>2.8749202743332023</v>
      </c>
      <c r="Y238" s="186">
        <f t="shared" si="642"/>
        <v>2.9351830266814791</v>
      </c>
      <c r="Z238" s="186">
        <f t="shared" si="642"/>
        <v>2.995445779029756</v>
      </c>
      <c r="AA238" s="186">
        <f t="shared" si="642"/>
        <v>3.0557085313780328</v>
      </c>
      <c r="AB238" s="186">
        <f t="shared" si="642"/>
        <v>2.5736065125918182</v>
      </c>
      <c r="AC238" s="186">
        <f t="shared" si="642"/>
        <v>7.1477155327136437</v>
      </c>
      <c r="AD238" s="186">
        <f t="shared" si="642"/>
        <v>11.72182455283547</v>
      </c>
      <c r="AE238" s="186">
        <f t="shared" si="642"/>
        <v>16.295933572957296</v>
      </c>
      <c r="AF238" s="186">
        <f t="shared" si="642"/>
        <v>20.87004259307912</v>
      </c>
      <c r="AG238" s="186">
        <f t="shared" si="642"/>
        <v>25.444151613200944</v>
      </c>
      <c r="AH238" s="186">
        <f t="shared" si="642"/>
        <v>30.018260633322768</v>
      </c>
      <c r="AI238" s="186">
        <f t="shared" si="642"/>
        <v>34.592369653444592</v>
      </c>
      <c r="AJ238" s="186">
        <f t="shared" si="642"/>
        <v>39.166478673566417</v>
      </c>
      <c r="AK238" s="186">
        <f t="shared" si="642"/>
        <v>43.740587693688241</v>
      </c>
      <c r="AL238" s="186">
        <f t="shared" si="642"/>
        <v>7.1477155327136446</v>
      </c>
      <c r="AM238" s="186">
        <f t="shared" si="642"/>
        <v>7.8992663332521156</v>
      </c>
      <c r="AN238" s="186">
        <f t="shared" si="642"/>
        <v>8.6508171337905857</v>
      </c>
      <c r="AO238" s="186">
        <f t="shared" si="642"/>
        <v>9.4023679343290567</v>
      </c>
      <c r="AP238" s="186">
        <f t="shared" si="642"/>
        <v>10.153918734867528</v>
      </c>
      <c r="AQ238" s="186">
        <f t="shared" si="642"/>
        <v>10.905469535405999</v>
      </c>
      <c r="AR238" s="186">
        <f t="shared" si="642"/>
        <v>11.65702033594447</v>
      </c>
      <c r="AS238" s="186">
        <f t="shared" si="642"/>
        <v>12.408571136482941</v>
      </c>
      <c r="AT238" s="186">
        <f t="shared" si="642"/>
        <v>13.160121937021412</v>
      </c>
      <c r="AU238" s="186">
        <f t="shared" si="642"/>
        <v>13.911672737559883</v>
      </c>
      <c r="AV238" s="186">
        <f t="shared" si="642"/>
        <v>13.911672737559883</v>
      </c>
      <c r="AW238" s="186">
        <f t="shared" si="642"/>
        <v>13.911672737559883</v>
      </c>
      <c r="AX238" s="186">
        <f t="shared" si="637"/>
        <v>13.911672737559883</v>
      </c>
      <c r="AZ238" s="186"/>
      <c r="BA238" s="186"/>
      <c r="BB238" s="186"/>
      <c r="BC238" s="186"/>
      <c r="BD238" s="186"/>
      <c r="BE238" s="186"/>
    </row>
    <row r="239" spans="1:58">
      <c r="A239" s="185" t="s">
        <v>16</v>
      </c>
      <c r="B239" s="22"/>
      <c r="C239" s="23"/>
      <c r="E239" s="23"/>
      <c r="F239" s="23"/>
      <c r="G239" s="23"/>
      <c r="H239" s="23"/>
      <c r="I239" s="57" t="str">
        <f t="shared" si="634"/>
        <v>TPPUMER</v>
      </c>
      <c r="J239" s="186">
        <f t="shared" si="635"/>
        <v>14.481733729339311</v>
      </c>
      <c r="K239" s="186">
        <f t="shared" ref="K239:AW239" si="643">IF(L$231=-1,L239,IF(L$231=99,J239,IF(L$231=0,INDEX($E167:$M167,0,L$229),(INDEX($E167:$M167,0,L$231+1)-INDEX($E167:$M167,0,L$231))/(INDEX($E$160:$M$160,0,L$231+1)-INDEX($E$160:$M$160,0,L$231))+J239)))</f>
        <v>13.65631149111265</v>
      </c>
      <c r="L239" s="186">
        <f t="shared" si="643"/>
        <v>12.830889252885989</v>
      </c>
      <c r="M239" s="186">
        <f t="shared" si="643"/>
        <v>12.005467014659327</v>
      </c>
      <c r="N239" s="186">
        <f t="shared" si="643"/>
        <v>10.40318639767856</v>
      </c>
      <c r="O239" s="186">
        <f t="shared" si="643"/>
        <v>8.8009057806977928</v>
      </c>
      <c r="P239" s="186">
        <f t="shared" si="643"/>
        <v>8.8670928422200141</v>
      </c>
      <c r="Q239" s="186">
        <f t="shared" si="643"/>
        <v>8.9332799037422355</v>
      </c>
      <c r="R239" s="186">
        <f t="shared" si="643"/>
        <v>8.9332799037422372</v>
      </c>
      <c r="S239" s="186">
        <f t="shared" si="643"/>
        <v>9.197664836933134</v>
      </c>
      <c r="T239" s="186">
        <f t="shared" si="643"/>
        <v>9.4620497701240307</v>
      </c>
      <c r="U239" s="186">
        <f t="shared" si="643"/>
        <v>9.7264347033149274</v>
      </c>
      <c r="V239" s="186">
        <f t="shared" si="643"/>
        <v>9.9908196365058242</v>
      </c>
      <c r="W239" s="186">
        <f t="shared" si="643"/>
        <v>10.255204569696721</v>
      </c>
      <c r="X239" s="186">
        <f t="shared" si="643"/>
        <v>10.519589502887618</v>
      </c>
      <c r="Y239" s="186">
        <f t="shared" si="643"/>
        <v>10.783974436078514</v>
      </c>
      <c r="Z239" s="186">
        <f t="shared" si="643"/>
        <v>11.048359369269411</v>
      </c>
      <c r="AA239" s="186">
        <f t="shared" si="643"/>
        <v>11.312744302460308</v>
      </c>
      <c r="AB239" s="186">
        <f t="shared" si="643"/>
        <v>9.197664836933134</v>
      </c>
      <c r="AC239" s="186">
        <f t="shared" si="643"/>
        <v>9.1027308794461206</v>
      </c>
      <c r="AD239" s="186">
        <f t="shared" si="643"/>
        <v>9.0077969219591072</v>
      </c>
      <c r="AE239" s="186">
        <f t="shared" si="643"/>
        <v>8.9128629644720938</v>
      </c>
      <c r="AF239" s="186">
        <f t="shared" si="643"/>
        <v>8.8179290069850804</v>
      </c>
      <c r="AG239" s="186">
        <f t="shared" si="643"/>
        <v>8.722995049498067</v>
      </c>
      <c r="AH239" s="186">
        <f t="shared" si="643"/>
        <v>8.6280610920110536</v>
      </c>
      <c r="AI239" s="186">
        <f t="shared" si="643"/>
        <v>8.5331271345240403</v>
      </c>
      <c r="AJ239" s="186">
        <f t="shared" si="643"/>
        <v>8.4381931770370269</v>
      </c>
      <c r="AK239" s="186">
        <f t="shared" si="643"/>
        <v>8.3432592195500135</v>
      </c>
      <c r="AL239" s="186">
        <f t="shared" si="643"/>
        <v>9.1027308794461206</v>
      </c>
      <c r="AM239" s="186">
        <f t="shared" si="643"/>
        <v>9.105244096968951</v>
      </c>
      <c r="AN239" s="186">
        <f t="shared" si="643"/>
        <v>9.1077573144917814</v>
      </c>
      <c r="AO239" s="186">
        <f t="shared" si="643"/>
        <v>9.1102705320146118</v>
      </c>
      <c r="AP239" s="186">
        <f t="shared" si="643"/>
        <v>9.1127837495374422</v>
      </c>
      <c r="AQ239" s="186">
        <f t="shared" si="643"/>
        <v>9.1152969670602726</v>
      </c>
      <c r="AR239" s="186">
        <f t="shared" si="643"/>
        <v>9.117810184583103</v>
      </c>
      <c r="AS239" s="186">
        <f t="shared" si="643"/>
        <v>9.1203234021059334</v>
      </c>
      <c r="AT239" s="186">
        <f t="shared" si="643"/>
        <v>9.1228366196287638</v>
      </c>
      <c r="AU239" s="186">
        <f t="shared" si="643"/>
        <v>9.1253498371515942</v>
      </c>
      <c r="AV239" s="186">
        <f t="shared" si="643"/>
        <v>9.1253498371515906</v>
      </c>
      <c r="AW239" s="186">
        <f t="shared" si="643"/>
        <v>9.1253498371515906</v>
      </c>
      <c r="AX239" s="186">
        <f t="shared" si="637"/>
        <v>9.1253498371515906</v>
      </c>
      <c r="AZ239" s="186"/>
      <c r="BA239" s="186"/>
      <c r="BB239" s="186"/>
      <c r="BC239" s="186"/>
      <c r="BD239" s="186"/>
      <c r="BE239" s="186"/>
    </row>
    <row r="240" spans="1:58">
      <c r="A240" s="185" t="s">
        <v>16</v>
      </c>
      <c r="B240" s="22"/>
      <c r="C240" s="23"/>
      <c r="E240" s="23"/>
      <c r="F240" s="23"/>
      <c r="G240" s="23"/>
      <c r="H240" s="23"/>
      <c r="I240" s="57" t="str">
        <f t="shared" si="634"/>
        <v>TPPUGAT</v>
      </c>
      <c r="J240" s="186">
        <f t="shared" si="635"/>
        <v>0.51925841594229238</v>
      </c>
      <c r="K240" s="186">
        <f t="shared" ref="K240:AW240" si="644">IF(L$231=-1,L240,IF(L$231=99,J240,IF(L$231=0,INDEX($E168:$M168,0,L$229),(INDEX($E168:$M168,0,L$231+1)-INDEX($E168:$M168,0,L$231))/(INDEX($E$160:$M$160,0,L$231+1)-INDEX($E$160:$M$160,0,L$231))+J240)))</f>
        <v>0.54470709350994972</v>
      </c>
      <c r="L240" s="186">
        <f t="shared" si="644"/>
        <v>0.57015577107760707</v>
      </c>
      <c r="M240" s="186">
        <f t="shared" si="644"/>
        <v>0.59560444864526452</v>
      </c>
      <c r="N240" s="186">
        <f t="shared" si="644"/>
        <v>0.61921987976306314</v>
      </c>
      <c r="O240" s="186">
        <f t="shared" si="644"/>
        <v>0.64283531088086177</v>
      </c>
      <c r="P240" s="186">
        <f t="shared" si="644"/>
        <v>0.67621920909710043</v>
      </c>
      <c r="Q240" s="186">
        <f t="shared" si="644"/>
        <v>0.70960310731333909</v>
      </c>
      <c r="R240" s="186">
        <f t="shared" si="644"/>
        <v>0.70960310731333909</v>
      </c>
      <c r="S240" s="186">
        <f t="shared" si="644"/>
        <v>0.6941171923901428</v>
      </c>
      <c r="T240" s="186">
        <f t="shared" si="644"/>
        <v>0.67863127746694651</v>
      </c>
      <c r="U240" s="186">
        <f t="shared" si="644"/>
        <v>0.66314536254375023</v>
      </c>
      <c r="V240" s="186">
        <f t="shared" si="644"/>
        <v>0.64765944762055394</v>
      </c>
      <c r="W240" s="186">
        <f t="shared" si="644"/>
        <v>0.63217353269735765</v>
      </c>
      <c r="X240" s="186">
        <f t="shared" si="644"/>
        <v>0.61668761777416137</v>
      </c>
      <c r="Y240" s="186">
        <f t="shared" si="644"/>
        <v>0.60120170285096508</v>
      </c>
      <c r="Z240" s="186">
        <f t="shared" si="644"/>
        <v>0.58571578792776879</v>
      </c>
      <c r="AA240" s="186">
        <f t="shared" si="644"/>
        <v>0.57022987300457251</v>
      </c>
      <c r="AB240" s="186">
        <f t="shared" si="644"/>
        <v>0.6941171923901428</v>
      </c>
      <c r="AC240" s="186">
        <f t="shared" si="644"/>
        <v>0.69781289229431154</v>
      </c>
      <c r="AD240" s="186">
        <f t="shared" si="644"/>
        <v>0.70150859219848027</v>
      </c>
      <c r="AE240" s="186">
        <f t="shared" si="644"/>
        <v>0.70520429210264901</v>
      </c>
      <c r="AF240" s="186">
        <f t="shared" si="644"/>
        <v>0.70889999200681775</v>
      </c>
      <c r="AG240" s="186">
        <f t="shared" si="644"/>
        <v>0.71259569191098648</v>
      </c>
      <c r="AH240" s="186">
        <f t="shared" si="644"/>
        <v>0.71629139181515522</v>
      </c>
      <c r="AI240" s="186">
        <f t="shared" si="644"/>
        <v>0.71998709171932396</v>
      </c>
      <c r="AJ240" s="186">
        <f t="shared" si="644"/>
        <v>0.72368279162349269</v>
      </c>
      <c r="AK240" s="186">
        <f t="shared" si="644"/>
        <v>0.72737849152766143</v>
      </c>
      <c r="AL240" s="186">
        <f t="shared" si="644"/>
        <v>0.69781289229431154</v>
      </c>
      <c r="AM240" s="186">
        <f t="shared" si="644"/>
        <v>0.72086271536440161</v>
      </c>
      <c r="AN240" s="186">
        <f t="shared" si="644"/>
        <v>0.74391253843449168</v>
      </c>
      <c r="AO240" s="186">
        <f t="shared" si="644"/>
        <v>0.76696236150458175</v>
      </c>
      <c r="AP240" s="186">
        <f t="shared" si="644"/>
        <v>0.79001218457467182</v>
      </c>
      <c r="AQ240" s="186">
        <f t="shared" si="644"/>
        <v>0.81306200764476189</v>
      </c>
      <c r="AR240" s="186">
        <f t="shared" si="644"/>
        <v>0.83611183071485196</v>
      </c>
      <c r="AS240" s="186">
        <f t="shared" si="644"/>
        <v>0.85916165378494203</v>
      </c>
      <c r="AT240" s="186">
        <f t="shared" si="644"/>
        <v>0.8822114768550321</v>
      </c>
      <c r="AU240" s="186">
        <f t="shared" si="644"/>
        <v>0.90526129992512216</v>
      </c>
      <c r="AV240" s="186">
        <f t="shared" si="644"/>
        <v>0.90526129992512172</v>
      </c>
      <c r="AW240" s="186">
        <f t="shared" si="644"/>
        <v>0.90526129992512172</v>
      </c>
      <c r="AX240" s="186">
        <f t="shared" si="637"/>
        <v>0.90526129992512172</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45">I228</f>
        <v>2040</v>
      </c>
      <c r="J249" s="185">
        <f t="shared" si="645"/>
        <v>2050</v>
      </c>
      <c r="K249" s="185">
        <f>J228</f>
        <v>2050</v>
      </c>
      <c r="L249" s="114">
        <f>MATCH(J$259,$D$249:$K$249,$C249)</f>
        <v>1</v>
      </c>
      <c r="M249" s="191">
        <f t="shared" ref="M249:V250" si="646">MATCH(K$232,$D$228:$J$228,$C249)</f>
        <v>1</v>
      </c>
      <c r="N249" s="191">
        <f t="shared" si="646"/>
        <v>1</v>
      </c>
      <c r="O249" s="191">
        <f t="shared" si="646"/>
        <v>2</v>
      </c>
      <c r="P249" s="191">
        <f t="shared" si="646"/>
        <v>2</v>
      </c>
      <c r="Q249" s="191">
        <f t="shared" si="646"/>
        <v>3</v>
      </c>
      <c r="R249" s="191">
        <f t="shared" si="646"/>
        <v>3</v>
      </c>
      <c r="S249" s="191">
        <f t="shared" si="646"/>
        <v>3</v>
      </c>
      <c r="T249" s="191">
        <f t="shared" si="646"/>
        <v>4</v>
      </c>
      <c r="U249" s="191">
        <f t="shared" si="646"/>
        <v>4</v>
      </c>
      <c r="V249" s="191">
        <f t="shared" si="646"/>
        <v>4</v>
      </c>
      <c r="W249" s="191">
        <f t="shared" ref="W249:AF250" si="647">MATCH(U$232,$D$228:$J$228,$C249)</f>
        <v>4</v>
      </c>
      <c r="X249" s="191">
        <f t="shared" si="647"/>
        <v>4</v>
      </c>
      <c r="Y249" s="191">
        <f t="shared" si="647"/>
        <v>4</v>
      </c>
      <c r="Z249" s="191">
        <f t="shared" si="647"/>
        <v>4</v>
      </c>
      <c r="AA249" s="191">
        <f t="shared" si="647"/>
        <v>4</v>
      </c>
      <c r="AB249" s="191">
        <f t="shared" si="647"/>
        <v>4</v>
      </c>
      <c r="AC249" s="191">
        <f t="shared" si="647"/>
        <v>4</v>
      </c>
      <c r="AD249" s="191">
        <f t="shared" si="647"/>
        <v>5</v>
      </c>
      <c r="AE249" s="191">
        <f t="shared" si="647"/>
        <v>5</v>
      </c>
      <c r="AF249" s="191">
        <f t="shared" si="647"/>
        <v>5</v>
      </c>
      <c r="AG249" s="191">
        <f t="shared" ref="AG249:AP250" si="648">MATCH(AE$232,$D$228:$J$228,$C249)</f>
        <v>5</v>
      </c>
      <c r="AH249" s="191">
        <f t="shared" si="648"/>
        <v>5</v>
      </c>
      <c r="AI249" s="191">
        <f t="shared" si="648"/>
        <v>5</v>
      </c>
      <c r="AJ249" s="191">
        <f t="shared" si="648"/>
        <v>5</v>
      </c>
      <c r="AK249" s="191">
        <f t="shared" si="648"/>
        <v>5</v>
      </c>
      <c r="AL249" s="191">
        <f t="shared" si="648"/>
        <v>5</v>
      </c>
      <c r="AM249" s="191">
        <f t="shared" si="648"/>
        <v>5</v>
      </c>
      <c r="AN249" s="191">
        <f t="shared" si="648"/>
        <v>6</v>
      </c>
      <c r="AO249" s="191">
        <f t="shared" si="648"/>
        <v>6</v>
      </c>
      <c r="AP249" s="191">
        <f t="shared" si="648"/>
        <v>6</v>
      </c>
      <c r="AQ249" s="191">
        <f t="shared" ref="AQ249:AR250" si="649">MATCH(AO$232,$D$228:$J$228,$C249)</f>
        <v>6</v>
      </c>
      <c r="AR249" s="191">
        <f t="shared" si="649"/>
        <v>6</v>
      </c>
      <c r="AS249" s="191">
        <f t="shared" ref="AS249:BF250" si="650">MATCH(AQ$259,$D$228:$J$228,$C249)</f>
        <v>6</v>
      </c>
      <c r="AT249" s="191">
        <f t="shared" si="650"/>
        <v>6</v>
      </c>
      <c r="AU249" s="191">
        <f t="shared" si="650"/>
        <v>6</v>
      </c>
      <c r="AV249" s="191">
        <f t="shared" si="650"/>
        <v>6</v>
      </c>
      <c r="AW249" s="191">
        <f t="shared" si="650"/>
        <v>6</v>
      </c>
      <c r="AX249" s="191">
        <f t="shared" si="650"/>
        <v>7</v>
      </c>
      <c r="AY249" s="191">
        <f t="shared" si="650"/>
        <v>7</v>
      </c>
      <c r="AZ249" s="191">
        <f t="shared" si="650"/>
        <v>7</v>
      </c>
      <c r="BA249" s="191">
        <f t="shared" si="650"/>
        <v>7</v>
      </c>
      <c r="BB249" s="191">
        <f t="shared" si="650"/>
        <v>7</v>
      </c>
      <c r="BC249" s="191">
        <f t="shared" si="650"/>
        <v>7</v>
      </c>
      <c r="BD249" s="191">
        <f t="shared" si="650"/>
        <v>7</v>
      </c>
      <c r="BE249" s="191">
        <f t="shared" si="650"/>
        <v>7</v>
      </c>
      <c r="BF249" s="191">
        <f t="shared" si="650"/>
        <v>7</v>
      </c>
    </row>
    <row r="250" spans="1:58">
      <c r="A250" s="185" t="s">
        <v>16</v>
      </c>
      <c r="C250" s="185">
        <f>C229</f>
        <v>0</v>
      </c>
      <c r="D250" s="185">
        <f t="shared" ref="D250:J251" si="651">D229</f>
        <v>2050</v>
      </c>
      <c r="E250" s="185">
        <f t="shared" si="651"/>
        <v>2040</v>
      </c>
      <c r="F250" s="185">
        <f t="shared" si="651"/>
        <v>2030</v>
      </c>
      <c r="G250" s="185">
        <f t="shared" si="651"/>
        <v>2020</v>
      </c>
      <c r="H250" s="185">
        <f t="shared" si="651"/>
        <v>2017</v>
      </c>
      <c r="I250" s="185">
        <f t="shared" si="651"/>
        <v>2015</v>
      </c>
      <c r="J250" s="185">
        <f t="shared" si="651"/>
        <v>2006</v>
      </c>
      <c r="K250" s="185">
        <v>2012</v>
      </c>
      <c r="L250" s="40">
        <f>MATCH(J$259,$D$249:$K$249,$C250)</f>
        <v>1</v>
      </c>
      <c r="M250" s="185" t="e">
        <f t="shared" si="646"/>
        <v>#N/A</v>
      </c>
      <c r="N250" s="185" t="e">
        <f t="shared" si="646"/>
        <v>#N/A</v>
      </c>
      <c r="O250" s="185">
        <f t="shared" si="646"/>
        <v>2</v>
      </c>
      <c r="P250" s="185" t="e">
        <f t="shared" si="646"/>
        <v>#N/A</v>
      </c>
      <c r="Q250" s="185">
        <f t="shared" si="646"/>
        <v>3</v>
      </c>
      <c r="R250" s="185" t="e">
        <f t="shared" si="646"/>
        <v>#N/A</v>
      </c>
      <c r="S250" s="185" t="e">
        <f t="shared" si="646"/>
        <v>#N/A</v>
      </c>
      <c r="T250" s="185">
        <f t="shared" si="646"/>
        <v>4</v>
      </c>
      <c r="U250" s="185" t="e">
        <f t="shared" si="646"/>
        <v>#N/A</v>
      </c>
      <c r="V250" s="185" t="e">
        <f t="shared" si="646"/>
        <v>#N/A</v>
      </c>
      <c r="W250" s="185" t="e">
        <f t="shared" si="647"/>
        <v>#N/A</v>
      </c>
      <c r="X250" s="185" t="e">
        <f t="shared" si="647"/>
        <v>#N/A</v>
      </c>
      <c r="Y250" s="185" t="e">
        <f t="shared" si="647"/>
        <v>#N/A</v>
      </c>
      <c r="Z250" s="185" t="e">
        <f t="shared" si="647"/>
        <v>#N/A</v>
      </c>
      <c r="AA250" s="185" t="e">
        <f t="shared" si="647"/>
        <v>#N/A</v>
      </c>
      <c r="AB250" s="185" t="e">
        <f t="shared" si="647"/>
        <v>#N/A</v>
      </c>
      <c r="AC250" s="185" t="e">
        <f t="shared" si="647"/>
        <v>#N/A</v>
      </c>
      <c r="AD250" s="185">
        <f t="shared" si="647"/>
        <v>5</v>
      </c>
      <c r="AE250" s="185" t="e">
        <f t="shared" si="647"/>
        <v>#N/A</v>
      </c>
      <c r="AF250" s="185" t="e">
        <f t="shared" si="647"/>
        <v>#N/A</v>
      </c>
      <c r="AG250" s="185" t="e">
        <f t="shared" si="648"/>
        <v>#N/A</v>
      </c>
      <c r="AH250" s="185" t="e">
        <f t="shared" si="648"/>
        <v>#N/A</v>
      </c>
      <c r="AI250" s="185" t="e">
        <f t="shared" si="648"/>
        <v>#N/A</v>
      </c>
      <c r="AJ250" s="185" t="e">
        <f t="shared" si="648"/>
        <v>#N/A</v>
      </c>
      <c r="AK250" s="185" t="e">
        <f t="shared" si="648"/>
        <v>#N/A</v>
      </c>
      <c r="AL250" s="185" t="e">
        <f t="shared" si="648"/>
        <v>#N/A</v>
      </c>
      <c r="AM250" s="185" t="e">
        <f t="shared" si="648"/>
        <v>#N/A</v>
      </c>
      <c r="AN250" s="185">
        <f t="shared" si="648"/>
        <v>6</v>
      </c>
      <c r="AO250" s="185" t="e">
        <f t="shared" si="648"/>
        <v>#N/A</v>
      </c>
      <c r="AP250" s="185" t="e">
        <f t="shared" si="648"/>
        <v>#N/A</v>
      </c>
      <c r="AQ250" s="185" t="e">
        <f t="shared" si="649"/>
        <v>#N/A</v>
      </c>
      <c r="AR250" s="185" t="e">
        <f t="shared" si="649"/>
        <v>#N/A</v>
      </c>
      <c r="AS250" s="185" t="e">
        <f t="shared" si="650"/>
        <v>#N/A</v>
      </c>
      <c r="AT250" s="185" t="e">
        <f t="shared" si="650"/>
        <v>#N/A</v>
      </c>
      <c r="AU250" s="185" t="e">
        <f t="shared" si="650"/>
        <v>#N/A</v>
      </c>
      <c r="AV250" s="185" t="e">
        <f t="shared" si="650"/>
        <v>#N/A</v>
      </c>
      <c r="AW250" s="185" t="e">
        <f t="shared" si="650"/>
        <v>#N/A</v>
      </c>
      <c r="AX250" s="185">
        <f t="shared" si="650"/>
        <v>7</v>
      </c>
      <c r="AY250" s="185" t="e">
        <f t="shared" si="650"/>
        <v>#N/A</v>
      </c>
      <c r="AZ250" s="185" t="e">
        <f t="shared" si="650"/>
        <v>#N/A</v>
      </c>
      <c r="BA250" s="185" t="e">
        <f t="shared" si="650"/>
        <v>#N/A</v>
      </c>
      <c r="BB250" s="185" t="e">
        <f t="shared" si="650"/>
        <v>#N/A</v>
      </c>
      <c r="BC250" s="185" t="e">
        <f t="shared" si="650"/>
        <v>#N/A</v>
      </c>
      <c r="BD250" s="185" t="e">
        <f t="shared" si="650"/>
        <v>#N/A</v>
      </c>
      <c r="BE250" s="185" t="e">
        <f t="shared" si="650"/>
        <v>#N/A</v>
      </c>
      <c r="BF250" s="185" t="e">
        <f t="shared" si="650"/>
        <v>#N/A</v>
      </c>
    </row>
    <row r="251" spans="1:58">
      <c r="A251" s="185" t="s">
        <v>16</v>
      </c>
      <c r="C251" s="185">
        <f>C230</f>
        <v>-1</v>
      </c>
      <c r="D251" s="185">
        <f t="shared" si="651"/>
        <v>0</v>
      </c>
      <c r="E251" s="185">
        <f t="shared" si="651"/>
        <v>1</v>
      </c>
      <c r="F251" s="185">
        <v>2</v>
      </c>
      <c r="G251" s="185">
        <v>3</v>
      </c>
      <c r="H251" s="185">
        <v>4</v>
      </c>
      <c r="I251" s="185">
        <v>5</v>
      </c>
      <c r="J251" s="185">
        <v>6</v>
      </c>
      <c r="K251" s="185">
        <v>7</v>
      </c>
      <c r="L251" s="185">
        <f>MATCH(J$259,$D$250:$K$250,$C251)</f>
        <v>6</v>
      </c>
      <c r="M251" s="185">
        <f t="shared" ref="M251:AR251" si="652">MATCH(K$232,$D$229:$J$229,$C251)</f>
        <v>6</v>
      </c>
      <c r="N251" s="185">
        <f t="shared" si="652"/>
        <v>6</v>
      </c>
      <c r="O251" s="185">
        <f t="shared" si="652"/>
        <v>6</v>
      </c>
      <c r="P251" s="185">
        <f t="shared" si="652"/>
        <v>5</v>
      </c>
      <c r="Q251" s="185">
        <f t="shared" si="652"/>
        <v>5</v>
      </c>
      <c r="R251" s="185">
        <f t="shared" si="652"/>
        <v>4</v>
      </c>
      <c r="S251" s="185">
        <f t="shared" si="652"/>
        <v>4</v>
      </c>
      <c r="T251" s="185">
        <f t="shared" si="652"/>
        <v>4</v>
      </c>
      <c r="U251" s="185">
        <f t="shared" si="652"/>
        <v>3</v>
      </c>
      <c r="V251" s="185">
        <f t="shared" si="652"/>
        <v>3</v>
      </c>
      <c r="W251" s="185">
        <f t="shared" si="652"/>
        <v>3</v>
      </c>
      <c r="X251" s="185">
        <f t="shared" si="652"/>
        <v>3</v>
      </c>
      <c r="Y251" s="185">
        <f t="shared" si="652"/>
        <v>3</v>
      </c>
      <c r="Z251" s="185">
        <f t="shared" si="652"/>
        <v>3</v>
      </c>
      <c r="AA251" s="185">
        <f t="shared" si="652"/>
        <v>3</v>
      </c>
      <c r="AB251" s="185">
        <f t="shared" si="652"/>
        <v>3</v>
      </c>
      <c r="AC251" s="185">
        <f t="shared" si="652"/>
        <v>3</v>
      </c>
      <c r="AD251" s="185">
        <f t="shared" si="652"/>
        <v>3</v>
      </c>
      <c r="AE251" s="185">
        <f t="shared" si="652"/>
        <v>2</v>
      </c>
      <c r="AF251" s="185">
        <f t="shared" si="652"/>
        <v>2</v>
      </c>
      <c r="AG251" s="185">
        <f t="shared" si="652"/>
        <v>2</v>
      </c>
      <c r="AH251" s="185">
        <f t="shared" si="652"/>
        <v>2</v>
      </c>
      <c r="AI251" s="185">
        <f t="shared" si="652"/>
        <v>2</v>
      </c>
      <c r="AJ251" s="185">
        <f t="shared" si="652"/>
        <v>2</v>
      </c>
      <c r="AK251" s="185">
        <f t="shared" si="652"/>
        <v>2</v>
      </c>
      <c r="AL251" s="185">
        <f t="shared" si="652"/>
        <v>2</v>
      </c>
      <c r="AM251" s="185">
        <f t="shared" si="652"/>
        <v>2</v>
      </c>
      <c r="AN251" s="185">
        <f t="shared" si="652"/>
        <v>2</v>
      </c>
      <c r="AO251" s="185">
        <f t="shared" si="652"/>
        <v>1</v>
      </c>
      <c r="AP251" s="185">
        <f t="shared" si="652"/>
        <v>1</v>
      </c>
      <c r="AQ251" s="185">
        <f t="shared" si="652"/>
        <v>1</v>
      </c>
      <c r="AR251" s="185">
        <f t="shared" si="652"/>
        <v>1</v>
      </c>
      <c r="AS251" s="185">
        <f t="shared" ref="AS251:BF251" si="653">MATCH(AQ$259,$D$229:$J$229,$C251)</f>
        <v>1</v>
      </c>
      <c r="AT251" s="185">
        <f t="shared" si="653"/>
        <v>1</v>
      </c>
      <c r="AU251" s="185">
        <f t="shared" si="653"/>
        <v>1</v>
      </c>
      <c r="AV251" s="185">
        <f t="shared" si="653"/>
        <v>1</v>
      </c>
      <c r="AW251" s="185">
        <f t="shared" si="653"/>
        <v>1</v>
      </c>
      <c r="AX251" s="185">
        <f t="shared" si="653"/>
        <v>1</v>
      </c>
      <c r="AY251" s="185" t="e">
        <f t="shared" si="653"/>
        <v>#N/A</v>
      </c>
      <c r="AZ251" s="185" t="e">
        <f t="shared" si="653"/>
        <v>#N/A</v>
      </c>
      <c r="BA251" s="185" t="e">
        <f t="shared" si="653"/>
        <v>#N/A</v>
      </c>
      <c r="BB251" s="185" t="e">
        <f t="shared" si="653"/>
        <v>#N/A</v>
      </c>
      <c r="BC251" s="185" t="e">
        <f t="shared" si="653"/>
        <v>#N/A</v>
      </c>
      <c r="BD251" s="185" t="e">
        <f t="shared" si="653"/>
        <v>#N/A</v>
      </c>
      <c r="BE251" s="185" t="e">
        <f t="shared" si="653"/>
        <v>#N/A</v>
      </c>
      <c r="BF251" s="185" t="e">
        <f t="shared" si="653"/>
        <v>#N/A</v>
      </c>
    </row>
    <row r="252" spans="1:58">
      <c r="A252" s="185" t="s">
        <v>16</v>
      </c>
      <c r="L252" s="189">
        <f>IF(ISNA(L249),-1,IF(ISNA(L251),99,IF(ISNA(L250),L249,0)))</f>
        <v>0</v>
      </c>
      <c r="M252" s="189">
        <f>IF(ISNA(M249),-1,IF(ISNA(M251),99,IF(ISNA(M250),M249,0)))</f>
        <v>1</v>
      </c>
      <c r="N252" s="189">
        <f t="shared" ref="N252:BF252" si="654">IF(ISNA(N249),-1,IF(ISNA(N251),99,IF(ISNA(N250),N249,0)))</f>
        <v>1</v>
      </c>
      <c r="O252" s="189">
        <f t="shared" si="654"/>
        <v>0</v>
      </c>
      <c r="P252" s="189">
        <f t="shared" si="654"/>
        <v>2</v>
      </c>
      <c r="Q252" s="189">
        <f t="shared" si="654"/>
        <v>0</v>
      </c>
      <c r="R252" s="189">
        <f t="shared" si="654"/>
        <v>3</v>
      </c>
      <c r="S252" s="189">
        <f t="shared" si="654"/>
        <v>3</v>
      </c>
      <c r="T252" s="189">
        <f t="shared" si="654"/>
        <v>0</v>
      </c>
      <c r="U252" s="189">
        <f t="shared" si="654"/>
        <v>4</v>
      </c>
      <c r="V252" s="189">
        <f t="shared" si="654"/>
        <v>4</v>
      </c>
      <c r="W252" s="189">
        <f t="shared" si="654"/>
        <v>4</v>
      </c>
      <c r="X252" s="189">
        <f t="shared" si="654"/>
        <v>4</v>
      </c>
      <c r="Y252" s="189">
        <f t="shared" si="654"/>
        <v>4</v>
      </c>
      <c r="Z252" s="189">
        <f t="shared" si="654"/>
        <v>4</v>
      </c>
      <c r="AA252" s="189">
        <f t="shared" si="654"/>
        <v>4</v>
      </c>
      <c r="AB252" s="189">
        <f t="shared" si="654"/>
        <v>4</v>
      </c>
      <c r="AC252" s="189">
        <f t="shared" si="654"/>
        <v>4</v>
      </c>
      <c r="AD252" s="189">
        <f t="shared" si="654"/>
        <v>0</v>
      </c>
      <c r="AE252" s="189">
        <f t="shared" si="654"/>
        <v>5</v>
      </c>
      <c r="AF252" s="189">
        <f t="shared" si="654"/>
        <v>5</v>
      </c>
      <c r="AG252" s="189">
        <f t="shared" si="654"/>
        <v>5</v>
      </c>
      <c r="AH252" s="189">
        <f t="shared" si="654"/>
        <v>5</v>
      </c>
      <c r="AI252" s="189">
        <f t="shared" si="654"/>
        <v>5</v>
      </c>
      <c r="AJ252" s="189">
        <f t="shared" si="654"/>
        <v>5</v>
      </c>
      <c r="AK252" s="189">
        <f t="shared" si="654"/>
        <v>5</v>
      </c>
      <c r="AL252" s="189">
        <f t="shared" si="654"/>
        <v>5</v>
      </c>
      <c r="AM252" s="189">
        <f t="shared" si="654"/>
        <v>5</v>
      </c>
      <c r="AN252" s="189">
        <f t="shared" si="654"/>
        <v>0</v>
      </c>
      <c r="AO252" s="189">
        <f t="shared" si="654"/>
        <v>6</v>
      </c>
      <c r="AP252" s="189">
        <f t="shared" si="654"/>
        <v>6</v>
      </c>
      <c r="AQ252" s="189">
        <f t="shared" si="654"/>
        <v>6</v>
      </c>
      <c r="AR252" s="189">
        <f t="shared" si="654"/>
        <v>6</v>
      </c>
      <c r="AS252" s="189">
        <f t="shared" si="654"/>
        <v>6</v>
      </c>
      <c r="AT252" s="189">
        <f t="shared" si="654"/>
        <v>6</v>
      </c>
      <c r="AU252" s="189">
        <f t="shared" si="654"/>
        <v>6</v>
      </c>
      <c r="AV252" s="189">
        <f t="shared" si="654"/>
        <v>6</v>
      </c>
      <c r="AW252" s="189">
        <f t="shared" si="654"/>
        <v>6</v>
      </c>
      <c r="AX252" s="189">
        <f t="shared" si="654"/>
        <v>0</v>
      </c>
      <c r="AY252" s="189">
        <f t="shared" si="654"/>
        <v>99</v>
      </c>
      <c r="AZ252" s="189">
        <f t="shared" si="654"/>
        <v>99</v>
      </c>
      <c r="BA252" s="189">
        <f t="shared" si="654"/>
        <v>99</v>
      </c>
      <c r="BB252" s="189">
        <f t="shared" si="654"/>
        <v>99</v>
      </c>
      <c r="BC252" s="189">
        <f t="shared" si="654"/>
        <v>99</v>
      </c>
      <c r="BD252" s="189">
        <f t="shared" si="654"/>
        <v>99</v>
      </c>
      <c r="BE252" s="189">
        <f t="shared" si="654"/>
        <v>99</v>
      </c>
      <c r="BF252" s="189">
        <f t="shared" si="654"/>
        <v>99</v>
      </c>
    </row>
    <row r="253" spans="1:58">
      <c r="A253" s="185" t="s">
        <v>16</v>
      </c>
      <c r="B253" s="185" t="s">
        <v>275</v>
      </c>
      <c r="C253" s="186" t="s">
        <v>440</v>
      </c>
      <c r="D253" s="109">
        <f t="shared" ref="D253:E255" si="655">E107/E$111</f>
        <v>1.1603521220442106E-2</v>
      </c>
      <c r="E253" s="109">
        <f t="shared" si="655"/>
        <v>1.011145997620095E-2</v>
      </c>
      <c r="F253" s="109"/>
      <c r="G253" s="109">
        <f>I107/I$111</f>
        <v>9.4327820803899402E-3</v>
      </c>
      <c r="H253" s="109">
        <f t="shared" ref="H253:J255" si="656">K107/K$111</f>
        <v>6.8196012479294476E-3</v>
      </c>
      <c r="I253" s="109">
        <f t="shared" si="656"/>
        <v>4.8835492146556189E-3</v>
      </c>
      <c r="J253" s="109">
        <f t="shared" si="656"/>
        <v>3.6305811484664023E-3</v>
      </c>
      <c r="K253" s="109">
        <f>M107/M$111</f>
        <v>3.6305811484664023E-3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55"/>
        <v>0.38624894230686502</v>
      </c>
      <c r="E254" s="109">
        <f t="shared" si="655"/>
        <v>0.35418587499577636</v>
      </c>
      <c r="F254" s="109"/>
      <c r="G254" s="109">
        <f>I108/I$111</f>
        <v>0.35845617677057645</v>
      </c>
      <c r="H254" s="109">
        <f t="shared" si="656"/>
        <v>0.29980570325987144</v>
      </c>
      <c r="I254" s="109">
        <f t="shared" si="656"/>
        <v>0.27397340403615111</v>
      </c>
      <c r="J254" s="109">
        <f t="shared" si="656"/>
        <v>0.26434220565233352</v>
      </c>
      <c r="K254" s="109">
        <f>M108/M$111</f>
        <v>0.26434220565233352</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55"/>
        <v>0.53612284798582732</v>
      </c>
      <c r="E255" s="109">
        <f t="shared" si="655"/>
        <v>0.57567393679190004</v>
      </c>
      <c r="F255" s="109"/>
      <c r="G255" s="109">
        <f>I109/I$111</f>
        <v>0.57898793620427036</v>
      </c>
      <c r="H255" s="109">
        <f t="shared" si="656"/>
        <v>0.64788365805834514</v>
      </c>
      <c r="I255" s="109">
        <f t="shared" si="656"/>
        <v>0.68022473278535389</v>
      </c>
      <c r="J255" s="109">
        <f t="shared" si="656"/>
        <v>0.6923310430690095</v>
      </c>
      <c r="K255" s="109">
        <f>M109/M$111</f>
        <v>0.6923310430690095</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57">SUM(E115:E117)/SUM(E$127:E$129)</f>
        <v>0.63508122496542596</v>
      </c>
      <c r="E256" s="109">
        <f t="shared" si="657"/>
        <v>0.61205326686439598</v>
      </c>
      <c r="F256" s="109"/>
      <c r="G256" s="109">
        <f>SUM(I115:I117)/SUM(I$127:I$129)</f>
        <v>0.58801148411307436</v>
      </c>
      <c r="H256" s="109">
        <f>SUM(K115:K117)/SUM(K$127:K$129)</f>
        <v>0.53512797304185233</v>
      </c>
      <c r="I256" s="109">
        <f>SUM(L115:L117)/SUM(L$127:L$129)</f>
        <v>0.47894338744726833</v>
      </c>
      <c r="J256" s="109">
        <f>SUM(M115:M117)/SUM(M$127:M$129)</f>
        <v>0.42260719134511926</v>
      </c>
      <c r="K256" s="109">
        <f>SUM(M115:M117)/SUM(M$127:M$129)</f>
        <v>0.42260719134511926</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58">SUM(E119:E121)/SUM(E$127:E$129)</f>
        <v>0.2754651914667835</v>
      </c>
      <c r="E257" s="109">
        <f t="shared" si="658"/>
        <v>0.28067437746103935</v>
      </c>
      <c r="F257" s="109"/>
      <c r="G257" s="109">
        <f>SUM(I119:I121)/SUM(I$127:I$129)</f>
        <v>0.29226315664170394</v>
      </c>
      <c r="H257" s="109">
        <f>SUM(K119:K121)/SUM(K$127:K$129)</f>
        <v>0.31046289828512952</v>
      </c>
      <c r="I257" s="109">
        <f>SUM(L119:L121)/SUM(L$127:L$129)</f>
        <v>0.35835256715300856</v>
      </c>
      <c r="J257" s="109">
        <f>SUM(M119:M121)/SUM(M$127:M$129)</f>
        <v>0.41443934660977622</v>
      </c>
      <c r="K257" s="109">
        <f>SUM(M119:M121)/SUM(M$127:M$129)</f>
        <v>0.41443934660977622</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59">SUM(E123:E125)/SUM(E$127:E$129)</f>
        <v>8.945358356779054E-2</v>
      </c>
      <c r="E258" s="109">
        <f t="shared" si="659"/>
        <v>0.10727235567456478</v>
      </c>
      <c r="F258" s="109"/>
      <c r="G258" s="109">
        <f>SUM(I123:I125)/SUM(I$127:I$129)</f>
        <v>0.11972535924522162</v>
      </c>
      <c r="H258" s="109">
        <f>SUM(K123:K125)/SUM(K$127:K$129)</f>
        <v>0.15440912867301815</v>
      </c>
      <c r="I258" s="109">
        <f>SUM(L123:L125)/SUM(L$127:L$129)</f>
        <v>0.16270404539972308</v>
      </c>
      <c r="J258" s="109">
        <f>SUM(M123:M125)/SUM(M$127:M$129)</f>
        <v>0.16295346204510447</v>
      </c>
      <c r="K258" s="109">
        <f>SUM(M123:M125)/SUM(M$127:M$129)</f>
        <v>0.16295346204510447</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60">J232</f>
        <v>2012</v>
      </c>
      <c r="K259" s="185">
        <f t="shared" si="660"/>
        <v>2013</v>
      </c>
      <c r="L259" s="185">
        <f t="shared" si="660"/>
        <v>2014</v>
      </c>
      <c r="M259" s="185">
        <f t="shared" si="660"/>
        <v>2015</v>
      </c>
      <c r="N259" s="185">
        <f t="shared" si="660"/>
        <v>2016</v>
      </c>
      <c r="O259" s="185">
        <f t="shared" si="660"/>
        <v>2017</v>
      </c>
      <c r="P259" s="185">
        <f t="shared" si="660"/>
        <v>2018</v>
      </c>
      <c r="Q259" s="185">
        <f t="shared" si="660"/>
        <v>2019</v>
      </c>
      <c r="R259" s="185">
        <f t="shared" si="660"/>
        <v>2020</v>
      </c>
      <c r="S259" s="185">
        <f t="shared" si="660"/>
        <v>2021</v>
      </c>
      <c r="T259" s="185">
        <f t="shared" si="660"/>
        <v>2022</v>
      </c>
      <c r="U259" s="185">
        <f t="shared" si="660"/>
        <v>2023</v>
      </c>
      <c r="V259" s="185">
        <f t="shared" si="660"/>
        <v>2024</v>
      </c>
      <c r="W259" s="185">
        <f t="shared" si="660"/>
        <v>2025</v>
      </c>
      <c r="X259" s="185">
        <f t="shared" si="660"/>
        <v>2026</v>
      </c>
      <c r="Y259" s="185">
        <f t="shared" si="660"/>
        <v>2027</v>
      </c>
      <c r="Z259" s="185">
        <f t="shared" si="660"/>
        <v>2028</v>
      </c>
      <c r="AA259" s="185">
        <f t="shared" si="660"/>
        <v>2029</v>
      </c>
      <c r="AB259" s="185">
        <f t="shared" si="660"/>
        <v>2030</v>
      </c>
      <c r="AC259" s="185">
        <f t="shared" si="660"/>
        <v>2031</v>
      </c>
      <c r="AD259" s="185">
        <f t="shared" si="660"/>
        <v>2032</v>
      </c>
      <c r="AE259" s="185">
        <f t="shared" si="660"/>
        <v>2033</v>
      </c>
      <c r="AF259" s="185">
        <f t="shared" si="660"/>
        <v>2034</v>
      </c>
      <c r="AG259" s="185">
        <f t="shared" si="660"/>
        <v>2035</v>
      </c>
      <c r="AH259" s="185">
        <f t="shared" si="660"/>
        <v>2036</v>
      </c>
      <c r="AI259" s="185">
        <f t="shared" si="660"/>
        <v>2037</v>
      </c>
      <c r="AJ259" s="185">
        <f t="shared" si="660"/>
        <v>2038</v>
      </c>
      <c r="AK259" s="185">
        <f t="shared" si="660"/>
        <v>2039</v>
      </c>
      <c r="AL259" s="185">
        <f t="shared" si="660"/>
        <v>2040</v>
      </c>
      <c r="AM259" s="185">
        <f t="shared" si="660"/>
        <v>2041</v>
      </c>
      <c r="AN259" s="185">
        <f t="shared" si="660"/>
        <v>2042</v>
      </c>
      <c r="AO259" s="185">
        <f t="shared" si="660"/>
        <v>2043</v>
      </c>
      <c r="AP259" s="185">
        <f t="shared" si="660"/>
        <v>2044</v>
      </c>
      <c r="AQ259" s="185">
        <f t="shared" si="660"/>
        <v>2045</v>
      </c>
      <c r="AR259" s="185">
        <f t="shared" si="660"/>
        <v>2046</v>
      </c>
      <c r="AS259" s="185">
        <f>AR259+1</f>
        <v>2047</v>
      </c>
      <c r="AT259" s="185">
        <f t="shared" ref="AT259:BB259" si="661">AS259+1</f>
        <v>2048</v>
      </c>
      <c r="AU259" s="185">
        <f t="shared" si="661"/>
        <v>2049</v>
      </c>
      <c r="AV259" s="185">
        <f t="shared" si="661"/>
        <v>2050</v>
      </c>
      <c r="AW259" s="185">
        <f t="shared" si="661"/>
        <v>2051</v>
      </c>
      <c r="AX259" s="185">
        <f t="shared" si="661"/>
        <v>2052</v>
      </c>
      <c r="AY259" s="185">
        <f t="shared" si="661"/>
        <v>2053</v>
      </c>
      <c r="AZ259" s="185">
        <f t="shared" si="661"/>
        <v>2054</v>
      </c>
      <c r="BA259" s="185">
        <f t="shared" si="661"/>
        <v>2055</v>
      </c>
      <c r="BB259" s="185">
        <f t="shared" si="661"/>
        <v>2056</v>
      </c>
      <c r="BC259" s="185">
        <v>2060</v>
      </c>
      <c r="BD259" s="185">
        <v>2070</v>
      </c>
    </row>
    <row r="260" spans="1:56">
      <c r="A260" s="185" t="s">
        <v>16</v>
      </c>
      <c r="E260" s="185" t="s">
        <v>441</v>
      </c>
      <c r="F260" s="185" t="s">
        <v>441</v>
      </c>
      <c r="G260" s="185" t="s">
        <v>435</v>
      </c>
      <c r="H260" s="186" t="s">
        <v>440</v>
      </c>
      <c r="I260" s="185" t="s">
        <v>275</v>
      </c>
      <c r="J260" s="186">
        <f t="shared" ref="J260:J265" si="662">D253</f>
        <v>1.1603521220442106E-2</v>
      </c>
      <c r="K260" s="186">
        <f t="shared" ref="K260:T265" si="663">IF(M$252=-1,L260,IF(M$252=99,J260,IF(M$252=0,INDEX($D253:$K253,0,M$250),(INDEX($D253:$K253,0,M$252+1)-INDEX($D253:$K253,0,M$252))/(INDEX($D$249:$K$249,0,M$252+1)-INDEX($D$249:$K$249,0,M$252))+J260)))</f>
        <v>1.1106167472361721E-2</v>
      </c>
      <c r="L260" s="186">
        <f t="shared" si="663"/>
        <v>1.0608813724281336E-2</v>
      </c>
      <c r="M260" s="186">
        <f t="shared" si="663"/>
        <v>1.011145997620095E-2</v>
      </c>
      <c r="N260" s="186">
        <f t="shared" si="663"/>
        <v>5.0557299881004748E-3</v>
      </c>
      <c r="O260" s="186">
        <f t="shared" si="663"/>
        <v>0</v>
      </c>
      <c r="P260" s="186">
        <f t="shared" si="663"/>
        <v>3.1442606934633135E-3</v>
      </c>
      <c r="Q260" s="186">
        <f t="shared" si="663"/>
        <v>6.2885213869266271E-3</v>
      </c>
      <c r="R260" s="186">
        <f t="shared" si="663"/>
        <v>9.4327820803899402E-3</v>
      </c>
      <c r="S260" s="186">
        <f t="shared" si="663"/>
        <v>9.1714639971438913E-3</v>
      </c>
      <c r="T260" s="186">
        <f t="shared" si="663"/>
        <v>8.9101459138978423E-3</v>
      </c>
      <c r="U260" s="186">
        <f t="shared" ref="U260:AD265" si="664">IF(W$252=-1,V260,IF(W$252=99,T260,IF(W$252=0,INDEX($D253:$K253,0,W$250),(INDEX($D253:$K253,0,W$252+1)-INDEX($D253:$K253,0,W$252))/(INDEX($D$249:$K$249,0,W$252+1)-INDEX($D$249:$K$249,0,W$252))+T260)))</f>
        <v>8.6488278306517934E-3</v>
      </c>
      <c r="V260" s="186">
        <f t="shared" si="664"/>
        <v>8.3875097474057445E-3</v>
      </c>
      <c r="W260" s="186">
        <f t="shared" si="664"/>
        <v>8.1261916641596956E-3</v>
      </c>
      <c r="X260" s="186">
        <f t="shared" si="664"/>
        <v>7.8648735809136467E-3</v>
      </c>
      <c r="Y260" s="186">
        <f t="shared" si="664"/>
        <v>7.6035554976675978E-3</v>
      </c>
      <c r="Z260" s="186">
        <f t="shared" si="664"/>
        <v>7.3422374144215489E-3</v>
      </c>
      <c r="AA260" s="186">
        <f t="shared" si="664"/>
        <v>7.0809193311755E-3</v>
      </c>
      <c r="AB260" s="186">
        <f t="shared" si="664"/>
        <v>6.8196012479294476E-3</v>
      </c>
      <c r="AC260" s="186">
        <f t="shared" si="664"/>
        <v>6.6259960446020645E-3</v>
      </c>
      <c r="AD260" s="186">
        <f t="shared" si="664"/>
        <v>6.4323908412746815E-3</v>
      </c>
      <c r="AE260" s="186">
        <f t="shared" ref="AE260:AN265" si="665">IF(AG$252=-1,AF260,IF(AG$252=99,AD260,IF(AG$252=0,INDEX($D253:$K253,0,AG$250),(INDEX($D253:$K253,0,AG$252+1)-INDEX($D253:$K253,0,AG$252))/(INDEX($D$249:$K$249,0,AG$252+1)-INDEX($D$249:$K$249,0,AG$252))+AD260)))</f>
        <v>6.2387856379472984E-3</v>
      </c>
      <c r="AF260" s="186">
        <f t="shared" si="665"/>
        <v>6.0451804346199154E-3</v>
      </c>
      <c r="AG260" s="186">
        <f t="shared" si="665"/>
        <v>5.8515752312925324E-3</v>
      </c>
      <c r="AH260" s="186">
        <f t="shared" si="665"/>
        <v>5.6579700279651493E-3</v>
      </c>
      <c r="AI260" s="186">
        <f t="shared" si="665"/>
        <v>5.4643648246377663E-3</v>
      </c>
      <c r="AJ260" s="186">
        <f t="shared" si="665"/>
        <v>5.2707596213103832E-3</v>
      </c>
      <c r="AK260" s="186">
        <f t="shared" si="665"/>
        <v>5.0771544179830002E-3</v>
      </c>
      <c r="AL260" s="186">
        <f t="shared" si="665"/>
        <v>4.8835492146556189E-3</v>
      </c>
      <c r="AM260" s="186">
        <f t="shared" si="665"/>
        <v>4.7582524080366975E-3</v>
      </c>
      <c r="AN260" s="186">
        <f t="shared" si="665"/>
        <v>4.6329556014177761E-3</v>
      </c>
      <c r="AO260" s="186">
        <f t="shared" ref="AO260:AQ265" si="666">IF(AQ$252=-1,AP260,IF(AQ$252=99,AN260,IF(AQ$252=0,INDEX($D253:$K253,0,AQ$250),(INDEX($D253:$K253,0,AQ$252+1)-INDEX($D253:$K253,0,AQ$252))/(INDEX($D$249:$K$249,0,AQ$252+1)-INDEX($D$249:$K$249,0,AQ$252))+AN260)))</f>
        <v>4.5076587947988547E-3</v>
      </c>
      <c r="AP260" s="186">
        <f t="shared" si="666"/>
        <v>4.3823619881799333E-3</v>
      </c>
      <c r="AQ260" s="186">
        <f t="shared" si="666"/>
        <v>4.2570651815610119E-3</v>
      </c>
      <c r="AR260" s="186">
        <f t="shared" ref="AR260:AW265" si="667">IF(AT$252=-1,AW260,IF(AT$252=99,AQ260,IF(AT$252=0,INDEX($D253:$K253,0,AT$250),(INDEX($D253:$K253,0,AT$252+1)-INDEX($D253:$K253,0,AT$252))/(INDEX($D$249:$K$249,0,AT$252+1)-INDEX($D$249:$K$249,0,AT$252))+AQ260)))</f>
        <v>4.1317683749420905E-3</v>
      </c>
      <c r="AS260" s="186">
        <f t="shared" si="667"/>
        <v>4.0064715683231691E-3</v>
      </c>
      <c r="AT260" s="186">
        <f t="shared" si="667"/>
        <v>3.8811747617042472E-3</v>
      </c>
      <c r="AU260" s="186">
        <f t="shared" si="667"/>
        <v>3.7558779550853254E-3</v>
      </c>
      <c r="AV260" s="186">
        <f t="shared" si="667"/>
        <v>3.6305811484664023E-3</v>
      </c>
      <c r="AW260" s="186">
        <f t="shared" si="667"/>
        <v>3.6305811484664023E-3</v>
      </c>
      <c r="AX260" s="186">
        <f t="shared" ref="AX260:BD265" si="668">IF(AV$252=-1,AZ260,IF(AV$252=99,AW260,IF(AV$252=0,INDEX($D253:$K253,0,AV$250),(INDEX($D253:$K253,0,AV$252+1)-INDEX($D253:$K253,0,AV$252))/(INDEX($D$249:$K$249,0,AV$252+1)-INDEX($D$249:$K$249,0,AV$252))+AW260)))</f>
        <v>3.5052843418474804E-3</v>
      </c>
      <c r="AY260" s="186">
        <f t="shared" si="668"/>
        <v>3.3799875352285586E-3</v>
      </c>
      <c r="AZ260" s="186">
        <f t="shared" si="668"/>
        <v>3.6305811484664023E-3</v>
      </c>
      <c r="BA260" s="186">
        <f t="shared" si="668"/>
        <v>3.6305811484664023E-3</v>
      </c>
      <c r="BB260" s="186">
        <f t="shared" si="668"/>
        <v>3.6305811484664023E-3</v>
      </c>
      <c r="BC260" s="186">
        <f t="shared" si="668"/>
        <v>3.6305811484664023E-3</v>
      </c>
      <c r="BD260" s="186">
        <f t="shared" si="668"/>
        <v>3.6305811484664023E-3</v>
      </c>
    </row>
    <row r="261" spans="1:56">
      <c r="A261" s="185" t="s">
        <v>16</v>
      </c>
      <c r="E261" s="185" t="s">
        <v>441</v>
      </c>
      <c r="F261" s="185" t="s">
        <v>441</v>
      </c>
      <c r="G261" s="185" t="s">
        <v>436</v>
      </c>
      <c r="H261" s="186" t="s">
        <v>440</v>
      </c>
      <c r="I261" s="185" t="s">
        <v>276</v>
      </c>
      <c r="J261" s="186">
        <f t="shared" si="662"/>
        <v>0.38624894230686502</v>
      </c>
      <c r="K261" s="186">
        <f t="shared" si="663"/>
        <v>0.3755612532031688</v>
      </c>
      <c r="L261" s="186">
        <f t="shared" si="663"/>
        <v>0.36487356409947258</v>
      </c>
      <c r="M261" s="186">
        <f t="shared" si="663"/>
        <v>0.35418587499577636</v>
      </c>
      <c r="N261" s="186">
        <f t="shared" si="663"/>
        <v>0.17709293749788818</v>
      </c>
      <c r="O261" s="186">
        <f t="shared" si="663"/>
        <v>0</v>
      </c>
      <c r="P261" s="186">
        <f t="shared" si="663"/>
        <v>0.11948539225685882</v>
      </c>
      <c r="Q261" s="186">
        <f t="shared" si="663"/>
        <v>0.23897078451371764</v>
      </c>
      <c r="R261" s="186">
        <f t="shared" si="663"/>
        <v>0.35845617677057645</v>
      </c>
      <c r="S261" s="186">
        <f t="shared" si="663"/>
        <v>0.35259112941950593</v>
      </c>
      <c r="T261" s="186">
        <f t="shared" si="663"/>
        <v>0.34672608206843542</v>
      </c>
      <c r="U261" s="186">
        <f t="shared" si="664"/>
        <v>0.3408610347173649</v>
      </c>
      <c r="V261" s="186">
        <f t="shared" si="664"/>
        <v>0.33499598736629438</v>
      </c>
      <c r="W261" s="186">
        <f t="shared" si="664"/>
        <v>0.32913094001522386</v>
      </c>
      <c r="X261" s="186">
        <f t="shared" si="664"/>
        <v>0.32326589266415334</v>
      </c>
      <c r="Y261" s="186">
        <f t="shared" si="664"/>
        <v>0.31740084531308282</v>
      </c>
      <c r="Z261" s="186">
        <f t="shared" si="664"/>
        <v>0.31153579796201231</v>
      </c>
      <c r="AA261" s="186">
        <f t="shared" si="664"/>
        <v>0.30567075061094179</v>
      </c>
      <c r="AB261" s="186">
        <f t="shared" si="664"/>
        <v>0.29980570325987144</v>
      </c>
      <c r="AC261" s="186">
        <f t="shared" si="664"/>
        <v>0.2972224733374994</v>
      </c>
      <c r="AD261" s="186">
        <f t="shared" si="664"/>
        <v>0.29463924341512737</v>
      </c>
      <c r="AE261" s="186">
        <f t="shared" si="665"/>
        <v>0.29205601349275534</v>
      </c>
      <c r="AF261" s="186">
        <f t="shared" si="665"/>
        <v>0.28947278357038331</v>
      </c>
      <c r="AG261" s="186">
        <f t="shared" si="665"/>
        <v>0.28688955364801128</v>
      </c>
      <c r="AH261" s="186">
        <f t="shared" si="665"/>
        <v>0.28430632372563924</v>
      </c>
      <c r="AI261" s="186">
        <f t="shared" si="665"/>
        <v>0.28172309380326721</v>
      </c>
      <c r="AJ261" s="186">
        <f t="shared" si="665"/>
        <v>0.27913986388089518</v>
      </c>
      <c r="AK261" s="186">
        <f t="shared" si="665"/>
        <v>0.27655663395852315</v>
      </c>
      <c r="AL261" s="186">
        <f t="shared" si="665"/>
        <v>0.27397340403615111</v>
      </c>
      <c r="AM261" s="186">
        <f t="shared" si="665"/>
        <v>0.27301028419776935</v>
      </c>
      <c r="AN261" s="186">
        <f t="shared" si="665"/>
        <v>0.27204716435938758</v>
      </c>
      <c r="AO261" s="186">
        <f t="shared" si="666"/>
        <v>0.27108404452100582</v>
      </c>
      <c r="AP261" s="186">
        <f t="shared" si="666"/>
        <v>0.27012092468262405</v>
      </c>
      <c r="AQ261" s="186">
        <f t="shared" si="666"/>
        <v>0.26915780484424229</v>
      </c>
      <c r="AR261" s="186">
        <f t="shared" si="667"/>
        <v>0.26819468500586052</v>
      </c>
      <c r="AS261" s="186">
        <f t="shared" si="667"/>
        <v>0.26723156516747876</v>
      </c>
      <c r="AT261" s="186">
        <f t="shared" si="667"/>
        <v>0.26626844532909699</v>
      </c>
      <c r="AU261" s="186">
        <f t="shared" si="667"/>
        <v>0.26530532549071523</v>
      </c>
      <c r="AV261" s="186">
        <f t="shared" si="667"/>
        <v>0.26434220565233352</v>
      </c>
      <c r="AW261" s="186">
        <f t="shared" si="667"/>
        <v>0.26434220565233352</v>
      </c>
      <c r="AX261" s="186">
        <f t="shared" si="668"/>
        <v>0.26337908581395175</v>
      </c>
      <c r="AY261" s="186">
        <f t="shared" si="668"/>
        <v>0.26241596597556999</v>
      </c>
      <c r="AZ261" s="186">
        <f t="shared" si="668"/>
        <v>0.26434220565233352</v>
      </c>
      <c r="BA261" s="186">
        <f t="shared" si="668"/>
        <v>0.26434220565233352</v>
      </c>
      <c r="BB261" s="186">
        <f t="shared" si="668"/>
        <v>0.26434220565233352</v>
      </c>
      <c r="BC261" s="186">
        <f t="shared" si="668"/>
        <v>0.26434220565233352</v>
      </c>
      <c r="BD261" s="186">
        <f t="shared" si="668"/>
        <v>0.26434220565233352</v>
      </c>
    </row>
    <row r="262" spans="1:56">
      <c r="A262" s="185" t="s">
        <v>16</v>
      </c>
      <c r="E262" s="185" t="s">
        <v>441</v>
      </c>
      <c r="F262" s="185" t="s">
        <v>441</v>
      </c>
      <c r="G262" s="185" t="s">
        <v>437</v>
      </c>
      <c r="H262" s="186" t="s">
        <v>440</v>
      </c>
      <c r="I262" s="185" t="s">
        <v>277</v>
      </c>
      <c r="J262" s="186">
        <f t="shared" si="662"/>
        <v>0.53612284798582732</v>
      </c>
      <c r="K262" s="186">
        <f t="shared" si="663"/>
        <v>0.54930654425451819</v>
      </c>
      <c r="L262" s="186">
        <f t="shared" si="663"/>
        <v>0.56249024052320906</v>
      </c>
      <c r="M262" s="186">
        <f t="shared" si="663"/>
        <v>0.57567393679190004</v>
      </c>
      <c r="N262" s="186">
        <f t="shared" si="663"/>
        <v>0.28783696839595002</v>
      </c>
      <c r="O262" s="186">
        <f t="shared" si="663"/>
        <v>0</v>
      </c>
      <c r="P262" s="186">
        <f t="shared" si="663"/>
        <v>0.1929959787347568</v>
      </c>
      <c r="Q262" s="186">
        <f t="shared" si="663"/>
        <v>0.38599195746951359</v>
      </c>
      <c r="R262" s="186">
        <f t="shared" si="663"/>
        <v>0.57898793620427036</v>
      </c>
      <c r="S262" s="186">
        <f t="shared" si="663"/>
        <v>0.58587750838967789</v>
      </c>
      <c r="T262" s="186">
        <f t="shared" si="663"/>
        <v>0.59276708057508531</v>
      </c>
      <c r="U262" s="186">
        <f t="shared" si="664"/>
        <v>0.59965665276049274</v>
      </c>
      <c r="V262" s="186">
        <f t="shared" si="664"/>
        <v>0.60654622494590016</v>
      </c>
      <c r="W262" s="186">
        <f t="shared" si="664"/>
        <v>0.61343579713130758</v>
      </c>
      <c r="X262" s="186">
        <f t="shared" si="664"/>
        <v>0.620325369316715</v>
      </c>
      <c r="Y262" s="186">
        <f t="shared" si="664"/>
        <v>0.62721494150212243</v>
      </c>
      <c r="Z262" s="186">
        <f t="shared" si="664"/>
        <v>0.63410451368752985</v>
      </c>
      <c r="AA262" s="186">
        <f t="shared" si="664"/>
        <v>0.64099408587293727</v>
      </c>
      <c r="AB262" s="186">
        <f t="shared" si="664"/>
        <v>0.64788365805834514</v>
      </c>
      <c r="AC262" s="186">
        <f t="shared" si="664"/>
        <v>0.65111776553104606</v>
      </c>
      <c r="AD262" s="186">
        <f t="shared" si="664"/>
        <v>0.65435187300374698</v>
      </c>
      <c r="AE262" s="186">
        <f t="shared" si="665"/>
        <v>0.6575859804764479</v>
      </c>
      <c r="AF262" s="186">
        <f t="shared" si="665"/>
        <v>0.66082008794914882</v>
      </c>
      <c r="AG262" s="186">
        <f t="shared" si="665"/>
        <v>0.66405419542184974</v>
      </c>
      <c r="AH262" s="186">
        <f t="shared" si="665"/>
        <v>0.66728830289455066</v>
      </c>
      <c r="AI262" s="186">
        <f t="shared" si="665"/>
        <v>0.67052241036725158</v>
      </c>
      <c r="AJ262" s="186">
        <f t="shared" si="665"/>
        <v>0.6737565178399525</v>
      </c>
      <c r="AK262" s="186">
        <f t="shared" si="665"/>
        <v>0.67699062531265342</v>
      </c>
      <c r="AL262" s="186">
        <f t="shared" si="665"/>
        <v>0.68022473278535389</v>
      </c>
      <c r="AM262" s="186">
        <f t="shared" si="665"/>
        <v>0.6814353638137195</v>
      </c>
      <c r="AN262" s="186">
        <f t="shared" si="665"/>
        <v>0.6826459948420851</v>
      </c>
      <c r="AO262" s="186">
        <f t="shared" si="666"/>
        <v>0.68385662587045071</v>
      </c>
      <c r="AP262" s="186">
        <f t="shared" si="666"/>
        <v>0.68506725689881631</v>
      </c>
      <c r="AQ262" s="186">
        <f t="shared" si="666"/>
        <v>0.68627788792718192</v>
      </c>
      <c r="AR262" s="186">
        <f t="shared" si="667"/>
        <v>0.68748851895554752</v>
      </c>
      <c r="AS262" s="186">
        <f t="shared" si="667"/>
        <v>0.68869914998391313</v>
      </c>
      <c r="AT262" s="186">
        <f t="shared" si="667"/>
        <v>0.68990978101227873</v>
      </c>
      <c r="AU262" s="186">
        <f t="shared" si="667"/>
        <v>0.69112041204064434</v>
      </c>
      <c r="AV262" s="186">
        <f t="shared" si="667"/>
        <v>0.6923310430690095</v>
      </c>
      <c r="AW262" s="186">
        <f t="shared" si="667"/>
        <v>0.6923310430690095</v>
      </c>
      <c r="AX262" s="186">
        <f t="shared" si="668"/>
        <v>0.6935416740973751</v>
      </c>
      <c r="AY262" s="186">
        <f t="shared" si="668"/>
        <v>0.69475230512574071</v>
      </c>
      <c r="AZ262" s="186">
        <f t="shared" si="668"/>
        <v>0.6923310430690095</v>
      </c>
      <c r="BA262" s="186">
        <f t="shared" si="668"/>
        <v>0.6923310430690095</v>
      </c>
      <c r="BB262" s="186">
        <f t="shared" si="668"/>
        <v>0.6923310430690095</v>
      </c>
      <c r="BC262" s="186">
        <f t="shared" si="668"/>
        <v>0.6923310430690095</v>
      </c>
      <c r="BD262" s="186">
        <f t="shared" si="668"/>
        <v>0.6923310430690095</v>
      </c>
    </row>
    <row r="263" spans="1:56">
      <c r="A263" s="185" t="s">
        <v>16</v>
      </c>
      <c r="E263" s="185" t="s">
        <v>442</v>
      </c>
      <c r="F263" s="185" t="s">
        <v>442</v>
      </c>
      <c r="G263" s="185" t="str">
        <f>G260</f>
        <v>low income</v>
      </c>
      <c r="H263" s="186" t="s">
        <v>439</v>
      </c>
      <c r="I263" s="185" t="str">
        <f>I260</f>
        <v>hhd-le</v>
      </c>
      <c r="J263" s="186">
        <f t="shared" si="662"/>
        <v>0.63508122496542596</v>
      </c>
      <c r="K263" s="186">
        <f t="shared" si="663"/>
        <v>0.62740523893174927</v>
      </c>
      <c r="L263" s="186">
        <f t="shared" si="663"/>
        <v>0.61972925289807257</v>
      </c>
      <c r="M263" s="186">
        <f t="shared" si="663"/>
        <v>0.61205326686439598</v>
      </c>
      <c r="N263" s="186">
        <f t="shared" si="663"/>
        <v>0.30602663343219799</v>
      </c>
      <c r="O263" s="186">
        <f t="shared" si="663"/>
        <v>0</v>
      </c>
      <c r="P263" s="186">
        <f t="shared" si="663"/>
        <v>0.19600382803769145</v>
      </c>
      <c r="Q263" s="186">
        <f t="shared" si="663"/>
        <v>0.3920076560753829</v>
      </c>
      <c r="R263" s="186">
        <f t="shared" si="663"/>
        <v>0.58801148411307436</v>
      </c>
      <c r="S263" s="186">
        <f t="shared" si="663"/>
        <v>0.58272313300595213</v>
      </c>
      <c r="T263" s="186">
        <f t="shared" si="663"/>
        <v>0.57743478189882991</v>
      </c>
      <c r="U263" s="186">
        <f t="shared" si="664"/>
        <v>0.57214643079170768</v>
      </c>
      <c r="V263" s="186">
        <f t="shared" si="664"/>
        <v>0.56685807968458546</v>
      </c>
      <c r="W263" s="186">
        <f t="shared" si="664"/>
        <v>0.56156972857746323</v>
      </c>
      <c r="X263" s="186">
        <f t="shared" si="664"/>
        <v>0.55628137747034101</v>
      </c>
      <c r="Y263" s="186">
        <f t="shared" si="664"/>
        <v>0.55099302636321879</v>
      </c>
      <c r="Z263" s="186">
        <f t="shared" si="664"/>
        <v>0.54570467525609656</v>
      </c>
      <c r="AA263" s="186">
        <f t="shared" si="664"/>
        <v>0.54041632414897434</v>
      </c>
      <c r="AB263" s="186">
        <f t="shared" si="664"/>
        <v>0.53512797304185233</v>
      </c>
      <c r="AC263" s="186">
        <f t="shared" si="664"/>
        <v>0.52950951448239392</v>
      </c>
      <c r="AD263" s="186">
        <f t="shared" si="664"/>
        <v>0.5238910559229355</v>
      </c>
      <c r="AE263" s="186">
        <f t="shared" si="665"/>
        <v>0.51827259736347708</v>
      </c>
      <c r="AF263" s="186">
        <f t="shared" si="665"/>
        <v>0.51265413880401867</v>
      </c>
      <c r="AG263" s="186">
        <f t="shared" si="665"/>
        <v>0.50703568024456025</v>
      </c>
      <c r="AH263" s="186">
        <f t="shared" si="665"/>
        <v>0.50141722168510183</v>
      </c>
      <c r="AI263" s="186">
        <f t="shared" si="665"/>
        <v>0.49579876312564342</v>
      </c>
      <c r="AJ263" s="186">
        <f t="shared" si="665"/>
        <v>0.490180304566185</v>
      </c>
      <c r="AK263" s="186">
        <f t="shared" si="665"/>
        <v>0.48456184600672658</v>
      </c>
      <c r="AL263" s="186">
        <f t="shared" si="665"/>
        <v>0.47894338744726833</v>
      </c>
      <c r="AM263" s="186">
        <f t="shared" si="665"/>
        <v>0.47330976783705342</v>
      </c>
      <c r="AN263" s="186">
        <f t="shared" si="665"/>
        <v>0.46767614822683851</v>
      </c>
      <c r="AO263" s="186">
        <f t="shared" si="666"/>
        <v>0.46204252861662359</v>
      </c>
      <c r="AP263" s="186">
        <f t="shared" si="666"/>
        <v>0.45640890900640868</v>
      </c>
      <c r="AQ263" s="186">
        <f t="shared" si="666"/>
        <v>0.45077528939619377</v>
      </c>
      <c r="AR263" s="186">
        <f t="shared" si="667"/>
        <v>0.44514166978597886</v>
      </c>
      <c r="AS263" s="186">
        <f t="shared" si="667"/>
        <v>0.43950805017576394</v>
      </c>
      <c r="AT263" s="186">
        <f t="shared" si="667"/>
        <v>0.43387443056554903</v>
      </c>
      <c r="AU263" s="186">
        <f t="shared" si="667"/>
        <v>0.42824081095533412</v>
      </c>
      <c r="AV263" s="186">
        <f t="shared" si="667"/>
        <v>0.42260719134511926</v>
      </c>
      <c r="AW263" s="186">
        <f t="shared" si="667"/>
        <v>0.42260719134511926</v>
      </c>
      <c r="AX263" s="186">
        <f t="shared" si="668"/>
        <v>0.41697357173490435</v>
      </c>
      <c r="AY263" s="186">
        <f t="shared" si="668"/>
        <v>0.41133995212468943</v>
      </c>
      <c r="AZ263" s="186">
        <f t="shared" si="668"/>
        <v>0.42260719134511926</v>
      </c>
      <c r="BA263" s="186">
        <f t="shared" si="668"/>
        <v>0.42260719134511926</v>
      </c>
      <c r="BB263" s="186">
        <f t="shared" si="668"/>
        <v>0.42260719134511926</v>
      </c>
      <c r="BC263" s="186">
        <f t="shared" si="668"/>
        <v>0.42260719134511926</v>
      </c>
      <c r="BD263" s="186">
        <f t="shared" si="668"/>
        <v>0.42260719134511926</v>
      </c>
    </row>
    <row r="264" spans="1:56">
      <c r="A264" s="185" t="s">
        <v>16</v>
      </c>
      <c r="E264" s="185" t="s">
        <v>442</v>
      </c>
      <c r="F264" s="185" t="s">
        <v>442</v>
      </c>
      <c r="G264" s="185" t="str">
        <f>G261</f>
        <v>medium income</v>
      </c>
      <c r="H264" s="186" t="s">
        <v>439</v>
      </c>
      <c r="I264" s="185" t="str">
        <f>I261</f>
        <v>hhd-me</v>
      </c>
      <c r="J264" s="186">
        <f t="shared" si="662"/>
        <v>0.2754651914667835</v>
      </c>
      <c r="K264" s="186">
        <f t="shared" si="663"/>
        <v>0.27720158679820212</v>
      </c>
      <c r="L264" s="186">
        <f t="shared" si="663"/>
        <v>0.27893798212962073</v>
      </c>
      <c r="M264" s="186">
        <f t="shared" si="663"/>
        <v>0.28067437746103935</v>
      </c>
      <c r="N264" s="186">
        <f t="shared" si="663"/>
        <v>0.14033718873051967</v>
      </c>
      <c r="O264" s="186">
        <f t="shared" si="663"/>
        <v>0</v>
      </c>
      <c r="P264" s="186">
        <f t="shared" si="663"/>
        <v>9.7421052213901307E-2</v>
      </c>
      <c r="Q264" s="186">
        <f t="shared" si="663"/>
        <v>0.19484210442780261</v>
      </c>
      <c r="R264" s="186">
        <f t="shared" si="663"/>
        <v>0.29226315664170394</v>
      </c>
      <c r="S264" s="186">
        <f t="shared" si="663"/>
        <v>0.29408313080604648</v>
      </c>
      <c r="T264" s="186">
        <f t="shared" si="663"/>
        <v>0.29590310497038902</v>
      </c>
      <c r="U264" s="186">
        <f t="shared" si="664"/>
        <v>0.29772307913473156</v>
      </c>
      <c r="V264" s="186">
        <f t="shared" si="664"/>
        <v>0.2995430532990741</v>
      </c>
      <c r="W264" s="186">
        <f t="shared" si="664"/>
        <v>0.30136302746341664</v>
      </c>
      <c r="X264" s="186">
        <f t="shared" si="664"/>
        <v>0.30318300162775919</v>
      </c>
      <c r="Y264" s="186">
        <f t="shared" si="664"/>
        <v>0.30500297579210173</v>
      </c>
      <c r="Z264" s="186">
        <f t="shared" si="664"/>
        <v>0.30682294995644427</v>
      </c>
      <c r="AA264" s="186">
        <f t="shared" si="664"/>
        <v>0.30864292412078681</v>
      </c>
      <c r="AB264" s="186">
        <f t="shared" si="664"/>
        <v>0.31046289828512952</v>
      </c>
      <c r="AC264" s="186">
        <f t="shared" si="664"/>
        <v>0.31525186517191744</v>
      </c>
      <c r="AD264" s="186">
        <f t="shared" si="664"/>
        <v>0.32004083205870537</v>
      </c>
      <c r="AE264" s="186">
        <f t="shared" si="665"/>
        <v>0.3248297989454933</v>
      </c>
      <c r="AF264" s="186">
        <f t="shared" si="665"/>
        <v>0.32961876583228122</v>
      </c>
      <c r="AG264" s="186">
        <f t="shared" si="665"/>
        <v>0.33440773271906915</v>
      </c>
      <c r="AH264" s="186">
        <f t="shared" si="665"/>
        <v>0.33919669960585708</v>
      </c>
      <c r="AI264" s="186">
        <f t="shared" si="665"/>
        <v>0.343985666492645</v>
      </c>
      <c r="AJ264" s="186">
        <f t="shared" si="665"/>
        <v>0.34877463337943293</v>
      </c>
      <c r="AK264" s="186">
        <f t="shared" si="665"/>
        <v>0.35356360026622086</v>
      </c>
      <c r="AL264" s="186">
        <f t="shared" si="665"/>
        <v>0.35835256715300856</v>
      </c>
      <c r="AM264" s="186">
        <f t="shared" si="665"/>
        <v>0.36396124509868533</v>
      </c>
      <c r="AN264" s="186">
        <f t="shared" si="665"/>
        <v>0.36956992304436209</v>
      </c>
      <c r="AO264" s="186">
        <f t="shared" si="666"/>
        <v>0.37517860099003886</v>
      </c>
      <c r="AP264" s="186">
        <f t="shared" si="666"/>
        <v>0.38078727893571562</v>
      </c>
      <c r="AQ264" s="186">
        <f t="shared" si="666"/>
        <v>0.38639595688139239</v>
      </c>
      <c r="AR264" s="186">
        <f t="shared" si="667"/>
        <v>0.39200463482706915</v>
      </c>
      <c r="AS264" s="186">
        <f t="shared" si="667"/>
        <v>0.39761331277274592</v>
      </c>
      <c r="AT264" s="186">
        <f t="shared" si="667"/>
        <v>0.40322199071842268</v>
      </c>
      <c r="AU264" s="186">
        <f t="shared" si="667"/>
        <v>0.40883066866409945</v>
      </c>
      <c r="AV264" s="186">
        <f t="shared" si="667"/>
        <v>0.41443934660977622</v>
      </c>
      <c r="AW264" s="186">
        <f t="shared" si="667"/>
        <v>0.41443934660977622</v>
      </c>
      <c r="AX264" s="186">
        <f t="shared" si="668"/>
        <v>0.42004802455545298</v>
      </c>
      <c r="AY264" s="186">
        <f t="shared" si="668"/>
        <v>0.42565670250112975</v>
      </c>
      <c r="AZ264" s="186">
        <f t="shared" si="668"/>
        <v>0.41443934660977622</v>
      </c>
      <c r="BA264" s="186">
        <f t="shared" si="668"/>
        <v>0.41443934660977622</v>
      </c>
      <c r="BB264" s="186">
        <f t="shared" si="668"/>
        <v>0.41443934660977622</v>
      </c>
      <c r="BC264" s="186">
        <f t="shared" si="668"/>
        <v>0.41443934660977622</v>
      </c>
      <c r="BD264" s="186">
        <f t="shared" si="668"/>
        <v>0.41443934660977622</v>
      </c>
    </row>
    <row r="265" spans="1:56">
      <c r="A265" s="185" t="s">
        <v>16</v>
      </c>
      <c r="E265" s="185" t="s">
        <v>442</v>
      </c>
      <c r="F265" s="185" t="s">
        <v>442</v>
      </c>
      <c r="G265" s="185" t="str">
        <f>G262</f>
        <v>high income</v>
      </c>
      <c r="H265" s="186" t="s">
        <v>439</v>
      </c>
      <c r="I265" s="185" t="str">
        <f>I262</f>
        <v>hhd-he</v>
      </c>
      <c r="J265" s="186">
        <f t="shared" si="662"/>
        <v>8.945358356779054E-2</v>
      </c>
      <c r="K265" s="186">
        <f t="shared" si="663"/>
        <v>9.539317427004862E-2</v>
      </c>
      <c r="L265" s="186">
        <f t="shared" si="663"/>
        <v>0.1013327649723067</v>
      </c>
      <c r="M265" s="186">
        <f t="shared" si="663"/>
        <v>0.10727235567456478</v>
      </c>
      <c r="N265" s="186">
        <f t="shared" si="663"/>
        <v>5.3636177837282389E-2</v>
      </c>
      <c r="O265" s="186">
        <f t="shared" si="663"/>
        <v>0</v>
      </c>
      <c r="P265" s="186">
        <f t="shared" si="663"/>
        <v>3.9908453081740541E-2</v>
      </c>
      <c r="Q265" s="186">
        <f t="shared" si="663"/>
        <v>7.9816906163481083E-2</v>
      </c>
      <c r="R265" s="186">
        <f t="shared" si="663"/>
        <v>0.11972535924522162</v>
      </c>
      <c r="S265" s="186">
        <f t="shared" si="663"/>
        <v>0.12319373618800128</v>
      </c>
      <c r="T265" s="186">
        <f t="shared" si="663"/>
        <v>0.12666211313078093</v>
      </c>
      <c r="U265" s="186">
        <f t="shared" si="664"/>
        <v>0.13013049007356059</v>
      </c>
      <c r="V265" s="186">
        <f t="shared" si="664"/>
        <v>0.13359886701634024</v>
      </c>
      <c r="W265" s="186">
        <f t="shared" si="664"/>
        <v>0.1370672439591199</v>
      </c>
      <c r="X265" s="186">
        <f t="shared" si="664"/>
        <v>0.14053562090189956</v>
      </c>
      <c r="Y265" s="186">
        <f t="shared" si="664"/>
        <v>0.14400399784467921</v>
      </c>
      <c r="Z265" s="186">
        <f t="shared" si="664"/>
        <v>0.14747237478745887</v>
      </c>
      <c r="AA265" s="186">
        <f t="shared" si="664"/>
        <v>0.15094075173023852</v>
      </c>
      <c r="AB265" s="186">
        <f t="shared" si="664"/>
        <v>0.15440912867301815</v>
      </c>
      <c r="AC265" s="186">
        <f t="shared" si="664"/>
        <v>0.15523862034568864</v>
      </c>
      <c r="AD265" s="186">
        <f t="shared" si="664"/>
        <v>0.15606811201835913</v>
      </c>
      <c r="AE265" s="186">
        <f t="shared" si="665"/>
        <v>0.15689760369102962</v>
      </c>
      <c r="AF265" s="186">
        <f t="shared" si="665"/>
        <v>0.15772709536370011</v>
      </c>
      <c r="AG265" s="186">
        <f t="shared" si="665"/>
        <v>0.1585565870363706</v>
      </c>
      <c r="AH265" s="186">
        <f t="shared" si="665"/>
        <v>0.15938607870904109</v>
      </c>
      <c r="AI265" s="186">
        <f t="shared" si="665"/>
        <v>0.16021557038171158</v>
      </c>
      <c r="AJ265" s="186">
        <f t="shared" si="665"/>
        <v>0.16104506205438207</v>
      </c>
      <c r="AK265" s="186">
        <f t="shared" si="665"/>
        <v>0.16187455372705256</v>
      </c>
      <c r="AL265" s="186">
        <f t="shared" si="665"/>
        <v>0.16270404539972308</v>
      </c>
      <c r="AM265" s="186">
        <f t="shared" si="665"/>
        <v>0.16272898706426123</v>
      </c>
      <c r="AN265" s="186">
        <f t="shared" si="665"/>
        <v>0.16275392872879937</v>
      </c>
      <c r="AO265" s="186">
        <f t="shared" si="666"/>
        <v>0.16277887039333752</v>
      </c>
      <c r="AP265" s="186">
        <f t="shared" si="666"/>
        <v>0.16280381205787567</v>
      </c>
      <c r="AQ265" s="186">
        <f t="shared" si="666"/>
        <v>0.16282875372241382</v>
      </c>
      <c r="AR265" s="186">
        <f t="shared" si="667"/>
        <v>0.16285369538695196</v>
      </c>
      <c r="AS265" s="186">
        <f t="shared" si="667"/>
        <v>0.16287863705149011</v>
      </c>
      <c r="AT265" s="186">
        <f t="shared" si="667"/>
        <v>0.16290357871602826</v>
      </c>
      <c r="AU265" s="186">
        <f t="shared" si="667"/>
        <v>0.16292852038056641</v>
      </c>
      <c r="AV265" s="186">
        <f t="shared" si="667"/>
        <v>0.16295346204510447</v>
      </c>
      <c r="AW265" s="186">
        <f t="shared" si="667"/>
        <v>0.16295346204510447</v>
      </c>
      <c r="AX265" s="186">
        <f t="shared" si="668"/>
        <v>0.16297840370964262</v>
      </c>
      <c r="AY265" s="186">
        <f t="shared" si="668"/>
        <v>0.16300334537418076</v>
      </c>
      <c r="AZ265" s="186">
        <f t="shared" si="668"/>
        <v>0.16295346204510447</v>
      </c>
      <c r="BA265" s="186">
        <f t="shared" si="668"/>
        <v>0.16295346204510447</v>
      </c>
      <c r="BB265" s="186">
        <f t="shared" si="668"/>
        <v>0.16295346204510447</v>
      </c>
      <c r="BC265" s="186">
        <f t="shared" si="668"/>
        <v>0.16295346204510447</v>
      </c>
      <c r="BD265" s="186">
        <f t="shared" si="668"/>
        <v>0.16295346204510447</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10" workbookViewId="0">
      <selection activeCell="J33" sqref="J33:R33"/>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31" t="s">
        <v>296</v>
      </c>
      <c r="C2" s="331"/>
      <c r="J2" s="40"/>
      <c r="L2" s="185"/>
    </row>
    <row r="3" spans="1:43">
      <c r="A3" s="4" t="s">
        <v>16</v>
      </c>
      <c r="B3" s="263" t="s">
        <v>633</v>
      </c>
      <c r="C3" s="4"/>
      <c r="D3" s="4"/>
      <c r="E3" s="4"/>
      <c r="F3" s="4"/>
      <c r="H3" s="4"/>
      <c r="I3" s="4"/>
      <c r="J3" s="185">
        <f>MATCH(J4,Drivers!$C$5:$AG$5,0)</f>
        <v>1</v>
      </c>
      <c r="K3" s="185">
        <f>MATCH(K4,Drivers!$C$5:$AG$5,0)</f>
        <v>4</v>
      </c>
      <c r="L3" s="185">
        <f>MATCH(L4,Drivers!$C$5:$AG$5,0)</f>
        <v>6</v>
      </c>
      <c r="M3" s="281">
        <f>MATCH(M4,Drivers!$C$5:$AG$5,0)</f>
        <v>8</v>
      </c>
      <c r="N3" s="185">
        <f>MATCH(N4,Drivers!$C$5:$AG$5,0)</f>
        <v>9</v>
      </c>
      <c r="O3" s="281">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598</v>
      </c>
      <c r="C5" s="186" t="s">
        <v>600</v>
      </c>
      <c r="D5" s="185">
        <f>MATCH(B5,Drivers!$A$7:$A$22,0)</f>
        <v>13</v>
      </c>
      <c r="E5" s="186"/>
      <c r="G5"/>
      <c r="J5" s="24">
        <f>INDEX(Drivers!$C$7:$AG$22,$D5,J$3)</f>
        <v>11.263564724197627</v>
      </c>
      <c r="K5" s="24">
        <f>INDEX(Drivers!$C$7:$AG$22,$D5,K$3)</f>
        <v>12.110094606966681</v>
      </c>
      <c r="L5" s="24">
        <f>INDEX(Drivers!$C$7:$AG$22,$D5,L$3)</f>
        <v>12.293711060955006</v>
      </c>
      <c r="M5" s="24">
        <f>INDEX(Drivers!$C$7:$AG$22,$D5,M$3)</f>
        <v>12.711588758003899</v>
      </c>
      <c r="N5" s="24">
        <f>INDEX(Drivers!$C$7:$AG$22,$D5,N$3)</f>
        <v>11.921653112246329</v>
      </c>
      <c r="O5" s="24">
        <f>INDEX(Drivers!$C$7:$AG$22,$D5,O$3)</f>
        <v>12.235304710288451</v>
      </c>
      <c r="P5" s="24">
        <f>INDEX(Drivers!$C$7:$AG$22,$D5,P$3)</f>
        <v>14.466589529547347</v>
      </c>
      <c r="Q5" s="24">
        <f>INDEX(Drivers!$C$7:$AG$22,$D5,Q$3)</f>
        <v>17.605624985872634</v>
      </c>
      <c r="R5" s="24">
        <f>INDEX(Drivers!$C$7:$AG$22,$D5,R$3)</f>
        <v>21.18512097954352</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64.905046415973132</v>
      </c>
      <c r="L16" s="36">
        <f>K16*(1+$C$16*(L5/K5-1))</f>
        <v>65.889153878023222</v>
      </c>
      <c r="M16" s="36">
        <f t="shared" ref="M16:O16" si="12">L16*(1+$C$16*(M5/L5-1))</f>
        <v>68.128803707641836</v>
      </c>
      <c r="N16" s="36">
        <f t="shared" si="12"/>
        <v>63.895078751931599</v>
      </c>
      <c r="O16" s="36">
        <f t="shared" si="12"/>
        <v>65.576120245831817</v>
      </c>
      <c r="P16" s="36">
        <f>N16*(1+$C$16*(P5/N5-1))</f>
        <v>77.53487444730122</v>
      </c>
      <c r="Q16" s="36">
        <f>P16*(1+$C$16*(Q5/P5-1))</f>
        <v>94.358792724287369</v>
      </c>
      <c r="R16" s="36">
        <f>Q16*(1+$C$16*(R5/Q5-1))</f>
        <v>113.54339541775812</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21.635373857484552</v>
      </c>
      <c r="L17" s="36">
        <f t="shared" ref="L17" si="13">K17*(1+$C$17*(L5/K5-1))</f>
        <v>21.963415112103458</v>
      </c>
      <c r="M17" s="36">
        <f t="shared" ref="M17" si="14">L17*(1+$C$17*(M5/L5-1))</f>
        <v>22.70997742195993</v>
      </c>
      <c r="N17" s="36">
        <f t="shared" ref="N17" si="15">M17*(1+$C$17*(N5/M5-1))</f>
        <v>21.298712392743173</v>
      </c>
      <c r="O17" s="36">
        <f t="shared" ref="O17" si="16">N17*(1+$C$17*(O5/N5-1))</f>
        <v>21.859068839565232</v>
      </c>
      <c r="P17" s="36">
        <f>N17*(1+$C$17*(P5/N5-1))</f>
        <v>25.845386272578896</v>
      </c>
      <c r="Q17" s="36">
        <f>P17*(1+$C$17*(Q5/P5-1))</f>
        <v>31.453451928022051</v>
      </c>
      <c r="R17" s="36">
        <f>Q17*(1+$C$17*(R5/Q5-1))</f>
        <v>37.848425423925711</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1.1505583909498109</v>
      </c>
      <c r="L18" s="36">
        <f t="shared" ref="L18" si="17">K18*(1+$C$18*(L5/K5-1))</f>
        <v>1.1680034612576169</v>
      </c>
      <c r="M18" s="36">
        <f t="shared" ref="M18" si="18">L18*(1+$C$18*(M5/L5-1))</f>
        <v>1.2077052725427075</v>
      </c>
      <c r="N18" s="36">
        <f t="shared" ref="N18" si="19">M18*(1+$C$18*(N5/M5-1))</f>
        <v>1.1326549021670809</v>
      </c>
      <c r="O18" s="36">
        <f t="shared" ref="O18" si="20">N18*(1+$C$18*(O5/N5-1))</f>
        <v>1.1624543785274537</v>
      </c>
      <c r="P18" s="36">
        <f>N18*(1+$C$18*(P5/N5-1))</f>
        <v>1.3744447514119384</v>
      </c>
      <c r="Q18" s="36">
        <f>P18*(1+$C$18*(Q5/P5-1))</f>
        <v>1.6726788859071657</v>
      </c>
      <c r="R18" s="36">
        <f>Q18*(1+$C$18*(R5/Q5-1))</f>
        <v>2.012760386882396</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64.905046415973132</v>
      </c>
      <c r="L22" s="284">
        <v>68.939278175231294</v>
      </c>
      <c r="M22" s="186">
        <f t="shared" ref="M22:R22" si="21">(M16*M9)</f>
        <v>68.128803707641836</v>
      </c>
      <c r="N22" s="186">
        <f t="shared" si="21"/>
        <v>63.895078751931599</v>
      </c>
      <c r="O22" s="186">
        <f t="shared" si="21"/>
        <v>65.576120245831817</v>
      </c>
      <c r="P22" s="186">
        <f t="shared" si="21"/>
        <v>77.53487444730122</v>
      </c>
      <c r="Q22" s="186">
        <f t="shared" si="21"/>
        <v>94.358792724287369</v>
      </c>
      <c r="R22" s="186">
        <f t="shared" si="21"/>
        <v>113.54339541775812</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21.635373857484552</v>
      </c>
      <c r="L23" s="285">
        <v>20.465228059152793</v>
      </c>
      <c r="M23" s="186">
        <f t="shared" ref="M23" si="23">(M17*M10)</f>
        <v>22.70997742195993</v>
      </c>
      <c r="N23" s="186">
        <f t="shared" ref="N23" si="24">(N17*N10)</f>
        <v>21.298712392743173</v>
      </c>
      <c r="O23" s="186">
        <f t="shared" ref="O23" si="25">(O17*O10)</f>
        <v>21.859068839565232</v>
      </c>
      <c r="P23" s="186">
        <f t="shared" ref="P23:R24" si="26">(P17*P10)</f>
        <v>25.845386272578896</v>
      </c>
      <c r="Q23" s="186">
        <f t="shared" si="26"/>
        <v>31.453451928022051</v>
      </c>
      <c r="R23" s="186">
        <f t="shared" si="26"/>
        <v>37.848425423925711</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1.1505583909498109</v>
      </c>
      <c r="L24" s="286">
        <f t="shared" ref="L24" si="27">(L18*L11)</f>
        <v>1.1680034612576169</v>
      </c>
      <c r="M24" s="186">
        <f>(M18*M11)</f>
        <v>1.2077052725427075</v>
      </c>
      <c r="N24" s="186">
        <f>(N18*N11)</f>
        <v>1.1326549021670809</v>
      </c>
      <c r="O24" s="186">
        <f>(O18*O11)</f>
        <v>1.1624543785274537</v>
      </c>
      <c r="P24" s="186">
        <f t="shared" si="26"/>
        <v>1.3744447514119384</v>
      </c>
      <c r="Q24" s="186">
        <f t="shared" si="26"/>
        <v>1.6726788859071657</v>
      </c>
      <c r="R24" s="186">
        <f t="shared" si="26"/>
        <v>2.012760386882396</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601</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599</v>
      </c>
      <c r="C28" s="186" t="s">
        <v>601</v>
      </c>
      <c r="D28" s="185">
        <f>MATCH(B28,Drivers!$A$7:$A$22,0)</f>
        <v>16</v>
      </c>
      <c r="E28" s="186"/>
      <c r="F28" s="185"/>
      <c r="G28" s="185"/>
      <c r="H28" s="185"/>
      <c r="I28" s="185"/>
      <c r="J28" s="186">
        <f>INDEX(Drivers!$C$7:$AG$22,$D28,J$3)</f>
        <v>1.1351531206547518</v>
      </c>
      <c r="K28" s="186">
        <f>INDEX(Drivers!$C$7:$AG$22,$D28,K$3)</f>
        <v>1.1404041486992398</v>
      </c>
      <c r="L28" s="186">
        <f>INDEX(Drivers!$C$7:$AG$22,$D28,L$3)</f>
        <v>1.1690400702239674</v>
      </c>
      <c r="M28" s="186">
        <f>INDEX(Drivers!$C$7:$AG$22,$D28,M$3)</f>
        <v>1.1221637155461712</v>
      </c>
      <c r="N28" s="186">
        <f>INDEX(Drivers!$C$7:$AG$22,$D28,N$3)</f>
        <v>1.0096297710191362</v>
      </c>
      <c r="O28" s="186">
        <f>INDEX(Drivers!$C$7:$AG$22,$D28,O$3)</f>
        <v>1.0106492879161646</v>
      </c>
      <c r="P28" s="186">
        <f>INDEX(Drivers!$C$7:$AG$22,$D28,P$3)</f>
        <v>1.393039840277065</v>
      </c>
      <c r="Q28" s="186">
        <f>INDEX(Drivers!$C$7:$AG$22,$D28,Q$3)</f>
        <v>2.0011863599229782</v>
      </c>
      <c r="R28" s="186">
        <f>INDEX(Drivers!$C$7:$AG$22,$D28,R$3)</f>
        <v>3.0523121519180978</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6">
        <f>714.528/1000</f>
        <v>0.71452800000000005</v>
      </c>
      <c r="M33" s="186">
        <f>AVERAGE(L33,J33,K33)</f>
        <v>0.76619187600000005</v>
      </c>
      <c r="N33" s="186">
        <f t="shared" ref="N33:R33" si="28">AVERAGE(M33,K33,L33)</f>
        <v>0.74806779200000006</v>
      </c>
      <c r="O33" s="186">
        <f t="shared" si="28"/>
        <v>0.74292922266666672</v>
      </c>
      <c r="P33" s="186">
        <f t="shared" si="28"/>
        <v>0.75239629688888898</v>
      </c>
      <c r="Q33" s="186">
        <f t="shared" si="28"/>
        <v>0.74779777051851859</v>
      </c>
      <c r="R33" s="186">
        <f t="shared" si="28"/>
        <v>0.7477077633580248</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4.5298578781327228</v>
      </c>
      <c r="L36" s="285">
        <f>0.001*(26455.61401-21947)</f>
        <v>4.5086140100000014</v>
      </c>
      <c r="M36" s="186">
        <f>M$28/J$28*J36</f>
        <v>4.4574041169698697</v>
      </c>
      <c r="N36" s="186">
        <f>N$28/K$28*K36</f>
        <v>4.0104022573619558</v>
      </c>
      <c r="O36" s="186">
        <f>O$28/L$28*L36</f>
        <v>3.8977513729040747</v>
      </c>
      <c r="P36" s="186">
        <f>P$28/N$28*N36</f>
        <v>5.5333650813436561</v>
      </c>
      <c r="Q36" s="186">
        <f>Q$28/P$28*P36</f>
        <v>7.9490150999964451</v>
      </c>
      <c r="R36" s="186">
        <f>R$28/Q$28*Q36</f>
        <v>12.124245833073454</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185" customFormat="1"/>
    <row r="39" spans="1:78" s="185" customFormat="1"/>
    <row r="40" spans="1:78" s="185" customFormat="1"/>
    <row r="42" spans="1:78" s="185" customFormat="1" ht="23.25">
      <c r="A42" s="114" t="s">
        <v>16</v>
      </c>
      <c r="B42" s="118" t="s">
        <v>19</v>
      </c>
      <c r="C42" s="118" t="s">
        <v>20</v>
      </c>
      <c r="D42" s="118" t="s">
        <v>21</v>
      </c>
      <c r="E42" s="118"/>
      <c r="F42" s="118" t="s">
        <v>22</v>
      </c>
      <c r="G42" s="118" t="s">
        <v>23</v>
      </c>
      <c r="H42" s="118" t="s">
        <v>24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14" t="s">
        <v>16</v>
      </c>
      <c r="B43" s="115">
        <v>1</v>
      </c>
      <c r="C43" s="191">
        <v>2012</v>
      </c>
      <c r="D43" s="191">
        <v>2015</v>
      </c>
      <c r="E43" s="191">
        <v>2017</v>
      </c>
      <c r="F43" s="191">
        <v>2020</v>
      </c>
      <c r="G43" s="115">
        <v>2030</v>
      </c>
      <c r="H43" s="191">
        <v>2040</v>
      </c>
      <c r="I43" s="120">
        <v>2050</v>
      </c>
      <c r="J43" s="191">
        <f t="shared" ref="J43:S44" si="29">MATCH(J$42,$C$43:$I$43,$B43)</f>
        <v>1</v>
      </c>
      <c r="K43" s="191">
        <f t="shared" si="29"/>
        <v>1</v>
      </c>
      <c r="L43" s="191">
        <f t="shared" si="29"/>
        <v>1</v>
      </c>
      <c r="M43" s="191">
        <f t="shared" si="29"/>
        <v>2</v>
      </c>
      <c r="N43" s="191">
        <f t="shared" si="29"/>
        <v>2</v>
      </c>
      <c r="O43" s="191">
        <f t="shared" si="29"/>
        <v>3</v>
      </c>
      <c r="P43" s="191">
        <f t="shared" si="29"/>
        <v>3</v>
      </c>
      <c r="Q43" s="191">
        <f t="shared" si="29"/>
        <v>3</v>
      </c>
      <c r="R43" s="191">
        <f t="shared" si="29"/>
        <v>4</v>
      </c>
      <c r="S43" s="191">
        <f t="shared" si="29"/>
        <v>4</v>
      </c>
      <c r="T43" s="191">
        <f t="shared" ref="T43:AC44" si="30">MATCH(T$42,$C$43:$I$43,$B43)</f>
        <v>4</v>
      </c>
      <c r="U43" s="191">
        <f t="shared" si="30"/>
        <v>4</v>
      </c>
      <c r="V43" s="191">
        <f t="shared" si="30"/>
        <v>4</v>
      </c>
      <c r="W43" s="191">
        <f t="shared" si="30"/>
        <v>4</v>
      </c>
      <c r="X43" s="191">
        <f t="shared" si="30"/>
        <v>4</v>
      </c>
      <c r="Y43" s="191">
        <f t="shared" si="30"/>
        <v>4</v>
      </c>
      <c r="Z43" s="191">
        <f t="shared" si="30"/>
        <v>4</v>
      </c>
      <c r="AA43" s="191">
        <f t="shared" si="30"/>
        <v>4</v>
      </c>
      <c r="AB43" s="191">
        <f t="shared" si="30"/>
        <v>5</v>
      </c>
      <c r="AC43" s="191">
        <f t="shared" si="30"/>
        <v>5</v>
      </c>
      <c r="AD43" s="191">
        <f t="shared" ref="AD43:AP44" si="31">MATCH(AD$42,$C$43:$I$43,$B43)</f>
        <v>5</v>
      </c>
      <c r="AE43" s="191">
        <f t="shared" si="31"/>
        <v>5</v>
      </c>
      <c r="AF43" s="191">
        <f t="shared" si="31"/>
        <v>5</v>
      </c>
      <c r="AG43" s="191">
        <f t="shared" si="31"/>
        <v>5</v>
      </c>
      <c r="AH43" s="191">
        <f t="shared" si="31"/>
        <v>5</v>
      </c>
      <c r="AI43" s="191">
        <f t="shared" si="31"/>
        <v>5</v>
      </c>
      <c r="AJ43" s="191">
        <f t="shared" si="31"/>
        <v>5</v>
      </c>
      <c r="AK43" s="191">
        <f t="shared" si="31"/>
        <v>5</v>
      </c>
      <c r="AL43" s="191">
        <f t="shared" si="31"/>
        <v>6</v>
      </c>
      <c r="AM43" s="191">
        <f t="shared" si="31"/>
        <v>6</v>
      </c>
      <c r="AN43" s="191">
        <f t="shared" si="31"/>
        <v>7</v>
      </c>
      <c r="AO43" s="191">
        <f t="shared" si="31"/>
        <v>7</v>
      </c>
      <c r="AP43" s="191">
        <f t="shared" si="31"/>
        <v>7</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40" t="s">
        <v>16</v>
      </c>
      <c r="B44" s="188">
        <v>0</v>
      </c>
      <c r="C44" s="187">
        <f t="shared" ref="C44:H44" si="32">INDEX($C43:$I43,0,COUNT($C43:$I43)-C45)</f>
        <v>2050</v>
      </c>
      <c r="D44" s="187">
        <f t="shared" si="32"/>
        <v>2040</v>
      </c>
      <c r="E44" s="187">
        <f t="shared" si="32"/>
        <v>2030</v>
      </c>
      <c r="F44" s="187">
        <f t="shared" si="32"/>
        <v>2020</v>
      </c>
      <c r="G44" s="187">
        <f t="shared" si="32"/>
        <v>2017</v>
      </c>
      <c r="H44" s="187">
        <f t="shared" si="32"/>
        <v>2015</v>
      </c>
      <c r="I44" s="121">
        <v>2012</v>
      </c>
      <c r="J44" s="40">
        <f t="shared" si="29"/>
        <v>1</v>
      </c>
      <c r="K44" s="187" t="e">
        <f t="shared" si="29"/>
        <v>#N/A</v>
      </c>
      <c r="L44" s="187" t="e">
        <f t="shared" si="29"/>
        <v>#N/A</v>
      </c>
      <c r="M44" s="187">
        <f t="shared" si="29"/>
        <v>2</v>
      </c>
      <c r="N44" s="187" t="e">
        <f t="shared" si="29"/>
        <v>#N/A</v>
      </c>
      <c r="O44" s="187">
        <f t="shared" si="29"/>
        <v>3</v>
      </c>
      <c r="P44" s="187" t="e">
        <f t="shared" si="29"/>
        <v>#N/A</v>
      </c>
      <c r="Q44" s="187" t="e">
        <f t="shared" si="29"/>
        <v>#N/A</v>
      </c>
      <c r="R44" s="187">
        <f t="shared" si="29"/>
        <v>4</v>
      </c>
      <c r="S44" s="187" t="e">
        <f t="shared" si="29"/>
        <v>#N/A</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5</v>
      </c>
      <c r="AC44" s="187" t="e">
        <f t="shared" si="30"/>
        <v>#N/A</v>
      </c>
      <c r="AD44" s="187" t="e">
        <f t="shared" si="31"/>
        <v>#N/A</v>
      </c>
      <c r="AE44" s="187" t="e">
        <f t="shared" si="31"/>
        <v>#N/A</v>
      </c>
      <c r="AF44" s="187" t="e">
        <f t="shared" si="31"/>
        <v>#N/A</v>
      </c>
      <c r="AG44" s="187" t="e">
        <f t="shared" si="31"/>
        <v>#N/A</v>
      </c>
      <c r="AH44" s="187" t="e">
        <f t="shared" si="31"/>
        <v>#N/A</v>
      </c>
      <c r="AI44" s="187" t="e">
        <f t="shared" si="31"/>
        <v>#N/A</v>
      </c>
      <c r="AJ44" s="187" t="e">
        <f t="shared" si="31"/>
        <v>#N/A</v>
      </c>
      <c r="AK44" s="187" t="e">
        <f t="shared" si="31"/>
        <v>#N/A</v>
      </c>
      <c r="AL44" s="187">
        <f t="shared" si="31"/>
        <v>6</v>
      </c>
      <c r="AM44" s="187" t="e">
        <f t="shared" si="31"/>
        <v>#N/A</v>
      </c>
      <c r="AN44" s="187">
        <f t="shared" si="31"/>
        <v>7</v>
      </c>
      <c r="AO44" s="187" t="e">
        <f t="shared" si="31"/>
        <v>#N/A</v>
      </c>
      <c r="AP44" s="187" t="e">
        <f t="shared" si="31"/>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40" t="s">
        <v>16</v>
      </c>
      <c r="B45" s="188">
        <v>-1</v>
      </c>
      <c r="C45" s="187">
        <v>0</v>
      </c>
      <c r="D45" s="187">
        <v>1</v>
      </c>
      <c r="E45" s="188">
        <v>2</v>
      </c>
      <c r="F45" s="187">
        <v>3</v>
      </c>
      <c r="G45" s="187">
        <v>4</v>
      </c>
      <c r="H45" s="187">
        <v>5</v>
      </c>
      <c r="I45" s="187">
        <v>6</v>
      </c>
      <c r="J45" s="40">
        <f t="shared" ref="J45:AP45" si="33">MATCH(J$42,$C$44:$I$44,$B45)</f>
        <v>7</v>
      </c>
      <c r="K45" s="187">
        <f t="shared" si="33"/>
        <v>6</v>
      </c>
      <c r="L45" s="187">
        <f t="shared" si="33"/>
        <v>6</v>
      </c>
      <c r="M45" s="187">
        <f t="shared" si="33"/>
        <v>6</v>
      </c>
      <c r="N45" s="187">
        <f t="shared" si="33"/>
        <v>5</v>
      </c>
      <c r="O45" s="187">
        <f t="shared" si="33"/>
        <v>5</v>
      </c>
      <c r="P45" s="187">
        <f t="shared" si="33"/>
        <v>4</v>
      </c>
      <c r="Q45" s="187">
        <f t="shared" si="33"/>
        <v>4</v>
      </c>
      <c r="R45" s="187">
        <f t="shared" si="33"/>
        <v>4</v>
      </c>
      <c r="S45" s="187">
        <f t="shared" si="33"/>
        <v>3</v>
      </c>
      <c r="T45" s="187">
        <f t="shared" si="33"/>
        <v>3</v>
      </c>
      <c r="U45" s="187">
        <f t="shared" si="33"/>
        <v>3</v>
      </c>
      <c r="V45" s="187">
        <f t="shared" si="33"/>
        <v>3</v>
      </c>
      <c r="W45" s="187">
        <f t="shared" si="33"/>
        <v>3</v>
      </c>
      <c r="X45" s="187">
        <f t="shared" si="33"/>
        <v>3</v>
      </c>
      <c r="Y45" s="187">
        <f t="shared" si="33"/>
        <v>3</v>
      </c>
      <c r="Z45" s="187">
        <f t="shared" si="33"/>
        <v>3</v>
      </c>
      <c r="AA45" s="187">
        <f t="shared" si="33"/>
        <v>3</v>
      </c>
      <c r="AB45" s="187">
        <f t="shared" si="33"/>
        <v>3</v>
      </c>
      <c r="AC45" s="187">
        <f t="shared" si="33"/>
        <v>2</v>
      </c>
      <c r="AD45" s="187">
        <f t="shared" si="33"/>
        <v>2</v>
      </c>
      <c r="AE45" s="187">
        <f t="shared" si="33"/>
        <v>2</v>
      </c>
      <c r="AF45" s="187">
        <f t="shared" si="33"/>
        <v>2</v>
      </c>
      <c r="AG45" s="187">
        <f t="shared" si="33"/>
        <v>2</v>
      </c>
      <c r="AH45" s="187">
        <f t="shared" si="33"/>
        <v>2</v>
      </c>
      <c r="AI45" s="187">
        <f t="shared" si="33"/>
        <v>2</v>
      </c>
      <c r="AJ45" s="187">
        <f t="shared" si="33"/>
        <v>2</v>
      </c>
      <c r="AK45" s="187">
        <f t="shared" si="33"/>
        <v>2</v>
      </c>
      <c r="AL45" s="187">
        <f t="shared" si="33"/>
        <v>2</v>
      </c>
      <c r="AM45" s="187">
        <f t="shared" si="33"/>
        <v>1</v>
      </c>
      <c r="AN45" s="187">
        <f t="shared" si="33"/>
        <v>1</v>
      </c>
      <c r="AO45" s="187" t="e">
        <f t="shared" si="33"/>
        <v>#N/A</v>
      </c>
      <c r="AP45" s="187" t="e">
        <f t="shared" si="33"/>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6" t="s">
        <v>16</v>
      </c>
      <c r="I46" s="122"/>
      <c r="J46" s="189">
        <f t="shared" ref="J46:K46" si="34">IF(ISNA(J43),-1,IF(ISNA(J45),99,IF(ISNA(J44),J43,0)))</f>
        <v>0</v>
      </c>
      <c r="K46" s="189">
        <f t="shared" si="34"/>
        <v>1</v>
      </c>
      <c r="L46" s="189">
        <f t="shared" ref="L46:AP46" si="35">IF(ISNA(L43),-1,IF(ISNA(L45),99,IF(ISNA(L44),L43,0)))</f>
        <v>1</v>
      </c>
      <c r="M46" s="189">
        <f t="shared" si="35"/>
        <v>0</v>
      </c>
      <c r="N46" s="189">
        <f t="shared" si="35"/>
        <v>2</v>
      </c>
      <c r="O46" s="189">
        <f t="shared" si="35"/>
        <v>0</v>
      </c>
      <c r="P46" s="189">
        <f t="shared" si="35"/>
        <v>3</v>
      </c>
      <c r="Q46" s="189">
        <f t="shared" si="35"/>
        <v>3</v>
      </c>
      <c r="R46" s="189">
        <f t="shared" si="35"/>
        <v>0</v>
      </c>
      <c r="S46" s="189">
        <f t="shared" si="35"/>
        <v>4</v>
      </c>
      <c r="T46" s="189">
        <f t="shared" si="35"/>
        <v>4</v>
      </c>
      <c r="U46" s="189">
        <f t="shared" si="35"/>
        <v>4</v>
      </c>
      <c r="V46" s="189">
        <f t="shared" si="35"/>
        <v>4</v>
      </c>
      <c r="W46" s="189">
        <f t="shared" si="35"/>
        <v>4</v>
      </c>
      <c r="X46" s="189">
        <f t="shared" si="35"/>
        <v>4</v>
      </c>
      <c r="Y46" s="189">
        <f t="shared" si="35"/>
        <v>4</v>
      </c>
      <c r="Z46" s="189">
        <f t="shared" si="35"/>
        <v>4</v>
      </c>
      <c r="AA46" s="189">
        <f t="shared" si="35"/>
        <v>4</v>
      </c>
      <c r="AB46" s="189">
        <f t="shared" si="35"/>
        <v>0</v>
      </c>
      <c r="AC46" s="189">
        <f t="shared" si="35"/>
        <v>5</v>
      </c>
      <c r="AD46" s="189">
        <f t="shared" si="35"/>
        <v>5</v>
      </c>
      <c r="AE46" s="189">
        <f t="shared" si="35"/>
        <v>5</v>
      </c>
      <c r="AF46" s="189">
        <f t="shared" si="35"/>
        <v>5</v>
      </c>
      <c r="AG46" s="189">
        <f t="shared" si="35"/>
        <v>5</v>
      </c>
      <c r="AH46" s="189">
        <f t="shared" si="35"/>
        <v>5</v>
      </c>
      <c r="AI46" s="189">
        <f t="shared" si="35"/>
        <v>5</v>
      </c>
      <c r="AJ46" s="189">
        <f t="shared" si="35"/>
        <v>5</v>
      </c>
      <c r="AK46" s="189">
        <f t="shared" si="35"/>
        <v>5</v>
      </c>
      <c r="AL46" s="189">
        <f t="shared" si="35"/>
        <v>0</v>
      </c>
      <c r="AM46" s="189">
        <f t="shared" si="35"/>
        <v>6</v>
      </c>
      <c r="AN46" s="189">
        <f t="shared" si="35"/>
        <v>0</v>
      </c>
      <c r="AO46" s="189">
        <f t="shared" si="35"/>
        <v>99</v>
      </c>
      <c r="AP46" s="189">
        <f t="shared" si="35"/>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6">IF(A47="*","","COM_PROJ")</f>
        <v>COM_PROJ</v>
      </c>
      <c r="C47" s="124" t="str">
        <f t="shared" ref="C47:C51" si="37">IF($A47="*","","-")</f>
        <v>-</v>
      </c>
      <c r="D47" s="57" t="s">
        <v>134</v>
      </c>
      <c r="E47" s="124" t="str">
        <f t="shared" ref="E47:H51" si="38">IF($A47="*","","-")</f>
        <v>-</v>
      </c>
      <c r="F47" s="124" t="str">
        <f t="shared" si="38"/>
        <v>-</v>
      </c>
      <c r="G47" s="124" t="str">
        <f t="shared" si="38"/>
        <v>-</v>
      </c>
      <c r="H47" s="124" t="str">
        <f t="shared" si="38"/>
        <v>-</v>
      </c>
      <c r="I47" s="125">
        <f t="shared" ref="I47:I51" si="39">IF(A47="*","",0)</f>
        <v>0</v>
      </c>
      <c r="J47" s="186">
        <f>J33</f>
        <v>0.820564128</v>
      </c>
      <c r="K47" s="186">
        <f t="shared" ref="K47:AL47" si="40">IF(K$46=-1,L47,IF(K$46=99,J47,IF(K$46=0,INDEX($J33:$R33,0,K$44),(INDEX($J33:$R33,0,K$46+1)-INDEX($J33:$R33,0,K$46))/(INDEX($J$4:$R$4,0,K$46+1)-INDEX($J$4:$R$4,0,K$46))+J47)))</f>
        <v>0.80153725200000003</v>
      </c>
      <c r="L47" s="186">
        <f t="shared" si="40"/>
        <v>0.78251037600000006</v>
      </c>
      <c r="M47" s="186">
        <f t="shared" si="40"/>
        <v>0.76348350000000009</v>
      </c>
      <c r="N47" s="186">
        <f t="shared" si="40"/>
        <v>0.73900575000000002</v>
      </c>
      <c r="O47" s="186">
        <f t="shared" si="40"/>
        <v>0.71452800000000005</v>
      </c>
      <c r="P47" s="186">
        <f t="shared" si="40"/>
        <v>0.74035993800000011</v>
      </c>
      <c r="Q47" s="186">
        <f t="shared" si="40"/>
        <v>0.76619187600000016</v>
      </c>
      <c r="R47" s="186">
        <f t="shared" si="40"/>
        <v>0.76619187600000005</v>
      </c>
      <c r="S47" s="186">
        <f t="shared" si="40"/>
        <v>0.74806779200000006</v>
      </c>
      <c r="T47" s="186">
        <f t="shared" si="40"/>
        <v>0.72994370800000008</v>
      </c>
      <c r="U47" s="186">
        <f t="shared" si="40"/>
        <v>0.7118196240000001</v>
      </c>
      <c r="V47" s="186">
        <f t="shared" si="40"/>
        <v>0.69369554000000011</v>
      </c>
      <c r="W47" s="186">
        <f t="shared" si="40"/>
        <v>0.67557145600000013</v>
      </c>
      <c r="X47" s="186">
        <f t="shared" si="40"/>
        <v>0.65744737200000014</v>
      </c>
      <c r="Y47" s="186">
        <f t="shared" si="40"/>
        <v>0.63932328800000016</v>
      </c>
      <c r="Z47" s="186">
        <f t="shared" si="40"/>
        <v>0.62119920400000017</v>
      </c>
      <c r="AA47" s="186">
        <f t="shared" si="40"/>
        <v>0.60307512000000019</v>
      </c>
      <c r="AB47" s="186">
        <f t="shared" si="40"/>
        <v>0.74806779200000006</v>
      </c>
      <c r="AC47" s="186">
        <f t="shared" si="40"/>
        <v>0.74292922266666672</v>
      </c>
      <c r="AD47" s="186">
        <f t="shared" si="40"/>
        <v>0.73779065333333338</v>
      </c>
      <c r="AE47" s="186">
        <f t="shared" si="40"/>
        <v>0.73265208400000004</v>
      </c>
      <c r="AF47" s="186">
        <f t="shared" si="40"/>
        <v>0.72751351466666669</v>
      </c>
      <c r="AG47" s="186">
        <f t="shared" si="40"/>
        <v>0.72237494533333335</v>
      </c>
      <c r="AH47" s="186">
        <f t="shared" si="40"/>
        <v>0.71723637600000001</v>
      </c>
      <c r="AI47" s="186">
        <f t="shared" si="40"/>
        <v>0.71209780666666667</v>
      </c>
      <c r="AJ47" s="186">
        <f t="shared" si="40"/>
        <v>0.70695923733333332</v>
      </c>
      <c r="AK47" s="186">
        <f t="shared" si="40"/>
        <v>0.70182066799999998</v>
      </c>
      <c r="AL47" s="186">
        <f t="shared" si="40"/>
        <v>0.74292922266666672</v>
      </c>
      <c r="AM47" s="215">
        <f>(AL47+AN47)/2</f>
        <v>0.74766275977777785</v>
      </c>
      <c r="AN47" s="186">
        <f>IF(AN$46=-1,AO47,IF(AN$46=99,AM47,IF(AN$46=0,INDEX($J33:$R33,0,AN$44),(INDEX($J33:$R33,0,AN$46+1)-INDEX($J33:$R33,0,AN$46))/(INDEX($J$4:$R$4,0,AN$46+1)-INDEX($J$4:$R$4,0,AN$46))+AM47)))</f>
        <v>0.75239629688888898</v>
      </c>
      <c r="AO47" s="186">
        <f>IF(AO$46=-1,AP47,IF(AO$46=99,AN47,IF(AO$46=0,INDEX($J33:$R33,0,AO$44),(INDEX($J33:$R33,0,AO$46+1)-INDEX($J33:$R33,0,AO$46))/(INDEX($J$4:$R$4,0,AO$46+1)-INDEX($J$4:$R$4,0,AO$46))+AN47)))</f>
        <v>0.75239629688888898</v>
      </c>
      <c r="AP47" s="186">
        <f>IF(AP$46=-1,AR47,IF(AP$46=99,AO47,IF(AP$46=0,INDEX($J33:$R33,0,AP$44),(INDEX($J33:$R33,0,AP$46+1)-INDEX($J33:$R33,0,AP$46))/(INDEX($J$4:$R$4,0,AP$46+1)-INDEX($J$4:$R$4,0,AP$46))+AO47)))</f>
        <v>0.75239629688888898</v>
      </c>
    </row>
    <row r="48" spans="1:78" s="185" customFormat="1">
      <c r="A48" s="40"/>
      <c r="B48" s="123" t="str">
        <f t="shared" si="36"/>
        <v>COM_PROJ</v>
      </c>
      <c r="C48" s="124" t="str">
        <f t="shared" si="37"/>
        <v>-</v>
      </c>
      <c r="D48" s="57" t="str">
        <f>B22</f>
        <v>TAIJET</v>
      </c>
      <c r="E48" s="124" t="str">
        <f t="shared" si="38"/>
        <v>-</v>
      </c>
      <c r="F48" s="124" t="str">
        <f t="shared" si="38"/>
        <v>-</v>
      </c>
      <c r="G48" s="124" t="str">
        <f t="shared" si="38"/>
        <v>-</v>
      </c>
      <c r="H48" s="124" t="str">
        <f t="shared" si="38"/>
        <v>-</v>
      </c>
      <c r="I48" s="125">
        <f t="shared" si="39"/>
        <v>0</v>
      </c>
      <c r="J48" s="186">
        <f>J22</f>
        <v>60.368000000000002</v>
      </c>
      <c r="K48" s="186">
        <f t="shared" ref="K48:AL48" si="41">IF(K$46=-1,L48,IF(K$46=99,J48,IF(K$46=0,INDEX($J22:$R22,0,K$44),(INDEX($J22:$R22,0,K$46+1)-INDEX($J22:$R22,0,K$46))/(INDEX($J$4:$R$4,0,K$46+1)-INDEX($J$4:$R$4,0,K$46))+J48)))</f>
        <v>61.880348805324381</v>
      </c>
      <c r="L48" s="186">
        <f t="shared" si="41"/>
        <v>63.39269761064876</v>
      </c>
      <c r="M48" s="186">
        <f t="shared" si="41"/>
        <v>64.905046415973132</v>
      </c>
      <c r="N48" s="186">
        <f t="shared" si="41"/>
        <v>66.92216229560222</v>
      </c>
      <c r="O48" s="186">
        <f t="shared" si="41"/>
        <v>68.939278175231294</v>
      </c>
      <c r="P48" s="186">
        <f t="shared" si="41"/>
        <v>68.534040941436558</v>
      </c>
      <c r="Q48" s="186">
        <f t="shared" si="41"/>
        <v>68.128803707641822</v>
      </c>
      <c r="R48" s="186">
        <f t="shared" si="41"/>
        <v>68.128803707641836</v>
      </c>
      <c r="S48" s="186">
        <f t="shared" si="41"/>
        <v>63.895078751931599</v>
      </c>
      <c r="T48" s="186">
        <f t="shared" si="41"/>
        <v>59.661353796221363</v>
      </c>
      <c r="U48" s="186">
        <f t="shared" si="41"/>
        <v>55.427628840511126</v>
      </c>
      <c r="V48" s="186">
        <f t="shared" si="41"/>
        <v>51.193903884800889</v>
      </c>
      <c r="W48" s="186">
        <f t="shared" si="41"/>
        <v>46.960178929090652</v>
      </c>
      <c r="X48" s="186">
        <f t="shared" si="41"/>
        <v>42.726453973380416</v>
      </c>
      <c r="Y48" s="186">
        <f t="shared" si="41"/>
        <v>38.492729017670179</v>
      </c>
      <c r="Z48" s="186">
        <f t="shared" si="41"/>
        <v>34.259004061959942</v>
      </c>
      <c r="AA48" s="186">
        <f t="shared" si="41"/>
        <v>30.025279106249705</v>
      </c>
      <c r="AB48" s="186">
        <f t="shared" si="41"/>
        <v>63.895078751931599</v>
      </c>
      <c r="AC48" s="186">
        <f t="shared" si="41"/>
        <v>65.576120245831817</v>
      </c>
      <c r="AD48" s="186">
        <f t="shared" si="41"/>
        <v>67.257161739732027</v>
      </c>
      <c r="AE48" s="186">
        <f t="shared" si="41"/>
        <v>68.938203233632237</v>
      </c>
      <c r="AF48" s="186">
        <f t="shared" si="41"/>
        <v>70.619244727532447</v>
      </c>
      <c r="AG48" s="186">
        <f t="shared" si="41"/>
        <v>72.300286221432657</v>
      </c>
      <c r="AH48" s="186">
        <f t="shared" si="41"/>
        <v>73.981327715332867</v>
      </c>
      <c r="AI48" s="186">
        <f t="shared" si="41"/>
        <v>75.662369209233077</v>
      </c>
      <c r="AJ48" s="186">
        <f t="shared" si="41"/>
        <v>77.343410703133287</v>
      </c>
      <c r="AK48" s="186">
        <f t="shared" si="41"/>
        <v>79.024452197033497</v>
      </c>
      <c r="AL48" s="186">
        <f t="shared" si="41"/>
        <v>65.576120245831817</v>
      </c>
      <c r="AM48" s="215">
        <f t="shared" ref="AM48:AM51" si="42">(AL48+AN48)/2</f>
        <v>71.555497346566511</v>
      </c>
      <c r="AN48" s="186">
        <f t="shared" ref="AN48:AO50" si="43">IF(AN$46=-1,AO48,IF(AN$46=99,AM48,IF(AN$46=0,INDEX($J22:$R22,0,AN$44),(INDEX($J22:$R22,0,AN$46+1)-INDEX($J22:$R22,0,AN$46))/(INDEX($J$4:$R$4,0,AN$46+1)-INDEX($J$4:$R$4,0,AN$46))+AM48)))</f>
        <v>77.53487444730122</v>
      </c>
      <c r="AO48" s="186">
        <f t="shared" si="43"/>
        <v>77.53487444730122</v>
      </c>
      <c r="AP48" s="186">
        <f>IF(AP$46=-1,AR48,IF(AP$46=99,AO48,IF(AP$46=0,INDEX($J22:$R22,0,AP$44),(INDEX($J22:$R22,0,AP$46+1)-INDEX($J22:$R22,0,AP$46))/(INDEX($J$4:$R$4,0,AP$46+1)-INDEX($J$4:$R$4,0,AP$46))+AO48)))</f>
        <v>77.53487444730122</v>
      </c>
    </row>
    <row r="49" spans="1:42" s="185" customFormat="1">
      <c r="A49" s="40"/>
      <c r="B49" s="123" t="str">
        <f t="shared" ref="B49:B50" si="44">IF(A49="*","","COM_PROJ")</f>
        <v>COM_PROJ</v>
      </c>
      <c r="C49" s="124" t="str">
        <f t="shared" si="37"/>
        <v>-</v>
      </c>
      <c r="D49" s="57" t="str">
        <f t="shared" ref="D49:D50" si="45">B23</f>
        <v>TADJET</v>
      </c>
      <c r="E49" s="124" t="str">
        <f t="shared" si="38"/>
        <v>-</v>
      </c>
      <c r="F49" s="124" t="str">
        <f t="shared" si="38"/>
        <v>-</v>
      </c>
      <c r="G49" s="124" t="str">
        <f t="shared" si="38"/>
        <v>-</v>
      </c>
      <c r="H49" s="124" t="str">
        <f t="shared" si="38"/>
        <v>-</v>
      </c>
      <c r="I49" s="125">
        <f t="shared" ref="I49:I50" si="46">IF(A49="*","",0)</f>
        <v>0</v>
      </c>
      <c r="J49" s="186">
        <f t="shared" ref="J49:J50" si="47">J23</f>
        <v>20.123000000000001</v>
      </c>
      <c r="K49" s="186">
        <f t="shared" ref="K49:AL49" si="48">IF(K$46=-1,L49,IF(K$46=99,J49,IF(K$46=0,INDEX($J23:$R23,0,K$44),(INDEX($J23:$R23,0,K$46+1)-INDEX($J23:$R23,0,K$46))/(INDEX($J$4:$R$4,0,K$46+1)-INDEX($J$4:$R$4,0,K$46))+J49)))</f>
        <v>20.627124619161517</v>
      </c>
      <c r="L49" s="186">
        <f t="shared" si="48"/>
        <v>21.131249238323033</v>
      </c>
      <c r="M49" s="186">
        <f t="shared" si="48"/>
        <v>21.635373857484552</v>
      </c>
      <c r="N49" s="186">
        <f t="shared" si="48"/>
        <v>21.050300958318672</v>
      </c>
      <c r="O49" s="186">
        <f t="shared" si="48"/>
        <v>20.465228059152793</v>
      </c>
      <c r="P49" s="186">
        <f t="shared" si="48"/>
        <v>21.587602740556363</v>
      </c>
      <c r="Q49" s="186">
        <f t="shared" si="48"/>
        <v>22.709977421959934</v>
      </c>
      <c r="R49" s="186">
        <f t="shared" si="48"/>
        <v>22.70997742195993</v>
      </c>
      <c r="S49" s="186">
        <f t="shared" si="48"/>
        <v>21.298712392743173</v>
      </c>
      <c r="T49" s="186">
        <f t="shared" si="48"/>
        <v>19.887447363526416</v>
      </c>
      <c r="U49" s="186">
        <f t="shared" si="48"/>
        <v>18.476182334309659</v>
      </c>
      <c r="V49" s="186">
        <f t="shared" si="48"/>
        <v>17.064917305092902</v>
      </c>
      <c r="W49" s="186">
        <f t="shared" si="48"/>
        <v>15.653652275876144</v>
      </c>
      <c r="X49" s="186">
        <f t="shared" si="48"/>
        <v>14.242387246659387</v>
      </c>
      <c r="Y49" s="186">
        <f t="shared" si="48"/>
        <v>12.83112221744263</v>
      </c>
      <c r="Z49" s="186">
        <f t="shared" si="48"/>
        <v>11.419857188225873</v>
      </c>
      <c r="AA49" s="186">
        <f t="shared" si="48"/>
        <v>10.008592159009115</v>
      </c>
      <c r="AB49" s="186">
        <f t="shared" si="48"/>
        <v>21.298712392743173</v>
      </c>
      <c r="AC49" s="186">
        <f t="shared" si="48"/>
        <v>21.859068839565232</v>
      </c>
      <c r="AD49" s="186">
        <f t="shared" si="48"/>
        <v>22.419425286387291</v>
      </c>
      <c r="AE49" s="186">
        <f t="shared" si="48"/>
        <v>22.97978173320935</v>
      </c>
      <c r="AF49" s="186">
        <f t="shared" si="48"/>
        <v>23.540138180031409</v>
      </c>
      <c r="AG49" s="186">
        <f t="shared" si="48"/>
        <v>24.100494626853468</v>
      </c>
      <c r="AH49" s="186">
        <f t="shared" si="48"/>
        <v>24.660851073675527</v>
      </c>
      <c r="AI49" s="186">
        <f t="shared" si="48"/>
        <v>25.221207520497586</v>
      </c>
      <c r="AJ49" s="186">
        <f t="shared" si="48"/>
        <v>25.781563967319645</v>
      </c>
      <c r="AK49" s="186">
        <f t="shared" si="48"/>
        <v>26.341920414141704</v>
      </c>
      <c r="AL49" s="186">
        <f t="shared" si="48"/>
        <v>21.859068839565232</v>
      </c>
      <c r="AM49" s="215">
        <f t="shared" ref="AM49:AM50" si="49">(AL49+AN49)/2</f>
        <v>23.852227556072066</v>
      </c>
      <c r="AN49" s="186">
        <f t="shared" si="43"/>
        <v>25.845386272578896</v>
      </c>
      <c r="AO49" s="186">
        <f t="shared" si="43"/>
        <v>25.845386272578896</v>
      </c>
      <c r="AP49" s="186">
        <f>IF(AP$46=-1,AR49,IF(AP$46=99,AO49,IF(AP$46=0,INDEX($J23:$R23,0,AP$44),(INDEX($J23:$R23,0,AP$46+1)-INDEX($J23:$R23,0,AP$46))/(INDEX($J$4:$R$4,0,AP$46+1)-INDEX($J$4:$R$4,0,AP$46))+AO49)))</f>
        <v>25.845386272578896</v>
      </c>
    </row>
    <row r="50" spans="1:42" s="185" customFormat="1">
      <c r="A50" s="40"/>
      <c r="B50" s="123" t="str">
        <f t="shared" si="44"/>
        <v>COM_PROJ</v>
      </c>
      <c r="C50" s="124" t="str">
        <f t="shared" si="37"/>
        <v>-</v>
      </c>
      <c r="D50" s="57" t="str">
        <f t="shared" si="45"/>
        <v>TAOAG</v>
      </c>
      <c r="E50" s="124" t="str">
        <f t="shared" si="38"/>
        <v>-</v>
      </c>
      <c r="F50" s="124" t="str">
        <f t="shared" si="38"/>
        <v>-</v>
      </c>
      <c r="G50" s="124" t="str">
        <f t="shared" si="38"/>
        <v>-</v>
      </c>
      <c r="H50" s="124" t="str">
        <f t="shared" si="38"/>
        <v>-</v>
      </c>
      <c r="I50" s="125">
        <f t="shared" si="46"/>
        <v>0</v>
      </c>
      <c r="J50" s="186">
        <f t="shared" si="47"/>
        <v>1.0701311035156249</v>
      </c>
      <c r="K50" s="186">
        <f t="shared" ref="K50:AL50" si="50">IF(K$46=-1,L50,IF(K$46=99,J50,IF(K$46=0,INDEX($J24:$R24,0,K$44),(INDEX($J24:$R24,0,K$46+1)-INDEX($J24:$R24,0,K$46))/(INDEX($J$4:$R$4,0,K$46+1)-INDEX($J$4:$R$4,0,K$46))+J50)))</f>
        <v>1.0969401993270202</v>
      </c>
      <c r="L50" s="186">
        <f t="shared" si="50"/>
        <v>1.1237492951384156</v>
      </c>
      <c r="M50" s="186">
        <f t="shared" si="50"/>
        <v>1.1505583909498109</v>
      </c>
      <c r="N50" s="186">
        <f t="shared" si="50"/>
        <v>1.159280926103714</v>
      </c>
      <c r="O50" s="186">
        <f t="shared" si="50"/>
        <v>1.1680034612576169</v>
      </c>
      <c r="P50" s="186">
        <f t="shared" si="50"/>
        <v>1.1878543669001622</v>
      </c>
      <c r="Q50" s="186">
        <f t="shared" si="50"/>
        <v>1.2077052725427075</v>
      </c>
      <c r="R50" s="186">
        <f t="shared" si="50"/>
        <v>1.2077052725427075</v>
      </c>
      <c r="S50" s="186">
        <f t="shared" si="50"/>
        <v>1.1326549021670809</v>
      </c>
      <c r="T50" s="186">
        <f t="shared" si="50"/>
        <v>1.0576045317914542</v>
      </c>
      <c r="U50" s="186">
        <f t="shared" si="50"/>
        <v>0.98255416141582752</v>
      </c>
      <c r="V50" s="186">
        <f t="shared" si="50"/>
        <v>0.90750379104020085</v>
      </c>
      <c r="W50" s="186">
        <f t="shared" si="50"/>
        <v>0.83245342066457417</v>
      </c>
      <c r="X50" s="186">
        <f t="shared" si="50"/>
        <v>0.7574030502889475</v>
      </c>
      <c r="Y50" s="186">
        <f t="shared" si="50"/>
        <v>0.68235267991332083</v>
      </c>
      <c r="Z50" s="186">
        <f t="shared" si="50"/>
        <v>0.60730230953769415</v>
      </c>
      <c r="AA50" s="186">
        <f t="shared" si="50"/>
        <v>0.53225193916206748</v>
      </c>
      <c r="AB50" s="186">
        <f t="shared" si="50"/>
        <v>1.1326549021670809</v>
      </c>
      <c r="AC50" s="186">
        <f t="shared" si="50"/>
        <v>1.1624543785274537</v>
      </c>
      <c r="AD50" s="186">
        <f t="shared" si="50"/>
        <v>1.1922538548878265</v>
      </c>
      <c r="AE50" s="186">
        <f t="shared" si="50"/>
        <v>1.2220533312481994</v>
      </c>
      <c r="AF50" s="186">
        <f t="shared" si="50"/>
        <v>1.2518528076085722</v>
      </c>
      <c r="AG50" s="186">
        <f t="shared" si="50"/>
        <v>1.281652283968945</v>
      </c>
      <c r="AH50" s="186">
        <f t="shared" si="50"/>
        <v>1.3114517603293179</v>
      </c>
      <c r="AI50" s="186">
        <f t="shared" si="50"/>
        <v>1.3412512366896907</v>
      </c>
      <c r="AJ50" s="186">
        <f t="shared" si="50"/>
        <v>1.3710507130500635</v>
      </c>
      <c r="AK50" s="186">
        <f t="shared" si="50"/>
        <v>1.4008501894104364</v>
      </c>
      <c r="AL50" s="186">
        <f t="shared" si="50"/>
        <v>1.1624543785274537</v>
      </c>
      <c r="AM50" s="215">
        <f t="shared" si="49"/>
        <v>1.2684495649696961</v>
      </c>
      <c r="AN50" s="186">
        <f t="shared" si="43"/>
        <v>1.3744447514119384</v>
      </c>
      <c r="AO50" s="186">
        <f t="shared" si="43"/>
        <v>1.3744447514119384</v>
      </c>
      <c r="AP50" s="186">
        <f>IF(AP$46=-1,AR50,IF(AP$46=99,AO50,IF(AP$46=0,INDEX($J24:$R24,0,AP$44),(INDEX($J24:$R24,0,AP$46+1)-INDEX($J24:$R24,0,AP$46))/(INDEX($J$4:$R$4,0,AP$46+1)-INDEX($J$4:$R$4,0,AP$46))+AO50)))</f>
        <v>1.3744447514119384</v>
      </c>
    </row>
    <row r="51" spans="1:42" s="185" customFormat="1">
      <c r="A51" s="40"/>
      <c r="B51" s="123" t="str">
        <f t="shared" si="36"/>
        <v>COM_PROJ</v>
      </c>
      <c r="C51" s="124" t="str">
        <f t="shared" si="37"/>
        <v>-</v>
      </c>
      <c r="D51" s="57" t="s">
        <v>158</v>
      </c>
      <c r="E51" s="124" t="str">
        <f t="shared" si="38"/>
        <v>-</v>
      </c>
      <c r="F51" s="124" t="str">
        <f t="shared" si="38"/>
        <v>-</v>
      </c>
      <c r="G51" s="124" t="str">
        <f t="shared" si="38"/>
        <v>-</v>
      </c>
      <c r="H51" s="124" t="str">
        <f t="shared" si="38"/>
        <v>-</v>
      </c>
      <c r="I51" s="125">
        <f t="shared" si="39"/>
        <v>0</v>
      </c>
      <c r="J51" s="186">
        <f>J36</f>
        <v>4.5090000000000003</v>
      </c>
      <c r="K51" s="186">
        <f t="shared" ref="K51:AL51" si="51">IF(K$46=-1,L51,IF(K$46=99,J51,IF(K$46=0,INDEX($J36:$R36,0,K$44),(INDEX($J36:$R36,0,K$46+1)-INDEX($J36:$R36,0,K$46))/(INDEX($J$4:$R$4,0,K$46+1)-INDEX($J$4:$R$4,0,K$46))+J51)))</f>
        <v>4.5159526260442409</v>
      </c>
      <c r="L51" s="186">
        <f t="shared" si="51"/>
        <v>4.5229052520884814</v>
      </c>
      <c r="M51" s="186">
        <f t="shared" si="51"/>
        <v>4.5298578781327228</v>
      </c>
      <c r="N51" s="186">
        <f t="shared" si="51"/>
        <v>4.5192359440663621</v>
      </c>
      <c r="O51" s="186">
        <f t="shared" si="51"/>
        <v>4.5086140100000014</v>
      </c>
      <c r="P51" s="186">
        <f t="shared" si="51"/>
        <v>4.4830090634849356</v>
      </c>
      <c r="Q51" s="186">
        <f t="shared" si="51"/>
        <v>4.4574041169698697</v>
      </c>
      <c r="R51" s="186">
        <f t="shared" si="51"/>
        <v>4.4574041169698697</v>
      </c>
      <c r="S51" s="186">
        <f t="shared" si="51"/>
        <v>4.0104022573619558</v>
      </c>
      <c r="T51" s="186">
        <f t="shared" si="51"/>
        <v>3.5634003977540418</v>
      </c>
      <c r="U51" s="186">
        <f t="shared" si="51"/>
        <v>3.1163985381461279</v>
      </c>
      <c r="V51" s="186">
        <f t="shared" si="51"/>
        <v>2.6693966785382139</v>
      </c>
      <c r="W51" s="186">
        <f t="shared" si="51"/>
        <v>2.2223948189303</v>
      </c>
      <c r="X51" s="186">
        <f t="shared" si="51"/>
        <v>1.7753929593223861</v>
      </c>
      <c r="Y51" s="186">
        <f t="shared" si="51"/>
        <v>1.3283910997144721</v>
      </c>
      <c r="Z51" s="186">
        <f t="shared" si="51"/>
        <v>0.88138924010655817</v>
      </c>
      <c r="AA51" s="186">
        <f t="shared" si="51"/>
        <v>0.43438738049864423</v>
      </c>
      <c r="AB51" s="186">
        <f t="shared" si="51"/>
        <v>4.0104022573619558</v>
      </c>
      <c r="AC51" s="186">
        <f t="shared" si="51"/>
        <v>3.8977513729040747</v>
      </c>
      <c r="AD51" s="186">
        <f t="shared" si="51"/>
        <v>3.7851004884461936</v>
      </c>
      <c r="AE51" s="186">
        <f t="shared" si="51"/>
        <v>3.6724496039883125</v>
      </c>
      <c r="AF51" s="186">
        <f t="shared" si="51"/>
        <v>3.5597987195304315</v>
      </c>
      <c r="AG51" s="186">
        <f t="shared" si="51"/>
        <v>3.4471478350725504</v>
      </c>
      <c r="AH51" s="186">
        <f t="shared" si="51"/>
        <v>3.3344969506146693</v>
      </c>
      <c r="AI51" s="186">
        <f t="shared" si="51"/>
        <v>3.2218460661567883</v>
      </c>
      <c r="AJ51" s="186">
        <f t="shared" si="51"/>
        <v>3.1091951816989072</v>
      </c>
      <c r="AK51" s="186">
        <f t="shared" si="51"/>
        <v>2.9965442972410261</v>
      </c>
      <c r="AL51" s="186">
        <f t="shared" si="51"/>
        <v>3.8977513729040747</v>
      </c>
      <c r="AM51" s="215">
        <f t="shared" si="42"/>
        <v>4.7155582271238652</v>
      </c>
      <c r="AN51" s="186">
        <f>IF(AN$46=-1,AO51,IF(AN$46=99,AM51,IF(AN$46=0,INDEX($J36:$R36,0,AN$44),(INDEX($J36:$R36,0,AN$46+1)-INDEX($J36:$R36,0,AN$46))/(INDEX($J$4:$R$4,0,AN$46+1)-INDEX($J$4:$R$4,0,AN$46))+AM51)))</f>
        <v>5.5333650813436561</v>
      </c>
      <c r="AO51" s="186">
        <f>IF(AO$46=-1,AP51,IF(AO$46=99,AN51,IF(AO$46=0,INDEX($J36:$R36,0,AO$44),(INDEX($J36:$R36,0,AO$46+1)-INDEX($J36:$R36,0,AO$46))/(INDEX($J$4:$R$4,0,AO$46+1)-INDEX($J$4:$R$4,0,AO$46))+AN51)))</f>
        <v>5.5333650813436561</v>
      </c>
      <c r="AP51" s="186">
        <f>IF(AP$46=-1,AR51,IF(AP$46=99,AO51,IF(AP$46=0,INDEX($J36:$R36,0,AP$44),(INDEX($J36:$R36,0,AP$46+1)-INDEX($J36:$R36,0,AP$46))/(INDEX($J$4:$R$4,0,AP$46+1)-INDEX($J$4:$R$4,0,AP$46))+AO51)))</f>
        <v>5.5333650813436561</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2020-08-18T13:14:09Z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