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8968273C-9C12-433B-BF22-EAC3C4A253A6}" xr6:coauthVersionLast="45" xr6:coauthVersionMax="45" xr10:uidLastSave="{00000000-0000-0000-0000-000000000000}"/>
  <bookViews>
    <workbookView xWindow="390" yWindow="39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H20" i="3" l="1"/>
  <c r="X20" i="18"/>
  <c r="AA20" i="18" s="1"/>
  <c r="AX6" i="10"/>
  <c r="BA6" i="10" s="1"/>
  <c r="AH20" i="18"/>
  <c r="X20" i="19"/>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A20" i="19"/>
  <c r="AK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M71" i="10" l="1"/>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9" l="1"/>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AD137" i="17"/>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BW97" i="16" l="1"/>
  <c r="AO137" i="17"/>
  <c r="B188" i="9"/>
  <c r="AN137" i="16"/>
  <c r="AO137" i="16" s="1"/>
  <c r="I145" i="16"/>
  <c r="BX105" i="16"/>
  <c r="BQ35" i="6" s="1"/>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39" i="11" l="1"/>
  <c r="P139" i="11" s="1"/>
  <c r="Q139" i="11" s="1"/>
  <c r="M147" i="1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B193" i="9"/>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K151" i="16" l="1"/>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BH98" i="16"/>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CD99" i="17"/>
  <c r="CL29" i="6" s="1"/>
  <c r="CB99" i="17"/>
  <c r="CJ29" i="6" s="1"/>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L157" i="8" l="1"/>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D89" i="19"/>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N89" i="19"/>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G126" i="8" l="1"/>
  <c r="E126" i="8"/>
  <c r="C126" i="8"/>
  <c r="H126" i="8"/>
  <c r="AF126" i="8" s="1"/>
  <c r="F126" i="8"/>
  <c r="V126" i="8" s="1"/>
  <c r="I165" i="6"/>
  <c r="J22" i="23" s="1"/>
  <c r="D126" i="8"/>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X126" i="8" l="1"/>
  <c r="P126" i="8"/>
  <c r="V191" i="11"/>
  <c r="W191" i="11" s="1"/>
  <c r="CE111" i="11" s="1"/>
  <c r="N126" i="8"/>
  <c r="AD126" i="8"/>
  <c r="AH126" i="8" s="1"/>
  <c r="I100" i="6" s="1"/>
  <c r="O165" i="6"/>
  <c r="S165" i="6" s="1"/>
  <c r="AX28" i="6" s="1"/>
  <c r="J126" i="8"/>
  <c r="AK160" i="16"/>
  <c r="BL102" i="17"/>
  <c r="AU105" i="16"/>
  <c r="AR105" i="17"/>
  <c r="AY105" i="16"/>
  <c r="BA105" i="16"/>
  <c r="AR105" i="16"/>
  <c r="BL114" i="16"/>
  <c r="BG103" i="17"/>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41" i="6"/>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Z126" i="8"/>
  <c r="H100" i="6" s="1"/>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G203" i="9" l="1"/>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AK162" i="16" l="1"/>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L108" i="17" l="1"/>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AL122" i="16" l="1"/>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D166" i="8"/>
  <c r="N166" i="8"/>
  <c r="V166"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AN109" i="16" l="1"/>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O208" i="6" l="1"/>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C109" i="8" l="1"/>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E116" i="19"/>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AJ166" i="11" l="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BH128" i="17"/>
  <c r="H118" i="19" s="1"/>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BG128" i="17" l="1"/>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H115" i="6"/>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BF129" i="17" l="1"/>
  <c r="F119" i="19" s="1"/>
  <c r="L118" i="19"/>
  <c r="BC130" i="17"/>
  <c r="BE130" i="17" s="1"/>
  <c r="E120" i="19" s="1"/>
  <c r="BG130" i="16"/>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AH110" i="8"/>
  <c r="AK121" i="17"/>
  <c r="CM121" i="17"/>
  <c r="AH122" i="17"/>
  <c r="G284" i="9"/>
  <c r="H284" i="9"/>
  <c r="J284" i="9"/>
  <c r="AH208" i="11"/>
  <c r="AG208" i="11"/>
  <c r="AI208" i="11"/>
  <c r="AF208" i="11"/>
  <c r="BG130" i="17"/>
  <c r="G120" i="19" s="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G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O178" i="8" l="1"/>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8" l="1"/>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30" i="11"/>
  <c r="CE60" i="6" s="1"/>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H186"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AD19" i="23" l="1"/>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Y181" i="8" l="1"/>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G19" i="23" l="1"/>
  <c r="H223" i="6"/>
  <c r="H121" i="6"/>
  <c r="Z148" i="8"/>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H122" i="6"/>
  <c r="AI19" i="23" s="1"/>
  <c r="H156" i="6"/>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O223" i="6" l="1"/>
  <c r="S223" i="6" s="1"/>
  <c r="BD52" i="6" s="1"/>
  <c r="O121" i="6"/>
  <c r="S121" i="6" s="1"/>
  <c r="AL52" i="6" s="1"/>
  <c r="AI16" i="23"/>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AK16" i="23" s="1"/>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I158" i="6" l="1"/>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D77" i="19" l="1"/>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6" i="6" l="1"/>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<sst xmlns="http://schemas.openxmlformats.org/spreadsheetml/2006/main" count="3687" uniqueCount="827">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</sst>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15644.034153645967</c:v>
                </c:pt>
                <c:pt idx="1">
                  <c:v>16138.233243038419</c:v>
                </c:pt>
                <c:pt idx="2">
                  <c:v>16638.036437117578</c:v>
                </c:pt>
                <c:pt idx="3">
                  <c:v>17146.176314128988</c:v>
                </c:pt>
                <c:pt idx="4">
                  <c:v>17591.772512291038</c:v>
                </c:pt>
                <c:pt idx="5">
                  <c:v>17984.604348594727</c:v>
                </c:pt>
                <c:pt idx="6">
                  <c:v>18327.484627824047</c:v>
                </c:pt>
                <c:pt idx="7">
                  <c:v>18620.335896252531</c:v>
                </c:pt>
                <c:pt idx="8">
                  <c:v>18859.790323808265</c:v>
                </c:pt>
                <c:pt idx="9">
                  <c:v>19035.327579706776</c:v>
                </c:pt>
                <c:pt idx="10">
                  <c:v>19131.599898449193</c:v>
                </c:pt>
                <c:pt idx="11">
                  <c:v>19110.395367970046</c:v>
                </c:pt>
                <c:pt idx="12">
                  <c:v>18992.489088875122</c:v>
                </c:pt>
                <c:pt idx="13">
                  <c:v>18762.696818963243</c:v>
                </c:pt>
                <c:pt idx="14">
                  <c:v>18501.320149102947</c:v>
                </c:pt>
                <c:pt idx="15">
                  <c:v>18210.662237016062</c:v>
                </c:pt>
                <c:pt idx="16">
                  <c:v>17892.256269515699</c:v>
                </c:pt>
                <c:pt idx="17">
                  <c:v>17548.692500076751</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316.59980482479506</c:v>
                </c:pt>
                <c:pt idx="1">
                  <c:v>324.2016299378015</c:v>
                </c:pt>
                <c:pt idx="2">
                  <c:v>332.66193120239768</c:v>
                </c:pt>
                <c:pt idx="3">
                  <c:v>339.8858885999357</c:v>
                </c:pt>
                <c:pt idx="4">
                  <c:v>350.0850105535078</c:v>
                </c:pt>
                <c:pt idx="5">
                  <c:v>361.99070822790702</c:v>
                </c:pt>
                <c:pt idx="6">
                  <c:v>375.08672525987583</c:v>
                </c:pt>
                <c:pt idx="7">
                  <c:v>388.27380355549974</c:v>
                </c:pt>
                <c:pt idx="8">
                  <c:v>397.24633951163105</c:v>
                </c:pt>
                <c:pt idx="9">
                  <c:v>395.48510072982509</c:v>
                </c:pt>
                <c:pt idx="10" formatCode="_-* #,##0_-;\-* #,##0_-;_-* &quot;-&quot;??_-;_-@_-">
                  <c:v>455.26663032167835</c:v>
                </c:pt>
                <c:pt idx="11" formatCode="_-* #,##0_-;\-* #,##0_-;_-* &quot;-&quot;??_-;_-@_-">
                  <c:v>486.17816368481363</c:v>
                </c:pt>
                <c:pt idx="12" formatCode="_-* #,##0_-;\-* #,##0_-;_-* &quot;-&quot;??_-;_-@_-">
                  <c:v>537.17480231816273</c:v>
                </c:pt>
                <c:pt idx="13" formatCode="_-* #,##0_-;\-* #,##0_-;_-* &quot;-&quot;??_-;_-@_-">
                  <c:v>587.27036270372776</c:v>
                </c:pt>
                <c:pt idx="14" formatCode="_-* #,##0_-;\-* #,##0_-;_-* &quot;-&quot;??_-;_-@_-">
                  <c:v>633.85869548258768</c:v>
                </c:pt>
                <c:pt idx="15" formatCode="_-* #,##0_-;\-* #,##0_-;_-* &quot;-&quot;??_-;_-@_-">
                  <c:v>675.66218976476682</c:v>
                </c:pt>
                <c:pt idx="16" formatCode="_-* #,##0_-;\-* #,##0_-;_-* &quot;-&quot;??_-;_-@_-">
                  <c:v>714.36431823691066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15644.034153645967</c:v>
                </c:pt>
                <c:pt idx="1">
                  <c:v>16138.233243038419</c:v>
                </c:pt>
                <c:pt idx="2">
                  <c:v>16638.036437117578</c:v>
                </c:pt>
                <c:pt idx="3">
                  <c:v>17146.176314128988</c:v>
                </c:pt>
                <c:pt idx="4">
                  <c:v>17591.772512291038</c:v>
                </c:pt>
                <c:pt idx="5">
                  <c:v>17984.604348594727</c:v>
                </c:pt>
                <c:pt idx="6">
                  <c:v>18327.484627824047</c:v>
                </c:pt>
                <c:pt idx="7">
                  <c:v>18620.335896252531</c:v>
                </c:pt>
                <c:pt idx="8">
                  <c:v>18859.790323808265</c:v>
                </c:pt>
                <c:pt idx="9">
                  <c:v>19035.327579706776</c:v>
                </c:pt>
                <c:pt idx="10">
                  <c:v>19131.599898449193</c:v>
                </c:pt>
                <c:pt idx="11">
                  <c:v>19110.395367970046</c:v>
                </c:pt>
                <c:pt idx="12">
                  <c:v>18992.489088875122</c:v>
                </c:pt>
                <c:pt idx="13">
                  <c:v>18762.696818963243</c:v>
                </c:pt>
                <c:pt idx="14">
                  <c:v>18501.320149102947</c:v>
                </c:pt>
                <c:pt idx="15">
                  <c:v>18210.662237016062</c:v>
                </c:pt>
                <c:pt idx="16">
                  <c:v>17892.256269515699</c:v>
                </c:pt>
                <c:pt idx="17">
                  <c:v>17548.692500076751</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316.59980482479506</c:v>
                </c:pt>
                <c:pt idx="1">
                  <c:v>324.2016299378015</c:v>
                </c:pt>
                <c:pt idx="2">
                  <c:v>332.66193120239768</c:v>
                </c:pt>
                <c:pt idx="3">
                  <c:v>339.8858885999357</c:v>
                </c:pt>
                <c:pt idx="4">
                  <c:v>350.0850105535078</c:v>
                </c:pt>
                <c:pt idx="5">
                  <c:v>361.99070822790702</c:v>
                </c:pt>
                <c:pt idx="6">
                  <c:v>375.08672525987583</c:v>
                </c:pt>
                <c:pt idx="7">
                  <c:v>388.27380355549974</c:v>
                </c:pt>
                <c:pt idx="8">
                  <c:v>397.24633951163105</c:v>
                </c:pt>
                <c:pt idx="9">
                  <c:v>395.48510072982509</c:v>
                </c:pt>
                <c:pt idx="10" formatCode="_-* #,##0_-;\-* #,##0_-;_-* &quot;-&quot;??_-;_-@_-">
                  <c:v>455.26663032167835</c:v>
                </c:pt>
                <c:pt idx="11" formatCode="_-* #,##0_-;\-* #,##0_-;_-* &quot;-&quot;??_-;_-@_-">
                  <c:v>486.17816368481363</c:v>
                </c:pt>
                <c:pt idx="12" formatCode="_-* #,##0_-;\-* #,##0_-;_-* &quot;-&quot;??_-;_-@_-">
                  <c:v>537.17480231816273</c:v>
                </c:pt>
                <c:pt idx="13" formatCode="_-* #,##0_-;\-* #,##0_-;_-* &quot;-&quot;??_-;_-@_-">
                  <c:v>587.27036270372776</c:v>
                </c:pt>
                <c:pt idx="14" formatCode="_-* #,##0_-;\-* #,##0_-;_-* &quot;-&quot;??_-;_-@_-">
                  <c:v>633.85869548258768</c:v>
                </c:pt>
                <c:pt idx="15" formatCode="_-* #,##0_-;\-* #,##0_-;_-* &quot;-&quot;??_-;_-@_-">
                  <c:v>675.66218976476682</c:v>
                </c:pt>
                <c:pt idx="16" formatCode="_-* #,##0_-;\-* #,##0_-;_-* &quot;-&quot;??_-;_-@_-">
                  <c:v>714.36431823691066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16801.015156755002</c:v>
                </c:pt>
                <c:pt idx="10">
                  <c:v>16397.239769736763</c:v>
                </c:pt>
                <c:pt idx="11">
                  <c:v>15985.480384059942</c:v>
                </c:pt>
                <c:pt idx="12">
                  <c:v>15558.801251767507</c:v>
                </c:pt>
                <c:pt idx="13">
                  <c:v>15121.678430741567</c:v>
                </c:pt>
                <c:pt idx="14">
                  <c:v>14677.92675895924</c:v>
                </c:pt>
                <c:pt idx="15">
                  <c:v>14227.345284155495</c:v>
                </c:pt>
                <c:pt idx="16">
                  <c:v>13773.297597966699</c:v>
                </c:pt>
                <c:pt idx="17">
                  <c:v>13322.166181070776</c:v>
                </c:pt>
                <c:pt idx="18">
                  <c:v>12877.176531701491</c:v>
                </c:pt>
                <c:pt idx="19">
                  <c:v>12444.057152576308</c:v>
                </c:pt>
                <c:pt idx="20">
                  <c:v>12026.019410364075</c:v>
                </c:pt>
                <c:pt idx="21">
                  <c:v>11622.436573152767</c:v>
                </c:pt>
                <c:pt idx="22">
                  <c:v>11234.573436781129</c:v>
                </c:pt>
                <c:pt idx="23">
                  <c:v>10859.107038750568</c:v>
                </c:pt>
                <c:pt idx="24">
                  <c:v>10499.873522196334</c:v>
                </c:pt>
                <c:pt idx="25">
                  <c:v>10153.171779450506</c:v>
                </c:pt>
                <c:pt idx="26">
                  <c:v>9818.9466114589068</c:v>
                </c:pt>
                <c:pt idx="27">
                  <c:v>9498.8974489918492</c:v>
                </c:pt>
                <c:pt idx="28">
                  <c:v>9195.6230111299737</c:v>
                </c:pt>
                <c:pt idx="29">
                  <c:v>8905.9399432978935</c:v>
                </c:pt>
                <c:pt idx="30">
                  <c:v>8629.3016498685411</c:v>
                </c:pt>
                <c:pt idx="31">
                  <c:v>8365.1855155446519</c:v>
                </c:pt>
                <c:pt idx="32">
                  <c:v>8106.8443533188602</c:v>
                </c:pt>
                <c:pt idx="33">
                  <c:v>7854.178108375876</c:v>
                </c:pt>
                <c:pt idx="34">
                  <c:v>7607.0804888838002</c:v>
                </c:pt>
                <c:pt idx="35">
                  <c:v>7365.4431469657275</c:v>
                </c:pt>
                <c:pt idx="36">
                  <c:v>7129.1607414401196</c:v>
                </c:pt>
                <c:pt idx="37">
                  <c:v>6897.8790462009638</c:v>
                </c:pt>
                <c:pt idx="38">
                  <c:v>6671.4793254986689</c:v>
                </c:pt>
                <c:pt idx="39">
                  <c:v>6455.8039690029082</c:v>
                </c:pt>
                <c:pt idx="40">
                  <c:v>6250.5531145576706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814.18964851912312</c:v>
                </c:pt>
                <c:pt idx="9">
                  <c:v>865.88076033170444</c:v>
                </c:pt>
                <c:pt idx="10">
                  <c:v>898.14298969664628</c:v>
                </c:pt>
                <c:pt idx="11">
                  <c:v>952.66658641186382</c:v>
                </c:pt>
                <c:pt idx="12">
                  <c:v>1005.8613526223204</c:v>
                </c:pt>
                <c:pt idx="13">
                  <c:v>1065.9628972859362</c:v>
                </c:pt>
                <c:pt idx="14">
                  <c:v>1126.1046404362471</c:v>
                </c:pt>
                <c:pt idx="15">
                  <c:v>1186.3391472477795</c:v>
                </c:pt>
                <c:pt idx="16">
                  <c:v>1246.3966120327161</c:v>
                </c:pt>
                <c:pt idx="17">
                  <c:v>1306.3297949399243</c:v>
                </c:pt>
                <c:pt idx="18">
                  <c:v>1311.1702847842087</c:v>
                </c:pt>
                <c:pt idx="19">
                  <c:v>1316.9092148003961</c:v>
                </c:pt>
                <c:pt idx="20">
                  <c:v>1322.9061479371642</c:v>
                </c:pt>
                <c:pt idx="21">
                  <c:v>1329.5579209757541</c:v>
                </c:pt>
                <c:pt idx="22">
                  <c:v>1336.3024816737811</c:v>
                </c:pt>
                <c:pt idx="23">
                  <c:v>1342.8900787956809</c:v>
                </c:pt>
                <c:pt idx="24">
                  <c:v>1350.0364228894368</c:v>
                </c:pt>
                <c:pt idx="25">
                  <c:v>1357.2083297468355</c:v>
                </c:pt>
                <c:pt idx="26">
                  <c:v>1365.2143983067726</c:v>
                </c:pt>
                <c:pt idx="27">
                  <c:v>1373.8563484432152</c:v>
                </c:pt>
                <c:pt idx="28">
                  <c:v>1382.1335265791076</c:v>
                </c:pt>
                <c:pt idx="29">
                  <c:v>1390.5745946873076</c:v>
                </c:pt>
                <c:pt idx="30">
                  <c:v>1399.183671508978</c:v>
                </c:pt>
                <c:pt idx="31">
                  <c:v>1407.6315395191059</c:v>
                </c:pt>
                <c:pt idx="32">
                  <c:v>1416.5440864857994</c:v>
                </c:pt>
                <c:pt idx="33">
                  <c:v>1425.8439562670399</c:v>
                </c:pt>
                <c:pt idx="34">
                  <c:v>1435.5445361891268</c:v>
                </c:pt>
                <c:pt idx="35">
                  <c:v>1445.9040760982275</c:v>
                </c:pt>
                <c:pt idx="36">
                  <c:v>1456.8878369548595</c:v>
                </c:pt>
                <c:pt idx="37">
                  <c:v>1467.388130974703</c:v>
                </c:pt>
                <c:pt idx="38">
                  <c:v>1478.3691597349437</c:v>
                </c:pt>
                <c:pt idx="39">
                  <c:v>1490.0011568243328</c:v>
                </c:pt>
                <c:pt idx="40">
                  <c:v>1504.5171238896958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16801.015156755002</c:v>
                </c:pt>
                <c:pt idx="10">
                  <c:v>16397.239769736763</c:v>
                </c:pt>
                <c:pt idx="11">
                  <c:v>15985.480384059942</c:v>
                </c:pt>
                <c:pt idx="12">
                  <c:v>15558.801251767507</c:v>
                </c:pt>
                <c:pt idx="13">
                  <c:v>15121.678430741567</c:v>
                </c:pt>
                <c:pt idx="14">
                  <c:v>14677.92675895924</c:v>
                </c:pt>
                <c:pt idx="15">
                  <c:v>14227.345284155495</c:v>
                </c:pt>
                <c:pt idx="16">
                  <c:v>13773.297597966699</c:v>
                </c:pt>
                <c:pt idx="17">
                  <c:v>13322.166181070776</c:v>
                </c:pt>
                <c:pt idx="18">
                  <c:v>12877.176531701491</c:v>
                </c:pt>
                <c:pt idx="19">
                  <c:v>12444.057152576308</c:v>
                </c:pt>
                <c:pt idx="20">
                  <c:v>12026.019410364075</c:v>
                </c:pt>
                <c:pt idx="21">
                  <c:v>11622.436573152767</c:v>
                </c:pt>
                <c:pt idx="22">
                  <c:v>11234.573436781129</c:v>
                </c:pt>
                <c:pt idx="23">
                  <c:v>10859.107038750568</c:v>
                </c:pt>
                <c:pt idx="24">
                  <c:v>10499.873522196334</c:v>
                </c:pt>
                <c:pt idx="25">
                  <c:v>10153.171779450506</c:v>
                </c:pt>
                <c:pt idx="26">
                  <c:v>9818.9466114589068</c:v>
                </c:pt>
                <c:pt idx="27">
                  <c:v>9498.8974489918492</c:v>
                </c:pt>
                <c:pt idx="28">
                  <c:v>9195.6230111299737</c:v>
                </c:pt>
                <c:pt idx="29">
                  <c:v>8905.9399432978935</c:v>
                </c:pt>
                <c:pt idx="30">
                  <c:v>8629.3016498685411</c:v>
                </c:pt>
                <c:pt idx="31">
                  <c:v>8365.1855155446519</c:v>
                </c:pt>
                <c:pt idx="32">
                  <c:v>8106.8443533188602</c:v>
                </c:pt>
                <c:pt idx="33">
                  <c:v>7854.178108375876</c:v>
                </c:pt>
                <c:pt idx="34">
                  <c:v>7607.0804888838002</c:v>
                </c:pt>
                <c:pt idx="35">
                  <c:v>7365.4431469657275</c:v>
                </c:pt>
                <c:pt idx="36">
                  <c:v>7129.1607414401196</c:v>
                </c:pt>
                <c:pt idx="37">
                  <c:v>6897.8790462009638</c:v>
                </c:pt>
                <c:pt idx="38">
                  <c:v>6671.4793254986689</c:v>
                </c:pt>
                <c:pt idx="39">
                  <c:v>6455.8039690029082</c:v>
                </c:pt>
                <c:pt idx="40">
                  <c:v>6250.5531145576706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814.18964851912312</c:v>
                </c:pt>
                <c:pt idx="9">
                  <c:v>865.88076033170444</c:v>
                </c:pt>
                <c:pt idx="10">
                  <c:v>898.14298969664628</c:v>
                </c:pt>
                <c:pt idx="11">
                  <c:v>952.66658641186382</c:v>
                </c:pt>
                <c:pt idx="12">
                  <c:v>1005.8613526223204</c:v>
                </c:pt>
                <c:pt idx="13">
                  <c:v>1065.9628972859362</c:v>
                </c:pt>
                <c:pt idx="14">
                  <c:v>1126.1046404362471</c:v>
                </c:pt>
                <c:pt idx="15">
                  <c:v>1186.3391472477795</c:v>
                </c:pt>
                <c:pt idx="16">
                  <c:v>1246.3966120327161</c:v>
                </c:pt>
                <c:pt idx="17">
                  <c:v>1306.3297949399243</c:v>
                </c:pt>
                <c:pt idx="18">
                  <c:v>1311.1702847842087</c:v>
                </c:pt>
                <c:pt idx="19">
                  <c:v>1316.9092148003961</c:v>
                </c:pt>
                <c:pt idx="20">
                  <c:v>1322.9061479371642</c:v>
                </c:pt>
                <c:pt idx="21">
                  <c:v>1329.5579209757541</c:v>
                </c:pt>
                <c:pt idx="22">
                  <c:v>1336.3024816737811</c:v>
                </c:pt>
                <c:pt idx="23">
                  <c:v>1342.8900787956809</c:v>
                </c:pt>
                <c:pt idx="24">
                  <c:v>1350.0364228894368</c:v>
                </c:pt>
                <c:pt idx="25">
                  <c:v>1357.2083297468355</c:v>
                </c:pt>
                <c:pt idx="26">
                  <c:v>1365.2143983067726</c:v>
                </c:pt>
                <c:pt idx="27">
                  <c:v>1373.8563484432152</c:v>
                </c:pt>
                <c:pt idx="28">
                  <c:v>1382.1335265791076</c:v>
                </c:pt>
                <c:pt idx="29">
                  <c:v>1390.5745946873076</c:v>
                </c:pt>
                <c:pt idx="30">
                  <c:v>1399.183671508978</c:v>
                </c:pt>
                <c:pt idx="31">
                  <c:v>1407.6315395191059</c:v>
                </c:pt>
                <c:pt idx="32">
                  <c:v>1416.5440864857994</c:v>
                </c:pt>
                <c:pt idx="33">
                  <c:v>1425.8439562670399</c:v>
                </c:pt>
                <c:pt idx="34">
                  <c:v>1435.5445361891268</c:v>
                </c:pt>
                <c:pt idx="35">
                  <c:v>1445.9040760982275</c:v>
                </c:pt>
                <c:pt idx="36">
                  <c:v>1456.8878369548595</c:v>
                </c:pt>
                <c:pt idx="37">
                  <c:v>1467.388130974703</c:v>
                </c:pt>
                <c:pt idx="38">
                  <c:v>1478.3691597349437</c:v>
                </c:pt>
                <c:pt idx="39">
                  <c:v>1490.0011568243328</c:v>
                </c:pt>
                <c:pt idx="40">
                  <c:v>1504.5171238896958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16806.642571472396</c:v>
                </c:pt>
                <c:pt idx="10">
                  <c:v>16418.256466877385</c:v>
                </c:pt>
                <c:pt idx="11">
                  <c:v>15994.704033530697</c:v>
                </c:pt>
                <c:pt idx="12">
                  <c:v>15464.992424990483</c:v>
                </c:pt>
                <c:pt idx="13">
                  <c:v>14884.077808839978</c:v>
                </c:pt>
                <c:pt idx="14">
                  <c:v>14326.839845781153</c:v>
                </c:pt>
                <c:pt idx="15">
                  <c:v>13791.576238820628</c:v>
                </c:pt>
                <c:pt idx="16">
                  <c:v>13276.657759840251</c:v>
                </c:pt>
                <c:pt idx="17">
                  <c:v>12780.444709013685</c:v>
                </c:pt>
                <c:pt idx="18">
                  <c:v>12301.453095107719</c:v>
                </c:pt>
                <c:pt idx="19">
                  <c:v>11838.260749863124</c:v>
                </c:pt>
                <c:pt idx="20">
                  <c:v>11389.503922810096</c:v>
                </c:pt>
                <c:pt idx="21">
                  <c:v>10953.874017279621</c:v>
                </c:pt>
                <c:pt idx="22">
                  <c:v>10527.486431089401</c:v>
                </c:pt>
                <c:pt idx="23">
                  <c:v>10109.842030769265</c:v>
                </c:pt>
                <c:pt idx="24">
                  <c:v>9712.8095022030557</c:v>
                </c:pt>
                <c:pt idx="25">
                  <c:v>9335.3838910550021</c:v>
                </c:pt>
                <c:pt idx="26">
                  <c:v>8976.6092130317356</c:v>
                </c:pt>
                <c:pt idx="27">
                  <c:v>8635.5356457351718</c:v>
                </c:pt>
                <c:pt idx="28">
                  <c:v>8311.3005160516732</c:v>
                </c:pt>
                <c:pt idx="29">
                  <c:v>8003.083168561544</c:v>
                </c:pt>
                <c:pt idx="30">
                  <c:v>7710.1029208254386</c:v>
                </c:pt>
                <c:pt idx="31">
                  <c:v>7434.3464529805733</c:v>
                </c:pt>
                <c:pt idx="32">
                  <c:v>7174.6089790226142</c:v>
                </c:pt>
                <c:pt idx="33">
                  <c:v>6930.1622703006879</c:v>
                </c:pt>
                <c:pt idx="34">
                  <c:v>6700.312682583758</c:v>
                </c:pt>
                <c:pt idx="35">
                  <c:v>6484.399683928692</c:v>
                </c:pt>
                <c:pt idx="36">
                  <c:v>6281.797828102005</c:v>
                </c:pt>
                <c:pt idx="37">
                  <c:v>6091.7181451104434</c:v>
                </c:pt>
                <c:pt idx="38">
                  <c:v>5913.5802737099975</c:v>
                </c:pt>
                <c:pt idx="39">
                  <c:v>5746.845774192363</c:v>
                </c:pt>
                <c:pt idx="40">
                  <c:v>5591.004712931277</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814.18964851912312</c:v>
                </c:pt>
                <c:pt idx="9">
                  <c:v>865.88076033170444</c:v>
                </c:pt>
                <c:pt idx="10">
                  <c:v>953.60271801347301</c:v>
                </c:pt>
                <c:pt idx="11">
                  <c:v>1172.7873335087909</c:v>
                </c:pt>
                <c:pt idx="12">
                  <c:v>1278.8645787805056</c:v>
                </c:pt>
                <c:pt idx="13">
                  <c:v>1284.3654782124843</c:v>
                </c:pt>
                <c:pt idx="14">
                  <c:v>1289.9065761311581</c:v>
                </c:pt>
                <c:pt idx="15">
                  <c:v>1295.5404377110533</c:v>
                </c:pt>
                <c:pt idx="16">
                  <c:v>1300.9972572643533</c:v>
                </c:pt>
                <c:pt idx="17">
                  <c:v>1306.3297949399243</c:v>
                </c:pt>
                <c:pt idx="18">
                  <c:v>1311.1702847842087</c:v>
                </c:pt>
                <c:pt idx="19">
                  <c:v>1316.9092148003961</c:v>
                </c:pt>
                <c:pt idx="20">
                  <c:v>1322.9061479371642</c:v>
                </c:pt>
                <c:pt idx="21">
                  <c:v>1329.5579209757541</c:v>
                </c:pt>
                <c:pt idx="22">
                  <c:v>1336.3024816737811</c:v>
                </c:pt>
                <c:pt idx="23">
                  <c:v>1342.8900787956809</c:v>
                </c:pt>
                <c:pt idx="24">
                  <c:v>1350.0364228894368</c:v>
                </c:pt>
                <c:pt idx="25">
                  <c:v>1357.2083297468355</c:v>
                </c:pt>
                <c:pt idx="26">
                  <c:v>1365.2143983067726</c:v>
                </c:pt>
                <c:pt idx="27">
                  <c:v>1373.8563484432152</c:v>
                </c:pt>
                <c:pt idx="28">
                  <c:v>1382.1335265791076</c:v>
                </c:pt>
                <c:pt idx="29">
                  <c:v>1390.5745946873076</c:v>
                </c:pt>
                <c:pt idx="30">
                  <c:v>1399.183671508978</c:v>
                </c:pt>
                <c:pt idx="31">
                  <c:v>1407.6315395191059</c:v>
                </c:pt>
                <c:pt idx="32">
                  <c:v>1416.5440864857994</c:v>
                </c:pt>
                <c:pt idx="33">
                  <c:v>1425.8439562670399</c:v>
                </c:pt>
                <c:pt idx="34">
                  <c:v>1435.5445361891268</c:v>
                </c:pt>
                <c:pt idx="35">
                  <c:v>1445.9040760982275</c:v>
                </c:pt>
                <c:pt idx="36">
                  <c:v>1456.8878369548595</c:v>
                </c:pt>
                <c:pt idx="37">
                  <c:v>1467.388130974703</c:v>
                </c:pt>
                <c:pt idx="38">
                  <c:v>1478.3691597349437</c:v>
                </c:pt>
                <c:pt idx="39">
                  <c:v>1490.0011568243328</c:v>
                </c:pt>
                <c:pt idx="40">
                  <c:v>1504.5171238896958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16806.642571472396</c:v>
                </c:pt>
                <c:pt idx="10">
                  <c:v>16418.256466877385</c:v>
                </c:pt>
                <c:pt idx="11">
                  <c:v>15994.704033530697</c:v>
                </c:pt>
                <c:pt idx="12">
                  <c:v>15464.992424990483</c:v>
                </c:pt>
                <c:pt idx="13">
                  <c:v>14884.077808839978</c:v>
                </c:pt>
                <c:pt idx="14">
                  <c:v>14326.839845781153</c:v>
                </c:pt>
                <c:pt idx="15">
                  <c:v>13791.576238820628</c:v>
                </c:pt>
                <c:pt idx="16">
                  <c:v>13276.657759840251</c:v>
                </c:pt>
                <c:pt idx="17">
                  <c:v>12780.444709013685</c:v>
                </c:pt>
                <c:pt idx="18">
                  <c:v>12301.453095107719</c:v>
                </c:pt>
                <c:pt idx="19">
                  <c:v>11838.260749863124</c:v>
                </c:pt>
                <c:pt idx="20">
                  <c:v>11389.503922810096</c:v>
                </c:pt>
                <c:pt idx="21">
                  <c:v>10953.874017279621</c:v>
                </c:pt>
                <c:pt idx="22">
                  <c:v>10527.486431089401</c:v>
                </c:pt>
                <c:pt idx="23">
                  <c:v>10109.842030769265</c:v>
                </c:pt>
                <c:pt idx="24">
                  <c:v>9712.8095022030557</c:v>
                </c:pt>
                <c:pt idx="25">
                  <c:v>9335.3838910550021</c:v>
                </c:pt>
                <c:pt idx="26">
                  <c:v>8976.6092130317356</c:v>
                </c:pt>
                <c:pt idx="27">
                  <c:v>8635.5356457351718</c:v>
                </c:pt>
                <c:pt idx="28">
                  <c:v>8311.3005160516732</c:v>
                </c:pt>
                <c:pt idx="29">
                  <c:v>8003.083168561544</c:v>
                </c:pt>
                <c:pt idx="30">
                  <c:v>7710.1029208254386</c:v>
                </c:pt>
                <c:pt idx="31">
                  <c:v>7434.3464529805733</c:v>
                </c:pt>
                <c:pt idx="32">
                  <c:v>7174.6089790226142</c:v>
                </c:pt>
                <c:pt idx="33">
                  <c:v>6930.1622703006879</c:v>
                </c:pt>
                <c:pt idx="34">
                  <c:v>6700.312682583758</c:v>
                </c:pt>
                <c:pt idx="35">
                  <c:v>6484.399683928692</c:v>
                </c:pt>
                <c:pt idx="36">
                  <c:v>6281.797828102005</c:v>
                </c:pt>
                <c:pt idx="37">
                  <c:v>6091.7181451104434</c:v>
                </c:pt>
                <c:pt idx="38">
                  <c:v>5913.5802737099975</c:v>
                </c:pt>
                <c:pt idx="39">
                  <c:v>5746.845774192363</c:v>
                </c:pt>
                <c:pt idx="40">
                  <c:v>5591.004712931277</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814.18964851912312</c:v>
                </c:pt>
                <c:pt idx="9">
                  <c:v>865.88076033170444</c:v>
                </c:pt>
                <c:pt idx="10">
                  <c:v>953.60271801347301</c:v>
                </c:pt>
                <c:pt idx="11">
                  <c:v>1172.7873335087909</c:v>
                </c:pt>
                <c:pt idx="12">
                  <c:v>1278.8645787805056</c:v>
                </c:pt>
                <c:pt idx="13">
                  <c:v>1284.3654782124843</c:v>
                </c:pt>
                <c:pt idx="14">
                  <c:v>1289.9065761311581</c:v>
                </c:pt>
                <c:pt idx="15">
                  <c:v>1295.5404377110533</c:v>
                </c:pt>
                <c:pt idx="16">
                  <c:v>1300.9972572643533</c:v>
                </c:pt>
                <c:pt idx="17">
                  <c:v>1306.3297949399243</c:v>
                </c:pt>
                <c:pt idx="18">
                  <c:v>1311.1702847842087</c:v>
                </c:pt>
                <c:pt idx="19">
                  <c:v>1316.9092148003961</c:v>
                </c:pt>
                <c:pt idx="20">
                  <c:v>1322.9061479371642</c:v>
                </c:pt>
                <c:pt idx="21">
                  <c:v>1329.5579209757541</c:v>
                </c:pt>
                <c:pt idx="22">
                  <c:v>1336.3024816737811</c:v>
                </c:pt>
                <c:pt idx="23">
                  <c:v>1342.8900787956809</c:v>
                </c:pt>
                <c:pt idx="24">
                  <c:v>1350.0364228894368</c:v>
                </c:pt>
                <c:pt idx="25">
                  <c:v>1357.2083297468355</c:v>
                </c:pt>
                <c:pt idx="26">
                  <c:v>1365.2143983067726</c:v>
                </c:pt>
                <c:pt idx="27">
                  <c:v>1373.8563484432152</c:v>
                </c:pt>
                <c:pt idx="28">
                  <c:v>1382.1335265791076</c:v>
                </c:pt>
                <c:pt idx="29">
                  <c:v>1390.5745946873076</c:v>
                </c:pt>
                <c:pt idx="30">
                  <c:v>1399.183671508978</c:v>
                </c:pt>
                <c:pt idx="31">
                  <c:v>1407.6315395191059</c:v>
                </c:pt>
                <c:pt idx="32">
                  <c:v>1416.5440864857994</c:v>
                </c:pt>
                <c:pt idx="33">
                  <c:v>1425.8439562670399</c:v>
                </c:pt>
                <c:pt idx="34">
                  <c:v>1435.5445361891268</c:v>
                </c:pt>
                <c:pt idx="35">
                  <c:v>1445.9040760982275</c:v>
                </c:pt>
                <c:pt idx="36">
                  <c:v>1456.8878369548595</c:v>
                </c:pt>
                <c:pt idx="37">
                  <c:v>1467.388130974703</c:v>
                </c:pt>
                <c:pt idx="38">
                  <c:v>1478.3691597349437</c:v>
                </c:pt>
                <c:pt idx="39">
                  <c:v>1490.0011568243328</c:v>
                </c:pt>
                <c:pt idx="40">
                  <c:v>1504.5171238896958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16806.650151157832</c:v>
                </c:pt>
                <c:pt idx="10">
                  <c:v>16418.27900967906</c:v>
                </c:pt>
                <c:pt idx="11">
                  <c:v>15994.748744000519</c:v>
                </c:pt>
                <c:pt idx="12">
                  <c:v>15465.066199480912</c:v>
                </c:pt>
                <c:pt idx="13">
                  <c:v>14884.187327518119</c:v>
                </c:pt>
                <c:pt idx="14">
                  <c:v>14326.991588403029</c:v>
                </c:pt>
                <c:pt idx="15">
                  <c:v>13791.776499635611</c:v>
                </c:pt>
                <c:pt idx="16">
                  <c:v>13276.912661676974</c:v>
                </c:pt>
                <c:pt idx="17">
                  <c:v>12780.760092198263</c:v>
                </c:pt>
                <c:pt idx="18">
                  <c:v>12301.834631100501</c:v>
                </c:pt>
                <c:pt idx="19">
                  <c:v>11838.713953590299</c:v>
                </c:pt>
                <c:pt idx="20">
                  <c:v>11390.03416430976</c:v>
                </c:pt>
                <c:pt idx="21">
                  <c:v>10954.486532702593</c:v>
                </c:pt>
                <c:pt idx="22">
                  <c:v>10528.177394851988</c:v>
                </c:pt>
                <c:pt idx="23">
                  <c:v>10110.607848313768</c:v>
                </c:pt>
                <c:pt idx="24">
                  <c:v>9713.6467966142027</c:v>
                </c:pt>
                <c:pt idx="25">
                  <c:v>9336.2894904563673</c:v>
                </c:pt>
                <c:pt idx="26">
                  <c:v>8977.5801387167558</c:v>
                </c:pt>
                <c:pt idx="27">
                  <c:v>8636.5689577643643</c:v>
                </c:pt>
                <c:pt idx="28">
                  <c:v>8312.3934520224702</c:v>
                </c:pt>
                <c:pt idx="29">
                  <c:v>8004.2331333156762</c:v>
                </c:pt>
                <c:pt idx="30">
                  <c:v>7711.3074767560538</c:v>
                </c:pt>
                <c:pt idx="31">
                  <c:v>7435.6033109041682</c:v>
                </c:pt>
                <c:pt idx="32">
                  <c:v>7175.9158536357409</c:v>
                </c:pt>
                <c:pt idx="33">
                  <c:v>6931.5170141091949</c:v>
                </c:pt>
                <c:pt idx="34">
                  <c:v>6701.7132779067369</c:v>
                </c:pt>
                <c:pt idx="35">
                  <c:v>6485.844235368264</c:v>
                </c:pt>
                <c:pt idx="36">
                  <c:v>6283.2845554518144</c:v>
                </c:pt>
                <c:pt idx="37">
                  <c:v>6093.2452369781658</c:v>
                </c:pt>
                <c:pt idx="38">
                  <c:v>5915.1460274818874</c:v>
                </c:pt>
                <c:pt idx="39">
                  <c:v>5748.4485897152827</c:v>
                </c:pt>
                <c:pt idx="40">
                  <c:v>5592.6430865627435</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751.89583970003173</c:v>
                </c:pt>
                <c:pt idx="9">
                  <c:v>732.55174345032856</c:v>
                </c:pt>
                <c:pt idx="10">
                  <c:v>732.0079627532798</c:v>
                </c:pt>
                <c:pt idx="11">
                  <c:v>806.95805871022571</c:v>
                </c:pt>
                <c:pt idx="12">
                  <c:v>776.68148295321885</c:v>
                </c:pt>
                <c:pt idx="13">
                  <c:v>780.02229542022758</c:v>
                </c:pt>
                <c:pt idx="14">
                  <c:v>783.38752127765838</c:v>
                </c:pt>
                <c:pt idx="15">
                  <c:v>786.8090844667795</c:v>
                </c:pt>
                <c:pt idx="16">
                  <c:v>790.12312629199482</c:v>
                </c:pt>
                <c:pt idx="17">
                  <c:v>793.3616891066099</c:v>
                </c:pt>
                <c:pt idx="18">
                  <c:v>796.30142087560091</c:v>
                </c:pt>
                <c:pt idx="19">
                  <c:v>799.78679434633023</c:v>
                </c:pt>
                <c:pt idx="20">
                  <c:v>803.42885856416797</c:v>
                </c:pt>
                <c:pt idx="21">
                  <c:v>807.46862089209674</c:v>
                </c:pt>
                <c:pt idx="22">
                  <c:v>811.56473512633966</c:v>
                </c:pt>
                <c:pt idx="23">
                  <c:v>815.5655220639328</c:v>
                </c:pt>
                <c:pt idx="24">
                  <c:v>819.90564784466653</c:v>
                </c:pt>
                <c:pt idx="25">
                  <c:v>824.26129843193826</c:v>
                </c:pt>
                <c:pt idx="26">
                  <c:v>829.1235530482063</c:v>
                </c:pt>
                <c:pt idx="27">
                  <c:v>834.37199198298424</c:v>
                </c:pt>
                <c:pt idx="28">
                  <c:v>839.39889717366782</c:v>
                </c:pt>
                <c:pt idx="29">
                  <c:v>844.52533620776592</c:v>
                </c:pt>
                <c:pt idx="30">
                  <c:v>849.75381048382201</c:v>
                </c:pt>
                <c:pt idx="31">
                  <c:v>854.88437924205266</c:v>
                </c:pt>
                <c:pt idx="32">
                  <c:v>860.29715734994477</c:v>
                </c:pt>
                <c:pt idx="33">
                  <c:v>865.94516478780292</c:v>
                </c:pt>
                <c:pt idx="34">
                  <c:v>871.83653196178227</c:v>
                </c:pt>
                <c:pt idx="35">
                  <c:v>878.12809946065386</c:v>
                </c:pt>
                <c:pt idx="36">
                  <c:v>884.79876953165342</c:v>
                </c:pt>
                <c:pt idx="37">
                  <c:v>891.17581997631714</c:v>
                </c:pt>
                <c:pt idx="38">
                  <c:v>897.84483078744506</c:v>
                </c:pt>
                <c:pt idx="39">
                  <c:v>904.9091884207678</c:v>
                </c:pt>
                <c:pt idx="40">
                  <c:v>913.72504196295995</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19131.599898449193</c:v>
                </c:pt>
                <c:pt idx="1">
                  <c:v>19110.395367970046</c:v>
                </c:pt>
                <c:pt idx="2">
                  <c:v>18992.489088875122</c:v>
                </c:pt>
                <c:pt idx="3">
                  <c:v>18762.696818963243</c:v>
                </c:pt>
                <c:pt idx="4">
                  <c:v>18501.320149102947</c:v>
                </c:pt>
                <c:pt idx="5">
                  <c:v>18210.662237016062</c:v>
                </c:pt>
                <c:pt idx="6">
                  <c:v>17892.256269515699</c:v>
                </c:pt>
                <c:pt idx="7">
                  <c:v>17548.692500076751</c:v>
                </c:pt>
                <c:pt idx="8">
                  <c:v>17183.427475855868</c:v>
                </c:pt>
                <c:pt idx="9">
                  <c:v>16806.650151157832</c:v>
                </c:pt>
                <c:pt idx="10">
                  <c:v>16418.27900967906</c:v>
                </c:pt>
                <c:pt idx="11">
                  <c:v>15994.748744000519</c:v>
                </c:pt>
                <c:pt idx="12">
                  <c:v>15465.066199480912</c:v>
                </c:pt>
                <c:pt idx="13">
                  <c:v>14884.187327518119</c:v>
                </c:pt>
                <c:pt idx="14">
                  <c:v>14326.991588403029</c:v>
                </c:pt>
                <c:pt idx="15">
                  <c:v>13791.776499635611</c:v>
                </c:pt>
                <c:pt idx="16">
                  <c:v>13276.912661676974</c:v>
                </c:pt>
                <c:pt idx="17">
                  <c:v>12780.760092198263</c:v>
                </c:pt>
                <c:pt idx="18">
                  <c:v>12301.834631100501</c:v>
                </c:pt>
                <c:pt idx="19">
                  <c:v>11838.713953590299</c:v>
                </c:pt>
                <c:pt idx="20">
                  <c:v>11390.03416430976</c:v>
                </c:pt>
                <c:pt idx="21">
                  <c:v>10954.486532702593</c:v>
                </c:pt>
                <c:pt idx="22">
                  <c:v>10528.177394851988</c:v>
                </c:pt>
                <c:pt idx="23">
                  <c:v>10110.607848313768</c:v>
                </c:pt>
                <c:pt idx="24">
                  <c:v>9713.6467966142027</c:v>
                </c:pt>
                <c:pt idx="25">
                  <c:v>9336.2894904563673</c:v>
                </c:pt>
                <c:pt idx="26">
                  <c:v>8977.5801387167558</c:v>
                </c:pt>
                <c:pt idx="27">
                  <c:v>8636.5689577643643</c:v>
                </c:pt>
                <c:pt idx="28">
                  <c:v>8312.3934520224702</c:v>
                </c:pt>
                <c:pt idx="29">
                  <c:v>8004.2331333156762</c:v>
                </c:pt>
                <c:pt idx="30">
                  <c:v>7711.3074767560538</c:v>
                </c:pt>
                <c:pt idx="31">
                  <c:v>7435.6033109041682</c:v>
                </c:pt>
                <c:pt idx="32">
                  <c:v>7175.9158536357409</c:v>
                </c:pt>
                <c:pt idx="33">
                  <c:v>6931.5170141091949</c:v>
                </c:pt>
                <c:pt idx="34">
                  <c:v>6701.7132779067369</c:v>
                </c:pt>
                <c:pt idx="35">
                  <c:v>6485.844235368264</c:v>
                </c:pt>
                <c:pt idx="36">
                  <c:v>6283.2845554518144</c:v>
                </c:pt>
                <c:pt idx="37">
                  <c:v>6093.2452369781658</c:v>
                </c:pt>
                <c:pt idx="38">
                  <c:v>5915.1460274818874</c:v>
                </c:pt>
                <c:pt idx="39">
                  <c:v>5748.4485897152827</c:v>
                </c:pt>
                <c:pt idx="40">
                  <c:v>5592.6430865627435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455.26663032167835</c:v>
                </c:pt>
                <c:pt idx="1">
                  <c:v>486.17816368481363</c:v>
                </c:pt>
                <c:pt idx="2">
                  <c:v>537.17480231816273</c:v>
                </c:pt>
                <c:pt idx="3">
                  <c:v>587.27036270372776</c:v>
                </c:pt>
                <c:pt idx="4">
                  <c:v>633.85869548258768</c:v>
                </c:pt>
                <c:pt idx="5">
                  <c:v>675.66218976476682</c:v>
                </c:pt>
                <c:pt idx="6">
                  <c:v>714.36431823691066</c:v>
                </c:pt>
                <c:pt idx="7">
                  <c:v>751.39711693352467</c:v>
                </c:pt>
                <c:pt idx="8">
                  <c:v>751.89583970003173</c:v>
                </c:pt>
                <c:pt idx="9">
                  <c:v>732.55174345032856</c:v>
                </c:pt>
                <c:pt idx="10">
                  <c:v>732.00796275327968</c:v>
                </c:pt>
                <c:pt idx="11">
                  <c:v>806.95805871022571</c:v>
                </c:pt>
                <c:pt idx="12">
                  <c:v>776.68148295321885</c:v>
                </c:pt>
                <c:pt idx="13">
                  <c:v>780.02229542022758</c:v>
                </c:pt>
                <c:pt idx="14">
                  <c:v>783.38752127765838</c:v>
                </c:pt>
                <c:pt idx="15">
                  <c:v>786.8090844667795</c:v>
                </c:pt>
                <c:pt idx="16">
                  <c:v>790.12312629199482</c:v>
                </c:pt>
                <c:pt idx="17">
                  <c:v>793.3616891066099</c:v>
                </c:pt>
                <c:pt idx="18">
                  <c:v>796.30142087560091</c:v>
                </c:pt>
                <c:pt idx="19">
                  <c:v>799.78679434633023</c:v>
                </c:pt>
                <c:pt idx="20">
                  <c:v>803.42885856416797</c:v>
                </c:pt>
                <c:pt idx="21">
                  <c:v>807.46862089209674</c:v>
                </c:pt>
                <c:pt idx="22">
                  <c:v>811.56473512633966</c:v>
                </c:pt>
                <c:pt idx="23">
                  <c:v>815.5655220639328</c:v>
                </c:pt>
                <c:pt idx="24">
                  <c:v>819.90564784466653</c:v>
                </c:pt>
                <c:pt idx="25">
                  <c:v>824.26129843193826</c:v>
                </c:pt>
                <c:pt idx="26">
                  <c:v>829.1235530482063</c:v>
                </c:pt>
                <c:pt idx="27">
                  <c:v>834.37199198298424</c:v>
                </c:pt>
                <c:pt idx="28">
                  <c:v>839.39889717366782</c:v>
                </c:pt>
                <c:pt idx="29">
                  <c:v>844.52533620776592</c:v>
                </c:pt>
                <c:pt idx="30">
                  <c:v>849.75381048382201</c:v>
                </c:pt>
                <c:pt idx="31">
                  <c:v>854.88437924205266</c:v>
                </c:pt>
                <c:pt idx="32">
                  <c:v>860.29715734994477</c:v>
                </c:pt>
                <c:pt idx="33">
                  <c:v>865.94516478780292</c:v>
                </c:pt>
                <c:pt idx="34">
                  <c:v>871.83653196178227</c:v>
                </c:pt>
                <c:pt idx="35">
                  <c:v>878.12809946065386</c:v>
                </c:pt>
                <c:pt idx="36">
                  <c:v>884.79876953165342</c:v>
                </c:pt>
                <c:pt idx="37">
                  <c:v>891.17581997631714</c:v>
                </c:pt>
                <c:pt idx="38">
                  <c:v>897.84483078744506</c:v>
                </c:pt>
                <c:pt idx="39">
                  <c:v>904.9091884207678</c:v>
                </c:pt>
                <c:pt idx="40">
                  <c:v>913.72504196295995</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64333.325846758496</c:v>
                </c:pt>
                <c:pt idx="2">
                  <c:v>60911.34042937772</c:v>
                </c:pt>
                <c:pt idx="3">
                  <c:v>55436.163761568474</c:v>
                </c:pt>
                <c:pt idx="4">
                  <c:v>44485.810425950018</c:v>
                </c:pt>
                <c:pt idx="5">
                  <c:v>37260.790597327687</c:v>
                </c:pt>
                <c:pt idx="6">
                  <c:v>36006.249318004317</c:v>
                </c:pt>
                <c:pt idx="7">
                  <c:v>35360.991294347514</c:v>
                </c:pt>
                <c:pt idx="8">
                  <c:v>34662.463995608465</c:v>
                </c:pt>
                <c:pt idx="9">
                  <c:v>33204.085828715186</c:v>
                </c:pt>
                <c:pt idx="10">
                  <c:v>31455.814275832181</c:v>
                </c:pt>
                <c:pt idx="11">
                  <c:v>29710.092457751405</c:v>
                </c:pt>
                <c:pt idx="12">
                  <c:v>27417.449016472452</c:v>
                </c:pt>
                <c:pt idx="13">
                  <c:v>25327.530111264681</c:v>
                </c:pt>
                <c:pt idx="14">
                  <c:v>24007.90572140929</c:v>
                </c:pt>
                <c:pt idx="15">
                  <c:v>23166.44803813778</c:v>
                </c:pt>
                <c:pt idx="16">
                  <c:v>21536.355219818444</c:v>
                </c:pt>
                <c:pt idx="17">
                  <c:v>20442.384151274295</c:v>
                </c:pt>
                <c:pt idx="18">
                  <c:v>19260.930562276528</c:v>
                </c:pt>
                <c:pt idx="19">
                  <c:v>17691.616202840971</c:v>
                </c:pt>
                <c:pt idx="20">
                  <c:v>16550.430063346968</c:v>
                </c:pt>
                <c:pt idx="21">
                  <c:v>15399.725010767226</c:v>
                </c:pt>
                <c:pt idx="22">
                  <c:v>14249.019958187482</c:v>
                </c:pt>
                <c:pt idx="23">
                  <c:v>13687.941669523079</c:v>
                </c:pt>
                <c:pt idx="24">
                  <c:v>13687.941669523081</c:v>
                </c:pt>
                <c:pt idx="25">
                  <c:v>13687.941669523078</c:v>
                </c:pt>
                <c:pt idx="26">
                  <c:v>13687.941669523076</c:v>
                </c:pt>
                <c:pt idx="27">
                  <c:v>13687.941669523081</c:v>
                </c:pt>
                <c:pt idx="28">
                  <c:v>13687.941669523078</c:v>
                </c:pt>
                <c:pt idx="29">
                  <c:v>13687.941669523083</c:v>
                </c:pt>
                <c:pt idx="30">
                  <c:v>13687.941669523087</c:v>
                </c:pt>
                <c:pt idx="31">
                  <c:v>13687.941669523076</c:v>
                </c:pt>
                <c:pt idx="32">
                  <c:v>13687.941669523083</c:v>
                </c:pt>
                <c:pt idx="33">
                  <c:v>13687.941669523079</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7277.3183086122835</c:v>
                </c:pt>
                <c:pt idx="2">
                  <c:v>8522.7371816614504</c:v>
                </c:pt>
                <c:pt idx="3">
                  <c:v>9271.3458423488573</c:v>
                </c:pt>
                <c:pt idx="4">
                  <c:v>10549.188598714209</c:v>
                </c:pt>
                <c:pt idx="5">
                  <c:v>11809.280731790779</c:v>
                </c:pt>
                <c:pt idx="6">
                  <c:v>13061.904761551337</c:v>
                </c:pt>
                <c:pt idx="7">
                  <c:v>14506.661787177101</c:v>
                </c:pt>
                <c:pt idx="8">
                  <c:v>15985.032237954012</c:v>
                </c:pt>
                <c:pt idx="9">
                  <c:v>17194.507668708495</c:v>
                </c:pt>
                <c:pt idx="10">
                  <c:v>18240.583828454623</c:v>
                </c:pt>
                <c:pt idx="11">
                  <c:v>19220.671819895764</c:v>
                </c:pt>
                <c:pt idx="12">
                  <c:v>19816.464337846359</c:v>
                </c:pt>
                <c:pt idx="13">
                  <c:v>20397.200406543197</c:v>
                </c:pt>
                <c:pt idx="14">
                  <c:v>19599.170780871707</c:v>
                </c:pt>
                <c:pt idx="15">
                  <c:v>19121.058896937859</c:v>
                </c:pt>
                <c:pt idx="16">
                  <c:v>18115.26188949624</c:v>
                </c:pt>
                <c:pt idx="17">
                  <c:v>17473.743835059187</c:v>
                </c:pt>
                <c:pt idx="18">
                  <c:v>16774.218150153294</c:v>
                </c:pt>
                <c:pt idx="19">
                  <c:v>15826.366662965132</c:v>
                </c:pt>
                <c:pt idx="20">
                  <c:v>15171.74607488756</c:v>
                </c:pt>
                <c:pt idx="21">
                  <c:v>14506.298159732505</c:v>
                </c:pt>
                <c:pt idx="22">
                  <c:v>13842.863705220734</c:v>
                </c:pt>
                <c:pt idx="23">
                  <c:v>13181.493311905258</c:v>
                </c:pt>
                <c:pt idx="24">
                  <c:v>12947.605614301261</c:v>
                </c:pt>
                <c:pt idx="25">
                  <c:v>12719.426702766572</c:v>
                </c:pt>
                <c:pt idx="26">
                  <c:v>12496.006222955049</c:v>
                </c:pt>
                <c:pt idx="27">
                  <c:v>12277.508644078829</c:v>
                </c:pt>
                <c:pt idx="28">
                  <c:v>12067.106679477674</c:v>
                </c:pt>
                <c:pt idx="29">
                  <c:v>11885.613068401082</c:v>
                </c:pt>
                <c:pt idx="30">
                  <c:v>11698.179853854541</c:v>
                </c:pt>
                <c:pt idx="31">
                  <c:v>11516.652677767957</c:v>
                </c:pt>
                <c:pt idx="32">
                  <c:v>11343.122934912411</c:v>
                </c:pt>
                <c:pt idx="33">
                  <c:v>11205.024036063271</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1791.5768124499484</c:v>
                </c:pt>
                <c:pt idx="2">
                  <c:v>1874.0597998121038</c:v>
                </c:pt>
                <c:pt idx="3">
                  <c:v>1902.992117772915</c:v>
                </c:pt>
                <c:pt idx="4">
                  <c:v>2242.5993667616299</c:v>
                </c:pt>
                <c:pt idx="5">
                  <c:v>2428.5665087372349</c:v>
                </c:pt>
                <c:pt idx="6">
                  <c:v>2466.7036373560554</c:v>
                </c:pt>
                <c:pt idx="7">
                  <c:v>2505.1194576463622</c:v>
                </c:pt>
                <c:pt idx="8">
                  <c:v>2544.1783981614426</c:v>
                </c:pt>
                <c:pt idx="9">
                  <c:v>2582.0099258465493</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64333.325846758496</c:v>
                </c:pt>
                <c:pt idx="2">
                  <c:v>60911.34042937772</c:v>
                </c:pt>
                <c:pt idx="3">
                  <c:v>55436.163761568474</c:v>
                </c:pt>
                <c:pt idx="4">
                  <c:v>44485.810425950018</c:v>
                </c:pt>
                <c:pt idx="5">
                  <c:v>37260.790597327687</c:v>
                </c:pt>
                <c:pt idx="6">
                  <c:v>36006.249318004317</c:v>
                </c:pt>
                <c:pt idx="7">
                  <c:v>35360.991294347514</c:v>
                </c:pt>
                <c:pt idx="8">
                  <c:v>34662.463995608465</c:v>
                </c:pt>
                <c:pt idx="9">
                  <c:v>33204.085828715186</c:v>
                </c:pt>
                <c:pt idx="10">
                  <c:v>31455.814275832181</c:v>
                </c:pt>
                <c:pt idx="11">
                  <c:v>29710.092457751405</c:v>
                </c:pt>
                <c:pt idx="12">
                  <c:v>27417.449016472452</c:v>
                </c:pt>
                <c:pt idx="13">
                  <c:v>25327.530111264681</c:v>
                </c:pt>
                <c:pt idx="14">
                  <c:v>24007.90572140929</c:v>
                </c:pt>
                <c:pt idx="15">
                  <c:v>23166.44803813778</c:v>
                </c:pt>
                <c:pt idx="16">
                  <c:v>21536.355219818444</c:v>
                </c:pt>
                <c:pt idx="17">
                  <c:v>20442.384151274295</c:v>
                </c:pt>
                <c:pt idx="18">
                  <c:v>19260.930562276528</c:v>
                </c:pt>
                <c:pt idx="19">
                  <c:v>17691.616202840971</c:v>
                </c:pt>
                <c:pt idx="20">
                  <c:v>16550.430063346968</c:v>
                </c:pt>
                <c:pt idx="21">
                  <c:v>15399.725010767226</c:v>
                </c:pt>
                <c:pt idx="22">
                  <c:v>14249.019958187482</c:v>
                </c:pt>
                <c:pt idx="23">
                  <c:v>13687.941669523079</c:v>
                </c:pt>
                <c:pt idx="24">
                  <c:v>13687.941669523081</c:v>
                </c:pt>
                <c:pt idx="25">
                  <c:v>13687.941669523078</c:v>
                </c:pt>
                <c:pt idx="26">
                  <c:v>13687.941669523076</c:v>
                </c:pt>
                <c:pt idx="27">
                  <c:v>13687.941669523081</c:v>
                </c:pt>
                <c:pt idx="28">
                  <c:v>13687.941669523078</c:v>
                </c:pt>
                <c:pt idx="29">
                  <c:v>13687.941669523083</c:v>
                </c:pt>
                <c:pt idx="30">
                  <c:v>13687.941669523087</c:v>
                </c:pt>
                <c:pt idx="31">
                  <c:v>13687.941669523076</c:v>
                </c:pt>
                <c:pt idx="32">
                  <c:v>13687.941669523083</c:v>
                </c:pt>
                <c:pt idx="33">
                  <c:v>13687.941669523079</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7277.3183086122835</c:v>
                </c:pt>
                <c:pt idx="2">
                  <c:v>8522.7371816614504</c:v>
                </c:pt>
                <c:pt idx="3">
                  <c:v>9271.3458423488573</c:v>
                </c:pt>
                <c:pt idx="4">
                  <c:v>10549.188598714209</c:v>
                </c:pt>
                <c:pt idx="5">
                  <c:v>11809.280731790779</c:v>
                </c:pt>
                <c:pt idx="6">
                  <c:v>13061.904761551337</c:v>
                </c:pt>
                <c:pt idx="7">
                  <c:v>14506.661787177101</c:v>
                </c:pt>
                <c:pt idx="8">
                  <c:v>15985.032237954012</c:v>
                </c:pt>
                <c:pt idx="9">
                  <c:v>17194.507668708495</c:v>
                </c:pt>
                <c:pt idx="10">
                  <c:v>18240.583828454623</c:v>
                </c:pt>
                <c:pt idx="11">
                  <c:v>19220.671819895764</c:v>
                </c:pt>
                <c:pt idx="12">
                  <c:v>19816.464337846359</c:v>
                </c:pt>
                <c:pt idx="13">
                  <c:v>20397.200406543197</c:v>
                </c:pt>
                <c:pt idx="14">
                  <c:v>19599.170780871707</c:v>
                </c:pt>
                <c:pt idx="15">
                  <c:v>19121.058896937859</c:v>
                </c:pt>
                <c:pt idx="16">
                  <c:v>18115.26188949624</c:v>
                </c:pt>
                <c:pt idx="17">
                  <c:v>17473.743835059187</c:v>
                </c:pt>
                <c:pt idx="18">
                  <c:v>16774.218150153294</c:v>
                </c:pt>
                <c:pt idx="19">
                  <c:v>15826.366662965132</c:v>
                </c:pt>
                <c:pt idx="20">
                  <c:v>15171.74607488756</c:v>
                </c:pt>
                <c:pt idx="21">
                  <c:v>14506.298159732505</c:v>
                </c:pt>
                <c:pt idx="22">
                  <c:v>13842.863705220734</c:v>
                </c:pt>
                <c:pt idx="23">
                  <c:v>13181.493311905258</c:v>
                </c:pt>
                <c:pt idx="24">
                  <c:v>12947.605614301261</c:v>
                </c:pt>
                <c:pt idx="25">
                  <c:v>12719.426702766572</c:v>
                </c:pt>
                <c:pt idx="26">
                  <c:v>12496.006222955049</c:v>
                </c:pt>
                <c:pt idx="27">
                  <c:v>12277.508644078829</c:v>
                </c:pt>
                <c:pt idx="28">
                  <c:v>12067.106679477674</c:v>
                </c:pt>
                <c:pt idx="29">
                  <c:v>11885.613068401082</c:v>
                </c:pt>
                <c:pt idx="30">
                  <c:v>11698.179853854541</c:v>
                </c:pt>
                <c:pt idx="31">
                  <c:v>11516.652677767957</c:v>
                </c:pt>
                <c:pt idx="32">
                  <c:v>11343.122934912411</c:v>
                </c:pt>
                <c:pt idx="33">
                  <c:v>11205.024036063271</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1791.5768124499484</c:v>
                </c:pt>
                <c:pt idx="2">
                  <c:v>1874.0597998121038</c:v>
                </c:pt>
                <c:pt idx="3">
                  <c:v>1902.992117772915</c:v>
                </c:pt>
                <c:pt idx="4">
                  <c:v>2242.5993667616299</c:v>
                </c:pt>
                <c:pt idx="5">
                  <c:v>2428.5665087372349</c:v>
                </c:pt>
                <c:pt idx="6">
                  <c:v>2466.7036373560554</c:v>
                </c:pt>
                <c:pt idx="7">
                  <c:v>2505.1194576463622</c:v>
                </c:pt>
                <c:pt idx="8">
                  <c:v>2544.1783981614426</c:v>
                </c:pt>
                <c:pt idx="9">
                  <c:v>2582.0099258465493</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64886.148572305072</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26659.179724825452</c:v>
                </c:pt>
                <c:pt idx="21">
                  <c:v>25725.071262263602</c:v>
                </c:pt>
                <c:pt idx="22">
                  <c:v>24823.692937269236</c:v>
                </c:pt>
                <c:pt idx="23">
                  <c:v>23953.89792166539</c:v>
                </c:pt>
                <c:pt idx="24">
                  <c:v>22650.218174049238</c:v>
                </c:pt>
                <c:pt idx="25">
                  <c:v>21417.490590039302</c:v>
                </c:pt>
                <c:pt idx="26">
                  <c:v>20251.853631148377</c:v>
                </c:pt>
                <c:pt idx="27">
                  <c:v>19149.655921324487</c:v>
                </c:pt>
                <c:pt idx="28">
                  <c:v>18107.44480895816</c:v>
                </c:pt>
                <c:pt idx="29">
                  <c:v>17121.955551397074</c:v>
                </c:pt>
                <c:pt idx="30">
                  <c:v>16190.101088088571</c:v>
                </c:pt>
                <c:pt idx="31">
                  <c:v>15308.962370313995</c:v>
                </c:pt>
                <c:pt idx="32">
                  <c:v>14475.779217222873</c:v>
                </c:pt>
                <c:pt idx="33">
                  <c:v>13687.941669523078</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6300.6420176703086</c:v>
                </c:pt>
                <c:pt idx="2">
                  <c:v>6605.5250880326876</c:v>
                </c:pt>
                <c:pt idx="3">
                  <c:v>6559.9768705748156</c:v>
                </c:pt>
                <c:pt idx="4">
                  <c:v>6987.1527261925585</c:v>
                </c:pt>
                <c:pt idx="5">
                  <c:v>7435.4400686060644</c:v>
                </c:pt>
                <c:pt idx="6">
                  <c:v>7919.2736191086815</c:v>
                </c:pt>
                <c:pt idx="7">
                  <c:v>8535.3816599356414</c:v>
                </c:pt>
                <c:pt idx="8">
                  <c:v>9210.0465264122231</c:v>
                </c:pt>
                <c:pt idx="9">
                  <c:v>9805.6904156968048</c:v>
                </c:pt>
                <c:pt idx="10">
                  <c:v>10376.956047406682</c:v>
                </c:pt>
                <c:pt idx="11">
                  <c:v>10969.492113466737</c:v>
                </c:pt>
                <c:pt idx="12">
                  <c:v>11438.468113390707</c:v>
                </c:pt>
                <c:pt idx="13">
                  <c:v>11954.690369454971</c:v>
                </c:pt>
                <c:pt idx="14">
                  <c:v>11596.535540401943</c:v>
                </c:pt>
                <c:pt idx="15">
                  <c:v>11398.909550891931</c:v>
                </c:pt>
                <c:pt idx="16">
                  <c:v>10936.476816223425</c:v>
                </c:pt>
                <c:pt idx="17">
                  <c:v>10659.615784634419</c:v>
                </c:pt>
                <c:pt idx="18">
                  <c:v>10353.907962727784</c:v>
                </c:pt>
                <c:pt idx="19">
                  <c:v>9929.1612620181404</c:v>
                </c:pt>
                <c:pt idx="20">
                  <c:v>9654.936053771904</c:v>
                </c:pt>
                <c:pt idx="21">
                  <c:v>9373.0564894767631</c:v>
                </c:pt>
                <c:pt idx="22">
                  <c:v>9093.1903858249061</c:v>
                </c:pt>
                <c:pt idx="23">
                  <c:v>8815.3883433693445</c:v>
                </c:pt>
                <c:pt idx="24">
                  <c:v>8750.3373880695508</c:v>
                </c:pt>
                <c:pt idx="25">
                  <c:v>8690.9952188390616</c:v>
                </c:pt>
                <c:pt idx="26">
                  <c:v>8636.4114813317392</c:v>
                </c:pt>
                <c:pt idx="27">
                  <c:v>8586.7506447597189</c:v>
                </c:pt>
                <c:pt idx="28">
                  <c:v>8545.1854224627677</c:v>
                </c:pt>
                <c:pt idx="29">
                  <c:v>8521.9087918494988</c:v>
                </c:pt>
                <c:pt idx="30">
                  <c:v>8492.6925577662823</c:v>
                </c:pt>
                <c:pt idx="31">
                  <c:v>8469.3823621430238</c:v>
                </c:pt>
                <c:pt idx="32">
                  <c:v>8454.0695997508028</c:v>
                </c:pt>
                <c:pt idx="33">
                  <c:v>8474.1876813649851</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1791.5768124499484</c:v>
                </c:pt>
                <c:pt idx="2">
                  <c:v>1874.0597998121038</c:v>
                </c:pt>
                <c:pt idx="3">
                  <c:v>1827.8004177729149</c:v>
                </c:pt>
                <c:pt idx="4">
                  <c:v>1941.8325667616298</c:v>
                </c:pt>
                <c:pt idx="5">
                  <c:v>2052.6080087372347</c:v>
                </c:pt>
                <c:pt idx="6">
                  <c:v>2165.9368373560555</c:v>
                </c:pt>
                <c:pt idx="7">
                  <c:v>2279.5443576463622</c:v>
                </c:pt>
                <c:pt idx="8">
                  <c:v>2393.7949981614424</c:v>
                </c:pt>
                <c:pt idx="9">
                  <c:v>2506.818225846549</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64886.148572305072</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28630.384101050156</c:v>
                </c:pt>
                <c:pt idx="19">
                  <c:v>27627.206795850379</c:v>
                </c:pt>
                <c:pt idx="20">
                  <c:v>26659.179724825452</c:v>
                </c:pt>
                <c:pt idx="21">
                  <c:v>25725.071262263602</c:v>
                </c:pt>
                <c:pt idx="22">
                  <c:v>24823.692937269236</c:v>
                </c:pt>
                <c:pt idx="23">
                  <c:v>23953.89792166539</c:v>
                </c:pt>
                <c:pt idx="24">
                  <c:v>22650.218174049238</c:v>
                </c:pt>
                <c:pt idx="25">
                  <c:v>21417.490590039302</c:v>
                </c:pt>
                <c:pt idx="26">
                  <c:v>20251.853631148377</c:v>
                </c:pt>
                <c:pt idx="27">
                  <c:v>19149.655921324487</c:v>
                </c:pt>
                <c:pt idx="28">
                  <c:v>18107.44480895816</c:v>
                </c:pt>
                <c:pt idx="29">
                  <c:v>17121.955551397074</c:v>
                </c:pt>
                <c:pt idx="30">
                  <c:v>16190.101088088571</c:v>
                </c:pt>
                <c:pt idx="31">
                  <c:v>15308.962370313995</c:v>
                </c:pt>
                <c:pt idx="32">
                  <c:v>14475.779217222873</c:v>
                </c:pt>
                <c:pt idx="33">
                  <c:v>13687.941669523078</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6300.6420176703086</c:v>
                </c:pt>
                <c:pt idx="2">
                  <c:v>6605.5250880326876</c:v>
                </c:pt>
                <c:pt idx="3">
                  <c:v>6559.9768705748156</c:v>
                </c:pt>
                <c:pt idx="4">
                  <c:v>6987.1527261925585</c:v>
                </c:pt>
                <c:pt idx="5">
                  <c:v>7435.4400686060644</c:v>
                </c:pt>
                <c:pt idx="6">
                  <c:v>7919.2736191086815</c:v>
                </c:pt>
                <c:pt idx="7">
                  <c:v>8535.3816599356414</c:v>
                </c:pt>
                <c:pt idx="8">
                  <c:v>9210.0465264122231</c:v>
                </c:pt>
                <c:pt idx="9">
                  <c:v>9805.6904156968048</c:v>
                </c:pt>
                <c:pt idx="10">
                  <c:v>10376.956047406682</c:v>
                </c:pt>
                <c:pt idx="11">
                  <c:v>10969.492113466737</c:v>
                </c:pt>
                <c:pt idx="12">
                  <c:v>11438.468113390707</c:v>
                </c:pt>
                <c:pt idx="13">
                  <c:v>11954.690369454971</c:v>
                </c:pt>
                <c:pt idx="14">
                  <c:v>11596.535540401943</c:v>
                </c:pt>
                <c:pt idx="15">
                  <c:v>11398.909550891931</c:v>
                </c:pt>
                <c:pt idx="16">
                  <c:v>10936.476816223425</c:v>
                </c:pt>
                <c:pt idx="17">
                  <c:v>10659.615784634419</c:v>
                </c:pt>
                <c:pt idx="18">
                  <c:v>10353.907962727784</c:v>
                </c:pt>
                <c:pt idx="19">
                  <c:v>9929.1612620181404</c:v>
                </c:pt>
                <c:pt idx="20">
                  <c:v>9654.936053771904</c:v>
                </c:pt>
                <c:pt idx="21">
                  <c:v>9373.0564894767631</c:v>
                </c:pt>
                <c:pt idx="22">
                  <c:v>9093.1903858249061</c:v>
                </c:pt>
                <c:pt idx="23">
                  <c:v>8815.3883433693445</c:v>
                </c:pt>
                <c:pt idx="24">
                  <c:v>8750.3373880695508</c:v>
                </c:pt>
                <c:pt idx="25">
                  <c:v>8690.9952188390616</c:v>
                </c:pt>
                <c:pt idx="26">
                  <c:v>8636.4114813317392</c:v>
                </c:pt>
                <c:pt idx="27">
                  <c:v>8586.7506447597189</c:v>
                </c:pt>
                <c:pt idx="28">
                  <c:v>8545.1854224627677</c:v>
                </c:pt>
                <c:pt idx="29">
                  <c:v>8521.9087918494988</c:v>
                </c:pt>
                <c:pt idx="30">
                  <c:v>8492.6925577662823</c:v>
                </c:pt>
                <c:pt idx="31">
                  <c:v>8469.3823621430238</c:v>
                </c:pt>
                <c:pt idx="32">
                  <c:v>8454.0695997508028</c:v>
                </c:pt>
                <c:pt idx="33">
                  <c:v>8474.1876813649851</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1791.5768124499484</c:v>
                </c:pt>
                <c:pt idx="2">
                  <c:v>1874.0597998121038</c:v>
                </c:pt>
                <c:pt idx="3">
                  <c:v>1827.8004177729149</c:v>
                </c:pt>
                <c:pt idx="4">
                  <c:v>1941.8325667616298</c:v>
                </c:pt>
                <c:pt idx="5">
                  <c:v>2052.6080087372347</c:v>
                </c:pt>
                <c:pt idx="6">
                  <c:v>2165.9368373560555</c:v>
                </c:pt>
                <c:pt idx="7">
                  <c:v>2279.5443576463622</c:v>
                </c:pt>
                <c:pt idx="8">
                  <c:v>2393.7949981614424</c:v>
                </c:pt>
                <c:pt idx="9">
                  <c:v>2506.818225846549</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64333.325846758496</c:v>
                </c:pt>
                <c:pt idx="2">
                  <c:v>60911.34042937772</c:v>
                </c:pt>
                <c:pt idx="3">
                  <c:v>55436.163761568474</c:v>
                </c:pt>
                <c:pt idx="4">
                  <c:v>44485.810425950018</c:v>
                </c:pt>
                <c:pt idx="5">
                  <c:v>37260.790597327687</c:v>
                </c:pt>
                <c:pt idx="6">
                  <c:v>36006.249318004317</c:v>
                </c:pt>
                <c:pt idx="7">
                  <c:v>35360.991294347514</c:v>
                </c:pt>
                <c:pt idx="8">
                  <c:v>34662.463995608465</c:v>
                </c:pt>
                <c:pt idx="9">
                  <c:v>33204.085828715186</c:v>
                </c:pt>
                <c:pt idx="10">
                  <c:v>31455.814275832181</c:v>
                </c:pt>
                <c:pt idx="11">
                  <c:v>29710.092457751405</c:v>
                </c:pt>
                <c:pt idx="12">
                  <c:v>27417.449016472452</c:v>
                </c:pt>
                <c:pt idx="13">
                  <c:v>25327.530111264681</c:v>
                </c:pt>
                <c:pt idx="14">
                  <c:v>24007.90572140929</c:v>
                </c:pt>
                <c:pt idx="15">
                  <c:v>23166.44803813778</c:v>
                </c:pt>
                <c:pt idx="16">
                  <c:v>21536.355219818444</c:v>
                </c:pt>
                <c:pt idx="17">
                  <c:v>20442.384151274295</c:v>
                </c:pt>
                <c:pt idx="18">
                  <c:v>19260.930562276528</c:v>
                </c:pt>
                <c:pt idx="19">
                  <c:v>17691.616202840971</c:v>
                </c:pt>
                <c:pt idx="20">
                  <c:v>16550.430063346968</c:v>
                </c:pt>
                <c:pt idx="21">
                  <c:v>15399.725010767226</c:v>
                </c:pt>
                <c:pt idx="22">
                  <c:v>14249.019958187482</c:v>
                </c:pt>
                <c:pt idx="23">
                  <c:v>13687.941669523079</c:v>
                </c:pt>
                <c:pt idx="24">
                  <c:v>13687.941669523081</c:v>
                </c:pt>
                <c:pt idx="25">
                  <c:v>13687.941669523078</c:v>
                </c:pt>
                <c:pt idx="26">
                  <c:v>13687.941669523076</c:v>
                </c:pt>
                <c:pt idx="27">
                  <c:v>13687.941669523081</c:v>
                </c:pt>
                <c:pt idx="28">
                  <c:v>13687.941669523078</c:v>
                </c:pt>
                <c:pt idx="29">
                  <c:v>13687.941669523083</c:v>
                </c:pt>
                <c:pt idx="30">
                  <c:v>13687.941669523087</c:v>
                </c:pt>
                <c:pt idx="31">
                  <c:v>13687.941669523076</c:v>
                </c:pt>
                <c:pt idx="32">
                  <c:v>13687.941669523083</c:v>
                </c:pt>
                <c:pt idx="33">
                  <c:v>13687.941669523079</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7277.3183086122835</c:v>
                </c:pt>
                <c:pt idx="2">
                  <c:v>8522.7371816614504</c:v>
                </c:pt>
                <c:pt idx="3">
                  <c:v>9271.3458423488573</c:v>
                </c:pt>
                <c:pt idx="4">
                  <c:v>10549.188598714209</c:v>
                </c:pt>
                <c:pt idx="5">
                  <c:v>11809.280731790779</c:v>
                </c:pt>
                <c:pt idx="6">
                  <c:v>13061.904761551337</c:v>
                </c:pt>
                <c:pt idx="7">
                  <c:v>14506.661787177101</c:v>
                </c:pt>
                <c:pt idx="8">
                  <c:v>15985.032237954012</c:v>
                </c:pt>
                <c:pt idx="9">
                  <c:v>17194.507668708495</c:v>
                </c:pt>
                <c:pt idx="10">
                  <c:v>18240.583828454623</c:v>
                </c:pt>
                <c:pt idx="11">
                  <c:v>19220.671819895764</c:v>
                </c:pt>
                <c:pt idx="12">
                  <c:v>19816.464337846359</c:v>
                </c:pt>
                <c:pt idx="13">
                  <c:v>20397.200406543197</c:v>
                </c:pt>
                <c:pt idx="14">
                  <c:v>19599.170780871707</c:v>
                </c:pt>
                <c:pt idx="15">
                  <c:v>19121.058896937859</c:v>
                </c:pt>
                <c:pt idx="16">
                  <c:v>18115.26188949624</c:v>
                </c:pt>
                <c:pt idx="17">
                  <c:v>17473.743835059187</c:v>
                </c:pt>
                <c:pt idx="18">
                  <c:v>16774.218150153294</c:v>
                </c:pt>
                <c:pt idx="19">
                  <c:v>15826.366662965132</c:v>
                </c:pt>
                <c:pt idx="20">
                  <c:v>15171.74607488756</c:v>
                </c:pt>
                <c:pt idx="21">
                  <c:v>14506.298159732505</c:v>
                </c:pt>
                <c:pt idx="22">
                  <c:v>13842.863705220734</c:v>
                </c:pt>
                <c:pt idx="23">
                  <c:v>13181.493311905258</c:v>
                </c:pt>
                <c:pt idx="24">
                  <c:v>12947.605614301261</c:v>
                </c:pt>
                <c:pt idx="25">
                  <c:v>12719.426702766572</c:v>
                </c:pt>
                <c:pt idx="26">
                  <c:v>12496.006222955049</c:v>
                </c:pt>
                <c:pt idx="27">
                  <c:v>12277.508644078829</c:v>
                </c:pt>
                <c:pt idx="28">
                  <c:v>12067.106679477674</c:v>
                </c:pt>
                <c:pt idx="29">
                  <c:v>11885.613068401082</c:v>
                </c:pt>
                <c:pt idx="30">
                  <c:v>11698.179853854541</c:v>
                </c:pt>
                <c:pt idx="31">
                  <c:v>11516.652677767957</c:v>
                </c:pt>
                <c:pt idx="32">
                  <c:v>11343.122934912411</c:v>
                </c:pt>
                <c:pt idx="33">
                  <c:v>11205.024036063271</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1791.5768124499484</c:v>
                </c:pt>
                <c:pt idx="2">
                  <c:v>1874.0597998121038</c:v>
                </c:pt>
                <c:pt idx="3">
                  <c:v>1902.992117772915</c:v>
                </c:pt>
                <c:pt idx="4">
                  <c:v>2242.5993667616299</c:v>
                </c:pt>
                <c:pt idx="5">
                  <c:v>2428.5665087372349</c:v>
                </c:pt>
                <c:pt idx="6">
                  <c:v>2466.7036373560554</c:v>
                </c:pt>
                <c:pt idx="7">
                  <c:v>2505.1194576463622</c:v>
                </c:pt>
                <c:pt idx="8">
                  <c:v>2544.1783981614426</c:v>
                </c:pt>
                <c:pt idx="9">
                  <c:v>2582.0099258465493</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64333.325846758496</c:v>
                </c:pt>
                <c:pt idx="2">
                  <c:v>60911.34042937772</c:v>
                </c:pt>
                <c:pt idx="3">
                  <c:v>55436.163761568474</c:v>
                </c:pt>
                <c:pt idx="4">
                  <c:v>44485.810425950018</c:v>
                </c:pt>
                <c:pt idx="5">
                  <c:v>37260.790597327687</c:v>
                </c:pt>
                <c:pt idx="6">
                  <c:v>36006.249318004317</c:v>
                </c:pt>
                <c:pt idx="7">
                  <c:v>35360.991294347514</c:v>
                </c:pt>
                <c:pt idx="8">
                  <c:v>34662.463995608465</c:v>
                </c:pt>
                <c:pt idx="9">
                  <c:v>33204.085828715186</c:v>
                </c:pt>
                <c:pt idx="10">
                  <c:v>31455.814275832181</c:v>
                </c:pt>
                <c:pt idx="11">
                  <c:v>29710.092457751405</c:v>
                </c:pt>
                <c:pt idx="12">
                  <c:v>27417.449016472452</c:v>
                </c:pt>
                <c:pt idx="13">
                  <c:v>25327.530111264681</c:v>
                </c:pt>
                <c:pt idx="14">
                  <c:v>24007.90572140929</c:v>
                </c:pt>
                <c:pt idx="15">
                  <c:v>23166.44803813778</c:v>
                </c:pt>
                <c:pt idx="16">
                  <c:v>21536.355219818444</c:v>
                </c:pt>
                <c:pt idx="17">
                  <c:v>20442.384151274295</c:v>
                </c:pt>
                <c:pt idx="18">
                  <c:v>19260.930562276528</c:v>
                </c:pt>
                <c:pt idx="19">
                  <c:v>17691.616202840971</c:v>
                </c:pt>
                <c:pt idx="20">
                  <c:v>16550.430063346968</c:v>
                </c:pt>
                <c:pt idx="21">
                  <c:v>15399.725010767226</c:v>
                </c:pt>
                <c:pt idx="22">
                  <c:v>14249.019958187482</c:v>
                </c:pt>
                <c:pt idx="23">
                  <c:v>13687.941669523079</c:v>
                </c:pt>
                <c:pt idx="24">
                  <c:v>13687.941669523081</c:v>
                </c:pt>
                <c:pt idx="25">
                  <c:v>13687.941669523078</c:v>
                </c:pt>
                <c:pt idx="26">
                  <c:v>13687.941669523076</c:v>
                </c:pt>
                <c:pt idx="27">
                  <c:v>13687.941669523081</c:v>
                </c:pt>
                <c:pt idx="28">
                  <c:v>13687.941669523078</c:v>
                </c:pt>
                <c:pt idx="29">
                  <c:v>13687.941669523083</c:v>
                </c:pt>
                <c:pt idx="30">
                  <c:v>13687.941669523087</c:v>
                </c:pt>
                <c:pt idx="31">
                  <c:v>13687.941669523076</c:v>
                </c:pt>
                <c:pt idx="32">
                  <c:v>13687.941669523083</c:v>
                </c:pt>
                <c:pt idx="33">
                  <c:v>13687.941669523079</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7277.3183086122835</c:v>
                </c:pt>
                <c:pt idx="2">
                  <c:v>8522.7371816614504</c:v>
                </c:pt>
                <c:pt idx="3">
                  <c:v>9271.3458423488573</c:v>
                </c:pt>
                <c:pt idx="4">
                  <c:v>10549.188598714209</c:v>
                </c:pt>
                <c:pt idx="5">
                  <c:v>11809.280731790779</c:v>
                </c:pt>
                <c:pt idx="6">
                  <c:v>13061.904761551337</c:v>
                </c:pt>
                <c:pt idx="7">
                  <c:v>14506.661787177101</c:v>
                </c:pt>
                <c:pt idx="8">
                  <c:v>15985.032237954012</c:v>
                </c:pt>
                <c:pt idx="9">
                  <c:v>17194.507668708495</c:v>
                </c:pt>
                <c:pt idx="10">
                  <c:v>18240.583828454623</c:v>
                </c:pt>
                <c:pt idx="11">
                  <c:v>19220.671819895764</c:v>
                </c:pt>
                <c:pt idx="12">
                  <c:v>19816.464337846359</c:v>
                </c:pt>
                <c:pt idx="13">
                  <c:v>20397.200406543197</c:v>
                </c:pt>
                <c:pt idx="14">
                  <c:v>19599.170780871707</c:v>
                </c:pt>
                <c:pt idx="15">
                  <c:v>19121.058896937859</c:v>
                </c:pt>
                <c:pt idx="16">
                  <c:v>18115.26188949624</c:v>
                </c:pt>
                <c:pt idx="17">
                  <c:v>17473.743835059187</c:v>
                </c:pt>
                <c:pt idx="18">
                  <c:v>16774.218150153294</c:v>
                </c:pt>
                <c:pt idx="19">
                  <c:v>15826.366662965132</c:v>
                </c:pt>
                <c:pt idx="20">
                  <c:v>15171.74607488756</c:v>
                </c:pt>
                <c:pt idx="21">
                  <c:v>14506.298159732505</c:v>
                </c:pt>
                <c:pt idx="22">
                  <c:v>13842.863705220734</c:v>
                </c:pt>
                <c:pt idx="23">
                  <c:v>13181.493311905258</c:v>
                </c:pt>
                <c:pt idx="24">
                  <c:v>12947.605614301261</c:v>
                </c:pt>
                <c:pt idx="25">
                  <c:v>12719.426702766572</c:v>
                </c:pt>
                <c:pt idx="26">
                  <c:v>12496.006222955049</c:v>
                </c:pt>
                <c:pt idx="27">
                  <c:v>12277.508644078829</c:v>
                </c:pt>
                <c:pt idx="28">
                  <c:v>12067.106679477674</c:v>
                </c:pt>
                <c:pt idx="29">
                  <c:v>11885.613068401082</c:v>
                </c:pt>
                <c:pt idx="30">
                  <c:v>11698.179853854541</c:v>
                </c:pt>
                <c:pt idx="31">
                  <c:v>11516.652677767957</c:v>
                </c:pt>
                <c:pt idx="32">
                  <c:v>11343.122934912411</c:v>
                </c:pt>
                <c:pt idx="33">
                  <c:v>11205.024036063271</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1791.5768124499484</c:v>
                </c:pt>
                <c:pt idx="2">
                  <c:v>1874.0597998121038</c:v>
                </c:pt>
                <c:pt idx="3">
                  <c:v>1902.992117772915</c:v>
                </c:pt>
                <c:pt idx="4">
                  <c:v>2242.5993667616299</c:v>
                </c:pt>
                <c:pt idx="5">
                  <c:v>2428.5665087372349</c:v>
                </c:pt>
                <c:pt idx="6">
                  <c:v>2466.7036373560554</c:v>
                </c:pt>
                <c:pt idx="7">
                  <c:v>2505.1194576463622</c:v>
                </c:pt>
                <c:pt idx="8">
                  <c:v>2544.1783981614426</c:v>
                </c:pt>
                <c:pt idx="9">
                  <c:v>2582.0099258465493</c:v>
                </c:pt>
                <c:pt idx="10">
                  <c:v>2618.9798209905557</c:v>
                </c:pt>
                <c:pt idx="11">
                  <c:v>2652.5384028283538</c:v>
                </c:pt>
                <c:pt idx="12">
                  <c:v>2692.3257712156751</c:v>
                </c:pt>
                <c:pt idx="13">
                  <c:v>2733.9018467617684</c:v>
                </c:pt>
                <c:pt idx="14">
                  <c:v>2780.0178550714586</c:v>
                </c:pt>
                <c:pt idx="15">
                  <c:v>2826.7771499829059</c:v>
                </c:pt>
                <c:pt idx="16">
                  <c:v>2872.4482337453837</c:v>
                </c:pt>
                <c:pt idx="17">
                  <c:v>2921.9930485939417</c:v>
                </c:pt>
                <c:pt idx="18">
                  <c:v>2971.7150872614297</c:v>
                </c:pt>
                <c:pt idx="19">
                  <c:v>3027.2202769448536</c:v>
                </c:pt>
                <c:pt idx="20">
                  <c:v>3087.1339634149208</c:v>
                </c:pt>
                <c:pt idx="21">
                  <c:v>3144.518725865646</c:v>
                </c:pt>
                <c:pt idx="22">
                  <c:v>3203.0397194055795</c:v>
                </c:pt>
                <c:pt idx="23">
                  <c:v>3262.7254988126124</c:v>
                </c:pt>
                <c:pt idx="24">
                  <c:v>3321.2936353220948</c:v>
                </c:pt>
                <c:pt idx="25">
                  <c:v>3383.0833397500865</c:v>
                </c:pt>
                <c:pt idx="26">
                  <c:v>3447.5583105018923</c:v>
                </c:pt>
                <c:pt idx="27">
                  <c:v>3514.8113604331647</c:v>
                </c:pt>
                <c:pt idx="28">
                  <c:v>3586.6329072239355</c:v>
                </c:pt>
                <c:pt idx="29">
                  <c:v>3662.7821089476743</c:v>
                </c:pt>
                <c:pt idx="30">
                  <c:v>3735.5794884529682</c:v>
                </c:pt>
                <c:pt idx="31">
                  <c:v>3811.7097488539707</c:v>
                </c:pt>
                <c:pt idx="32">
                  <c:v>3892.3531008325431</c:v>
                </c:pt>
                <c:pt idx="33">
                  <c:v>3992.9906983461519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11429.726824407437</c:v>
                </c:pt>
                <c:pt idx="2">
                  <c:v>11478.280859363344</c:v>
                </c:pt>
                <c:pt idx="3">
                  <c:v>10669.515576929032</c:v>
                </c:pt>
                <c:pt idx="4">
                  <c:v>10928.161330995657</c:v>
                </c:pt>
                <c:pt idx="5">
                  <c:v>11165.120068997541</c:v>
                </c:pt>
                <c:pt idx="6">
                  <c:v>11419.082282266927</c:v>
                </c:pt>
                <c:pt idx="7">
                  <c:v>11674.900355069361</c:v>
                </c:pt>
                <c:pt idx="8">
                  <c:v>11935.001084736559</c:v>
                </c:pt>
                <c:pt idx="9">
                  <c:v>12186.928244704503</c:v>
                </c:pt>
                <c:pt idx="10">
                  <c:v>12433.1176337629</c:v>
                </c:pt>
                <c:pt idx="11">
                  <c:v>12656.590454773948</c:v>
                </c:pt>
                <c:pt idx="12">
                  <c:v>12921.541920753531</c:v>
                </c:pt>
                <c:pt idx="13">
                  <c:v>13198.404719478505</c:v>
                </c:pt>
                <c:pt idx="14">
                  <c:v>13505.49977255753</c:v>
                </c:pt>
                <c:pt idx="15">
                  <c:v>13816.87859043651</c:v>
                </c:pt>
                <c:pt idx="16">
                  <c:v>14121.010808429617</c:v>
                </c:pt>
                <c:pt idx="17">
                  <c:v>14450.938920236969</c:v>
                </c:pt>
                <c:pt idx="18">
                  <c:v>14782.04719832662</c:v>
                </c:pt>
                <c:pt idx="19">
                  <c:v>15151.666551708742</c:v>
                </c:pt>
                <c:pt idx="20">
                  <c:v>15550.642902895217</c:v>
                </c:pt>
                <c:pt idx="21">
                  <c:v>15932.778679963969</c:v>
                </c:pt>
                <c:pt idx="22">
                  <c:v>16322.480830607541</c:v>
                </c:pt>
                <c:pt idx="23">
                  <c:v>16719.939506388335</c:v>
                </c:pt>
                <c:pt idx="24">
                  <c:v>17109.955590810365</c:v>
                </c:pt>
                <c:pt idx="25">
                  <c:v>17521.42469354847</c:v>
                </c:pt>
                <c:pt idx="26">
                  <c:v>17950.775482808644</c:v>
                </c:pt>
                <c:pt idx="27">
                  <c:v>18398.626016611903</c:v>
                </c:pt>
                <c:pt idx="28">
                  <c:v>18876.899018381981</c:v>
                </c:pt>
                <c:pt idx="29">
                  <c:v>19383.990677057976</c:v>
                </c:pt>
                <c:pt idx="30">
                  <c:v>19868.761929874636</c:v>
                </c:pt>
                <c:pt idx="31">
                  <c:v>20375.727454769236</c:v>
                </c:pt>
                <c:pt idx="32">
                  <c:v>20912.746493581537</c:v>
                </c:pt>
                <c:pt idx="33">
                  <c:v>21582.910922008297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110.81953163849391</c:v>
                </c:pt>
                <c:pt idx="7">
                  <c:v>111.48215319455257</c:v>
                </c:pt>
                <c:pt idx="8">
                  <c:v>108.19824295420007</c:v>
                </c:pt>
                <c:pt idx="9">
                  <c:v>105.05421947623027</c:v>
                </c:pt>
                <c:pt idx="10">
                  <c:v>100.78036426667808</c:v>
                </c:pt>
                <c:pt idx="11">
                  <c:v>98.372266506970348</c:v>
                </c:pt>
                <c:pt idx="12">
                  <c:v>96.146142197715989</c:v>
                </c:pt>
                <c:pt idx="13">
                  <c:v>94.151375361309903</c:v>
                </c:pt>
                <c:pt idx="14">
                  <c:v>92.458215913789047</c:v>
                </c:pt>
                <c:pt idx="15">
                  <c:v>90.987150916347716</c:v>
                </c:pt>
                <c:pt idx="16">
                  <c:v>89.567015458975789</c:v>
                </c:pt>
                <c:pt idx="17">
                  <c:v>88.258611365869058</c:v>
                </c:pt>
                <c:pt idx="18">
                  <c:v>86.633689324644109</c:v>
                </c:pt>
                <c:pt idx="19">
                  <c:v>85.066364829761667</c:v>
                </c:pt>
                <c:pt idx="20">
                  <c:v>83.686522577566578</c:v>
                </c:pt>
                <c:pt idx="21">
                  <c:v>82.189620025586976</c:v>
                </c:pt>
                <c:pt idx="22">
                  <c:v>80.901266191004581</c:v>
                </c:pt>
                <c:pt idx="23">
                  <c:v>79.381385959480824</c:v>
                </c:pt>
                <c:pt idx="24">
                  <c:v>78.11693640926056</c:v>
                </c:pt>
                <c:pt idx="25">
                  <c:v>76.863811053725328</c:v>
                </c:pt>
                <c:pt idx="26">
                  <c:v>75.564177763356483</c:v>
                </c:pt>
                <c:pt idx="27">
                  <c:v>74.718593652706076</c:v>
                </c:pt>
                <c:pt idx="28">
                  <c:v>73.775816167711923</c:v>
                </c:pt>
                <c:pt idx="29">
                  <c:v>72.877177617311716</c:v>
                </c:pt>
                <c:pt idx="30">
                  <c:v>72.021799382617999</c:v>
                </c:pt>
                <c:pt idx="31">
                  <c:v>70.92852517159389</c:v>
                </c:pt>
                <c:pt idx="32">
                  <c:v>69.937111800210474</c:v>
                </c:pt>
                <c:pt idx="33">
                  <c:v>69.038638845981822</c:v>
                </c:pt>
                <c:pt idx="34">
                  <c:v>68.230329435887711</c:v>
                </c:pt>
                <c:pt idx="35">
                  <c:v>67.525615994064637</c:v>
                </c:pt>
                <c:pt idx="36">
                  <c:v>66.920339455820468</c:v>
                </c:pt>
                <c:pt idx="37">
                  <c:v>66.337464668917733</c:v>
                </c:pt>
                <c:pt idx="38">
                  <c:v>66.059293316911436</c:v>
                </c:pt>
                <c:pt idx="39">
                  <c:v>65.87187444874688</c:v>
                </c:pt>
                <c:pt idx="40">
                  <c:v>65.918605622412073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110.81953163849391</c:v>
                </c:pt>
                <c:pt idx="7">
                  <c:v>111.48215319455257</c:v>
                </c:pt>
                <c:pt idx="8">
                  <c:v>108.19824295420007</c:v>
                </c:pt>
                <c:pt idx="9">
                  <c:v>105.05421947623027</c:v>
                </c:pt>
                <c:pt idx="10">
                  <c:v>100.78036426667808</c:v>
                </c:pt>
                <c:pt idx="11">
                  <c:v>98.372266506970348</c:v>
                </c:pt>
                <c:pt idx="12">
                  <c:v>96.146142197715989</c:v>
                </c:pt>
                <c:pt idx="13">
                  <c:v>94.151375361309903</c:v>
                </c:pt>
                <c:pt idx="14">
                  <c:v>92.458215913789047</c:v>
                </c:pt>
                <c:pt idx="15">
                  <c:v>90.987150916347716</c:v>
                </c:pt>
                <c:pt idx="16">
                  <c:v>89.567015458975789</c:v>
                </c:pt>
                <c:pt idx="17">
                  <c:v>88.258611365869058</c:v>
                </c:pt>
                <c:pt idx="18">
                  <c:v>86.633689324644109</c:v>
                </c:pt>
                <c:pt idx="19">
                  <c:v>85.066364829761667</c:v>
                </c:pt>
                <c:pt idx="20">
                  <c:v>83.686522577566578</c:v>
                </c:pt>
                <c:pt idx="21">
                  <c:v>82.189620025586976</c:v>
                </c:pt>
                <c:pt idx="22">
                  <c:v>80.901266191004581</c:v>
                </c:pt>
                <c:pt idx="23">
                  <c:v>79.381385959480824</c:v>
                </c:pt>
                <c:pt idx="24">
                  <c:v>78.11693640926056</c:v>
                </c:pt>
                <c:pt idx="25">
                  <c:v>76.863811053725328</c:v>
                </c:pt>
                <c:pt idx="26">
                  <c:v>75.564177763356483</c:v>
                </c:pt>
                <c:pt idx="27">
                  <c:v>74.718593652706076</c:v>
                </c:pt>
                <c:pt idx="28">
                  <c:v>73.775816167711923</c:v>
                </c:pt>
                <c:pt idx="29">
                  <c:v>72.877177617311716</c:v>
                </c:pt>
                <c:pt idx="30">
                  <c:v>72.021799382617999</c:v>
                </c:pt>
                <c:pt idx="31">
                  <c:v>70.92852517159389</c:v>
                </c:pt>
                <c:pt idx="32">
                  <c:v>69.937111800210474</c:v>
                </c:pt>
                <c:pt idx="33">
                  <c:v>69.038638845981822</c:v>
                </c:pt>
                <c:pt idx="34">
                  <c:v>68.230329435887711</c:v>
                </c:pt>
                <c:pt idx="35">
                  <c:v>67.525615994064637</c:v>
                </c:pt>
                <c:pt idx="36">
                  <c:v>66.920339455820468</c:v>
                </c:pt>
                <c:pt idx="37">
                  <c:v>66.337464668917733</c:v>
                </c:pt>
                <c:pt idx="38">
                  <c:v>66.059293316911436</c:v>
                </c:pt>
                <c:pt idx="39">
                  <c:v>65.87187444874688</c:v>
                </c:pt>
                <c:pt idx="40">
                  <c:v>65.918605622412073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110.81953163849391</c:v>
                </c:pt>
                <c:pt idx="7">
                  <c:v>111.48215319455257</c:v>
                </c:pt>
                <c:pt idx="8">
                  <c:v>108.63707867379033</c:v>
                </c:pt>
                <c:pt idx="9">
                  <c:v>106.50198857665491</c:v>
                </c:pt>
                <c:pt idx="10">
                  <c:v>100.85482017840151</c:v>
                </c:pt>
                <c:pt idx="11">
                  <c:v>91.182279072271356</c:v>
                </c:pt>
                <c:pt idx="12">
                  <c:v>84.350466005876626</c:v>
                </c:pt>
                <c:pt idx="13">
                  <c:v>84.396331310357112</c:v>
                </c:pt>
                <c:pt idx="14">
                  <c:v>85.247445324814848</c:v>
                </c:pt>
                <c:pt idx="15">
                  <c:v>86.085515507975103</c:v>
                </c:pt>
                <c:pt idx="16">
                  <c:v>85.874214047212178</c:v>
                </c:pt>
                <c:pt idx="17">
                  <c:v>85.203865298979295</c:v>
                </c:pt>
                <c:pt idx="18">
                  <c:v>84.444756980948227</c:v>
                </c:pt>
                <c:pt idx="19">
                  <c:v>82.802904680928165</c:v>
                </c:pt>
                <c:pt idx="20">
                  <c:v>81.363141894149663</c:v>
                </c:pt>
                <c:pt idx="21">
                  <c:v>79.205110826240187</c:v>
                </c:pt>
                <c:pt idx="22">
                  <c:v>77.851617933548553</c:v>
                </c:pt>
                <c:pt idx="23">
                  <c:v>75.642779557298354</c:v>
                </c:pt>
                <c:pt idx="24">
                  <c:v>74.364731170242806</c:v>
                </c:pt>
                <c:pt idx="25">
                  <c:v>72.94327478946245</c:v>
                </c:pt>
                <c:pt idx="26">
                  <c:v>70.919362886149955</c:v>
                </c:pt>
                <c:pt idx="27">
                  <c:v>69.651116726280932</c:v>
                </c:pt>
                <c:pt idx="28">
                  <c:v>68.343699305200005</c:v>
                </c:pt>
                <c:pt idx="29">
                  <c:v>67.047545810137578</c:v>
                </c:pt>
                <c:pt idx="30">
                  <c:v>66.352555731835551</c:v>
                </c:pt>
                <c:pt idx="31">
                  <c:v>66.627371596219632</c:v>
                </c:pt>
                <c:pt idx="32">
                  <c:v>66.932972653835165</c:v>
                </c:pt>
                <c:pt idx="33">
                  <c:v>67.264303070043226</c:v>
                </c:pt>
                <c:pt idx="34">
                  <c:v>67.622240356868573</c:v>
                </c:pt>
                <c:pt idx="35">
                  <c:v>68.02367255953655</c:v>
                </c:pt>
                <c:pt idx="36">
                  <c:v>68.476499840878773</c:v>
                </c:pt>
                <c:pt idx="37">
                  <c:v>68.897994174771938</c:v>
                </c:pt>
                <c:pt idx="38">
                  <c:v>69.351201831284797</c:v>
                </c:pt>
                <c:pt idx="39">
                  <c:v>69.847254913436956</c:v>
                </c:pt>
                <c:pt idx="40">
                  <c:v>70.532161126030957</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111.48215319455257</c:v>
                </c:pt>
                <c:pt idx="7">
                  <c:v>111.48215319455257</c:v>
                </c:pt>
                <c:pt idx="8">
                  <c:v>108.63707867379033</c:v>
                </c:pt>
                <c:pt idx="9">
                  <c:v>106.50198857665491</c:v>
                </c:pt>
                <c:pt idx="10">
                  <c:v>100.85482017840151</c:v>
                </c:pt>
                <c:pt idx="11">
                  <c:v>91.182279072271356</c:v>
                </c:pt>
                <c:pt idx="12">
                  <c:v>84.350466005876626</c:v>
                </c:pt>
                <c:pt idx="13">
                  <c:v>84.396331310357112</c:v>
                </c:pt>
                <c:pt idx="14">
                  <c:v>85.247445324814848</c:v>
                </c:pt>
                <c:pt idx="15">
                  <c:v>86.085515507975103</c:v>
                </c:pt>
                <c:pt idx="16">
                  <c:v>85.874214047212178</c:v>
                </c:pt>
                <c:pt idx="17">
                  <c:v>85.203865298979295</c:v>
                </c:pt>
                <c:pt idx="18">
                  <c:v>84.444756980948227</c:v>
                </c:pt>
                <c:pt idx="19">
                  <c:v>82.802904680928165</c:v>
                </c:pt>
                <c:pt idx="20">
                  <c:v>81.363141894149663</c:v>
                </c:pt>
                <c:pt idx="21">
                  <c:v>79.205110826240187</c:v>
                </c:pt>
                <c:pt idx="22">
                  <c:v>77.851617933548553</c:v>
                </c:pt>
                <c:pt idx="23">
                  <c:v>75.642779557298354</c:v>
                </c:pt>
                <c:pt idx="24">
                  <c:v>74.364731170242806</c:v>
                </c:pt>
                <c:pt idx="25">
                  <c:v>72.94327478946245</c:v>
                </c:pt>
                <c:pt idx="26">
                  <c:v>70.919362886149955</c:v>
                </c:pt>
                <c:pt idx="27">
                  <c:v>69.651116726280932</c:v>
                </c:pt>
                <c:pt idx="28">
                  <c:v>68.343699305200005</c:v>
                </c:pt>
                <c:pt idx="29">
                  <c:v>67.047545810137578</c:v>
                </c:pt>
                <c:pt idx="30">
                  <c:v>66.352555731835551</c:v>
                </c:pt>
                <c:pt idx="31">
                  <c:v>66.627371596219632</c:v>
                </c:pt>
                <c:pt idx="32">
                  <c:v>66.932972653835165</c:v>
                </c:pt>
                <c:pt idx="33">
                  <c:v>67.264303070043226</c:v>
                </c:pt>
                <c:pt idx="34">
                  <c:v>67.622240356868573</c:v>
                </c:pt>
                <c:pt idx="35">
                  <c:v>68.02367255953655</c:v>
                </c:pt>
                <c:pt idx="36">
                  <c:v>68.476499840878773</c:v>
                </c:pt>
                <c:pt idx="37">
                  <c:v>68.897994174771938</c:v>
                </c:pt>
                <c:pt idx="38">
                  <c:v>69.351201831284797</c:v>
                </c:pt>
                <c:pt idx="39">
                  <c:v>69.847254913436956</c:v>
                </c:pt>
                <c:pt idx="40">
                  <c:v>70.532161126030957</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110.81953163849391</c:v>
                </c:pt>
                <c:pt idx="7">
                  <c:v>111.48215319455257</c:v>
                </c:pt>
                <c:pt idx="8">
                  <c:v>108.63707867379033</c:v>
                </c:pt>
                <c:pt idx="9">
                  <c:v>106.50198857665491</c:v>
                </c:pt>
                <c:pt idx="10">
                  <c:v>100.85482017840151</c:v>
                </c:pt>
                <c:pt idx="11">
                  <c:v>91.182279072271356</c:v>
                </c:pt>
                <c:pt idx="12">
                  <c:v>84.350466005876626</c:v>
                </c:pt>
                <c:pt idx="13">
                  <c:v>84.396331310357112</c:v>
                </c:pt>
                <c:pt idx="14">
                  <c:v>85.247445324814848</c:v>
                </c:pt>
                <c:pt idx="15">
                  <c:v>86.085515507975103</c:v>
                </c:pt>
                <c:pt idx="16">
                  <c:v>85.874214047212178</c:v>
                </c:pt>
                <c:pt idx="17">
                  <c:v>85.203865298979295</c:v>
                </c:pt>
                <c:pt idx="18">
                  <c:v>84.444756980948227</c:v>
                </c:pt>
                <c:pt idx="19">
                  <c:v>82.802904680928165</c:v>
                </c:pt>
                <c:pt idx="20">
                  <c:v>81.363141894149663</c:v>
                </c:pt>
                <c:pt idx="21">
                  <c:v>79.205110826240187</c:v>
                </c:pt>
                <c:pt idx="22">
                  <c:v>77.851617933548553</c:v>
                </c:pt>
                <c:pt idx="23">
                  <c:v>75.642779557298354</c:v>
                </c:pt>
                <c:pt idx="24">
                  <c:v>74.364731170242806</c:v>
                </c:pt>
                <c:pt idx="25">
                  <c:v>72.94327478946245</c:v>
                </c:pt>
                <c:pt idx="26">
                  <c:v>70.919362886149955</c:v>
                </c:pt>
                <c:pt idx="27">
                  <c:v>69.651116726280932</c:v>
                </c:pt>
                <c:pt idx="28">
                  <c:v>68.343699305200005</c:v>
                </c:pt>
                <c:pt idx="29">
                  <c:v>67.047545810137578</c:v>
                </c:pt>
                <c:pt idx="30">
                  <c:v>66.352555731835551</c:v>
                </c:pt>
                <c:pt idx="31">
                  <c:v>66.627371596219632</c:v>
                </c:pt>
                <c:pt idx="32">
                  <c:v>66.932972653835165</c:v>
                </c:pt>
                <c:pt idx="33">
                  <c:v>67.264303070043226</c:v>
                </c:pt>
                <c:pt idx="34">
                  <c:v>67.622240356868573</c:v>
                </c:pt>
                <c:pt idx="35">
                  <c:v>68.02367255953655</c:v>
                </c:pt>
                <c:pt idx="36">
                  <c:v>68.476499840878773</c:v>
                </c:pt>
                <c:pt idx="37">
                  <c:v>68.897994174771938</c:v>
                </c:pt>
                <c:pt idx="38">
                  <c:v>69.351201831284797</c:v>
                </c:pt>
                <c:pt idx="39">
                  <c:v>69.847254913436956</c:v>
                </c:pt>
                <c:pt idx="40">
                  <c:v>70.532161126030957</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104.33012798515219</c:v>
                </c:pt>
                <c:pt idx="1">
                  <c:v>106.90412337452776</c:v>
                </c:pt>
                <c:pt idx="2">
                  <c:v>107.94052648488604</c:v>
                </c:pt>
                <c:pt idx="3">
                  <c:v>109.29613183006272</c:v>
                </c:pt>
                <c:pt idx="4">
                  <c:v>110.32910187019579</c:v>
                </c:pt>
                <c:pt idx="5">
                  <c:v>110.62168154079941</c:v>
                </c:pt>
                <c:pt idx="6">
                  <c:v>110.81953163849391</c:v>
                </c:pt>
                <c:pt idx="7">
                  <c:v>111.48215319455257</c:v>
                </c:pt>
                <c:pt idx="8">
                  <c:v>108.63707867379033</c:v>
                </c:pt>
                <c:pt idx="9">
                  <c:v>106.50198857665491</c:v>
                </c:pt>
                <c:pt idx="10">
                  <c:v>100.85482017840151</c:v>
                </c:pt>
                <c:pt idx="11">
                  <c:v>91.182279072271356</c:v>
                </c:pt>
                <c:pt idx="12">
                  <c:v>84.350466005876626</c:v>
                </c:pt>
                <c:pt idx="13">
                  <c:v>84.396331310357112</c:v>
                </c:pt>
                <c:pt idx="14">
                  <c:v>85.247445324814848</c:v>
                </c:pt>
                <c:pt idx="15">
                  <c:v>86.085515507975103</c:v>
                </c:pt>
                <c:pt idx="16">
                  <c:v>85.874214047212178</c:v>
                </c:pt>
                <c:pt idx="17">
                  <c:v>85.203865298979295</c:v>
                </c:pt>
                <c:pt idx="18">
                  <c:v>84.444756980948227</c:v>
                </c:pt>
                <c:pt idx="19">
                  <c:v>82.802904680928165</c:v>
                </c:pt>
                <c:pt idx="20">
                  <c:v>81.363141894149663</c:v>
                </c:pt>
                <c:pt idx="21">
                  <c:v>79.205110826240187</c:v>
                </c:pt>
                <c:pt idx="22">
                  <c:v>77.851617933548553</c:v>
                </c:pt>
                <c:pt idx="23">
                  <c:v>75.642779557298354</c:v>
                </c:pt>
                <c:pt idx="24">
                  <c:v>74.364731170242806</c:v>
                </c:pt>
                <c:pt idx="25">
                  <c:v>72.94327478946245</c:v>
                </c:pt>
                <c:pt idx="26">
                  <c:v>70.919362886149955</c:v>
                </c:pt>
                <c:pt idx="27">
                  <c:v>69.651116726280932</c:v>
                </c:pt>
                <c:pt idx="28">
                  <c:v>68.343699305200005</c:v>
                </c:pt>
                <c:pt idx="29">
                  <c:v>67.047545810137578</c:v>
                </c:pt>
                <c:pt idx="30">
                  <c:v>66.352555731835551</c:v>
                </c:pt>
                <c:pt idx="31">
                  <c:v>66.627371596219632</c:v>
                </c:pt>
                <c:pt idx="32">
                  <c:v>66.932972653835165</c:v>
                </c:pt>
                <c:pt idx="33">
                  <c:v>67.264303070043226</c:v>
                </c:pt>
                <c:pt idx="34">
                  <c:v>67.622240356868573</c:v>
                </c:pt>
                <c:pt idx="35">
                  <c:v>68.02367255953655</c:v>
                </c:pt>
                <c:pt idx="36">
                  <c:v>68.476499840878773</c:v>
                </c:pt>
                <c:pt idx="37">
                  <c:v>68.897994174771938</c:v>
                </c:pt>
                <c:pt idx="38">
                  <c:v>69.351201831284797</c:v>
                </c:pt>
                <c:pt idx="39">
                  <c:v>69.847254913436956</c:v>
                </c:pt>
                <c:pt idx="40">
                  <c:v>70.532161126030957</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0.30265453320366476</c:v>
                </c:pt>
                <c:pt idx="9">
                  <c:v>0.31907616511737785</c:v>
                </c:pt>
                <c:pt idx="10">
                  <c:v>0.32705439744415965</c:v>
                </c:pt>
                <c:pt idx="11">
                  <c:v>0.34637741219104656</c:v>
                </c:pt>
                <c:pt idx="12">
                  <c:v>0.36596721811691174</c:v>
                </c:pt>
                <c:pt idx="13">
                  <c:v>0.38615212863352355</c:v>
                </c:pt>
                <c:pt idx="14">
                  <c:v>0.40736709645741448</c:v>
                </c:pt>
                <c:pt idx="15">
                  <c:v>0.42905398043220599</c:v>
                </c:pt>
                <c:pt idx="16">
                  <c:v>0.45011628351570993</c:v>
                </c:pt>
                <c:pt idx="17">
                  <c:v>0.47093903640649376</c:v>
                </c:pt>
                <c:pt idx="18">
                  <c:v>0.48900124053304661</c:v>
                </c:pt>
                <c:pt idx="19">
                  <c:v>0.50660740481994948</c:v>
                </c:pt>
                <c:pt idx="20">
                  <c:v>0.52451280458085492</c:v>
                </c:pt>
                <c:pt idx="21">
                  <c:v>0.53365119860807098</c:v>
                </c:pt>
                <c:pt idx="22">
                  <c:v>0.54378706341672212</c:v>
                </c:pt>
                <c:pt idx="23">
                  <c:v>0.55244018833111119</c:v>
                </c:pt>
                <c:pt idx="24">
                  <c:v>0.56236440334169424</c:v>
                </c:pt>
                <c:pt idx="25">
                  <c:v>0.57218703023836059</c:v>
                </c:pt>
                <c:pt idx="26">
                  <c:v>0.58159612145431161</c:v>
                </c:pt>
                <c:pt idx="27">
                  <c:v>0.5910042032435262</c:v>
                </c:pt>
                <c:pt idx="28">
                  <c:v>0.60070490115956265</c:v>
                </c:pt>
                <c:pt idx="29">
                  <c:v>0.61044343456087957</c:v>
                </c:pt>
                <c:pt idx="30">
                  <c:v>0.62021460504824799</c:v>
                </c:pt>
                <c:pt idx="31">
                  <c:v>0.6350976248102882</c:v>
                </c:pt>
                <c:pt idx="32">
                  <c:v>0.64994123123762115</c:v>
                </c:pt>
                <c:pt idx="33">
                  <c:v>0.66469063985890675</c:v>
                </c:pt>
                <c:pt idx="34">
                  <c:v>0.67932232168152928</c:v>
                </c:pt>
                <c:pt idx="35">
                  <c:v>0.69388547226839015</c:v>
                </c:pt>
                <c:pt idx="36">
                  <c:v>0.70834095465244895</c:v>
                </c:pt>
                <c:pt idx="37">
                  <c:v>0.72234532211311842</c:v>
                </c:pt>
                <c:pt idx="38">
                  <c:v>0.73451473992355865</c:v>
                </c:pt>
                <c:pt idx="39">
                  <c:v>0.74640792214570395</c:v>
                </c:pt>
                <c:pt idx="40">
                  <c:v>0.75853937115891301</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0.30265453320366476</c:v>
                </c:pt>
                <c:pt idx="9">
                  <c:v>0.31907616511737785</c:v>
                </c:pt>
                <c:pt idx="10">
                  <c:v>0.32705439744415965</c:v>
                </c:pt>
                <c:pt idx="11">
                  <c:v>0.34637741219104656</c:v>
                </c:pt>
                <c:pt idx="12">
                  <c:v>0.36596721811691174</c:v>
                </c:pt>
                <c:pt idx="13">
                  <c:v>0.38615212863352355</c:v>
                </c:pt>
                <c:pt idx="14">
                  <c:v>0.40736709645741448</c:v>
                </c:pt>
                <c:pt idx="15">
                  <c:v>0.42905398043220599</c:v>
                </c:pt>
                <c:pt idx="16">
                  <c:v>0.45011628351570993</c:v>
                </c:pt>
                <c:pt idx="17">
                  <c:v>0.47093903640649376</c:v>
                </c:pt>
                <c:pt idx="18">
                  <c:v>0.48900124053304661</c:v>
                </c:pt>
                <c:pt idx="19">
                  <c:v>0.50660740481994948</c:v>
                </c:pt>
                <c:pt idx="20">
                  <c:v>0.52451280458085492</c:v>
                </c:pt>
                <c:pt idx="21">
                  <c:v>0.53365119860807098</c:v>
                </c:pt>
                <c:pt idx="22">
                  <c:v>0.54378706341672212</c:v>
                </c:pt>
                <c:pt idx="23">
                  <c:v>0.55244018833111119</c:v>
                </c:pt>
                <c:pt idx="24">
                  <c:v>0.56236440334169424</c:v>
                </c:pt>
                <c:pt idx="25">
                  <c:v>0.57218703023836059</c:v>
                </c:pt>
                <c:pt idx="26">
                  <c:v>0.58159612145431161</c:v>
                </c:pt>
                <c:pt idx="27">
                  <c:v>0.5910042032435262</c:v>
                </c:pt>
                <c:pt idx="28">
                  <c:v>0.60070490115956265</c:v>
                </c:pt>
                <c:pt idx="29">
                  <c:v>0.61044343456087957</c:v>
                </c:pt>
                <c:pt idx="30">
                  <c:v>0.62021460504824799</c:v>
                </c:pt>
                <c:pt idx="31">
                  <c:v>0.6350976248102882</c:v>
                </c:pt>
                <c:pt idx="32">
                  <c:v>0.64994123123762115</c:v>
                </c:pt>
                <c:pt idx="33">
                  <c:v>0.66469063985890675</c:v>
                </c:pt>
                <c:pt idx="34">
                  <c:v>0.67932232168152928</c:v>
                </c:pt>
                <c:pt idx="35">
                  <c:v>0.69388547226839015</c:v>
                </c:pt>
                <c:pt idx="36">
                  <c:v>0.70834095465244895</c:v>
                </c:pt>
                <c:pt idx="37">
                  <c:v>0.72234532211311842</c:v>
                </c:pt>
                <c:pt idx="38">
                  <c:v>0.73451473992355865</c:v>
                </c:pt>
                <c:pt idx="39">
                  <c:v>0.74640792214570395</c:v>
                </c:pt>
                <c:pt idx="40">
                  <c:v>0.75853937115891301</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0.31138874173491637</c:v>
                </c:pt>
                <c:pt idx="9">
                  <c:v>0.33494642311450179</c:v>
                </c:pt>
                <c:pt idx="10">
                  <c:v>0.36083541522429186</c:v>
                </c:pt>
                <c:pt idx="11">
                  <c:v>0.43268109312969</c:v>
                </c:pt>
                <c:pt idx="12">
                  <c:v>0.49220427145803841</c:v>
                </c:pt>
                <c:pt idx="13">
                  <c:v>0.5113064338915827</c:v>
                </c:pt>
                <c:pt idx="14">
                  <c:v>0.52767657736847595</c:v>
                </c:pt>
                <c:pt idx="15">
                  <c:v>0.5442727307641213</c:v>
                </c:pt>
                <c:pt idx="16">
                  <c:v>0.56402724371629109</c:v>
                </c:pt>
                <c:pt idx="17">
                  <c:v>0.58503965553142556</c:v>
                </c:pt>
                <c:pt idx="18">
                  <c:v>0.60594140214665571</c:v>
                </c:pt>
                <c:pt idx="19">
                  <c:v>0.62985334555177197</c:v>
                </c:pt>
                <c:pt idx="20">
                  <c:v>0.65309871718948476</c:v>
                </c:pt>
                <c:pt idx="21">
                  <c:v>0.66452880773626233</c:v>
                </c:pt>
                <c:pt idx="22">
                  <c:v>0.67379927343056056</c:v>
                </c:pt>
                <c:pt idx="23">
                  <c:v>0.68582379368795121</c:v>
                </c:pt>
                <c:pt idx="24">
                  <c:v>0.69513517912455813</c:v>
                </c:pt>
                <c:pt idx="25">
                  <c:v>0.70539111493561368</c:v>
                </c:pt>
                <c:pt idx="26">
                  <c:v>0.71911165458138304</c:v>
                </c:pt>
                <c:pt idx="27">
                  <c:v>0.73038140316487854</c:v>
                </c:pt>
                <c:pt idx="28">
                  <c:v>0.74206062173432719</c:v>
                </c:pt>
                <c:pt idx="29">
                  <c:v>0.75423669792119075</c:v>
                </c:pt>
                <c:pt idx="30">
                  <c:v>0.76011853966495402</c:v>
                </c:pt>
                <c:pt idx="31">
                  <c:v>0.76110797132483088</c:v>
                </c:pt>
                <c:pt idx="32">
                  <c:v>0.76219869916380856</c:v>
                </c:pt>
                <c:pt idx="33">
                  <c:v>0.76337006050087353</c:v>
                </c:pt>
                <c:pt idx="34">
                  <c:v>0.76462258745175493</c:v>
                </c:pt>
                <c:pt idx="35">
                  <c:v>0.76601163437648301</c:v>
                </c:pt>
                <c:pt idx="36">
                  <c:v>0.76755897274391149</c:v>
                </c:pt>
                <c:pt idx="37">
                  <c:v>0.76898096734805366</c:v>
                </c:pt>
                <c:pt idx="38">
                  <c:v>0.77049066857360382</c:v>
                </c:pt>
                <c:pt idx="39">
                  <c:v>0.77212063687196897</c:v>
                </c:pt>
                <c:pt idx="40">
                  <c:v>0.77433347125895857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0.31138874173491637</c:v>
                </c:pt>
                <c:pt idx="9">
                  <c:v>0.33494642311450179</c:v>
                </c:pt>
                <c:pt idx="10">
                  <c:v>0.36083541522429186</c:v>
                </c:pt>
                <c:pt idx="11">
                  <c:v>0.43268109312969</c:v>
                </c:pt>
                <c:pt idx="12">
                  <c:v>0.49220427145803841</c:v>
                </c:pt>
                <c:pt idx="13">
                  <c:v>0.5113064338915827</c:v>
                </c:pt>
                <c:pt idx="14">
                  <c:v>0.52767657736847595</c:v>
                </c:pt>
                <c:pt idx="15">
                  <c:v>0.5442727307641213</c:v>
                </c:pt>
                <c:pt idx="16">
                  <c:v>0.56402724371629109</c:v>
                </c:pt>
                <c:pt idx="17">
                  <c:v>0.58503965553142556</c:v>
                </c:pt>
                <c:pt idx="18">
                  <c:v>0.60594140214665571</c:v>
                </c:pt>
                <c:pt idx="19">
                  <c:v>0.62985334555177197</c:v>
                </c:pt>
                <c:pt idx="20">
                  <c:v>0.65309871718948476</c:v>
                </c:pt>
                <c:pt idx="21">
                  <c:v>0.66452880773626233</c:v>
                </c:pt>
                <c:pt idx="22">
                  <c:v>0.67379927343056056</c:v>
                </c:pt>
                <c:pt idx="23">
                  <c:v>0.68582379368795121</c:v>
                </c:pt>
                <c:pt idx="24">
                  <c:v>0.69513517912455813</c:v>
                </c:pt>
                <c:pt idx="25">
                  <c:v>0.70539111493561368</c:v>
                </c:pt>
                <c:pt idx="26">
                  <c:v>0.71911165458138304</c:v>
                </c:pt>
                <c:pt idx="27">
                  <c:v>0.73038140316487854</c:v>
                </c:pt>
                <c:pt idx="28">
                  <c:v>0.74206062173432719</c:v>
                </c:pt>
                <c:pt idx="29">
                  <c:v>0.75423669792119075</c:v>
                </c:pt>
                <c:pt idx="30">
                  <c:v>0.76011853966495402</c:v>
                </c:pt>
                <c:pt idx="31">
                  <c:v>0.76110797132483088</c:v>
                </c:pt>
                <c:pt idx="32">
                  <c:v>0.76219869916380856</c:v>
                </c:pt>
                <c:pt idx="33">
                  <c:v>0.76337006050087353</c:v>
                </c:pt>
                <c:pt idx="34">
                  <c:v>0.76462258745175493</c:v>
                </c:pt>
                <c:pt idx="35">
                  <c:v>0.76601163437648301</c:v>
                </c:pt>
                <c:pt idx="36">
                  <c:v>0.76755897274391149</c:v>
                </c:pt>
                <c:pt idx="37">
                  <c:v>0.76898096734805366</c:v>
                </c:pt>
                <c:pt idx="38">
                  <c:v>0.77049066857360382</c:v>
                </c:pt>
                <c:pt idx="39">
                  <c:v>0.77212063687196897</c:v>
                </c:pt>
                <c:pt idx="40">
                  <c:v>0.77433347125895857</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0.31138874173491637</c:v>
                </c:pt>
                <c:pt idx="9">
                  <c:v>0.33494642311450179</c:v>
                </c:pt>
                <c:pt idx="10">
                  <c:v>0.36083541522429186</c:v>
                </c:pt>
                <c:pt idx="11">
                  <c:v>0.43268109312969</c:v>
                </c:pt>
                <c:pt idx="12">
                  <c:v>0.49220427145803841</c:v>
                </c:pt>
                <c:pt idx="13">
                  <c:v>0.5113064338915827</c:v>
                </c:pt>
                <c:pt idx="14">
                  <c:v>0.52767657736847595</c:v>
                </c:pt>
                <c:pt idx="15">
                  <c:v>0.5442727307641213</c:v>
                </c:pt>
                <c:pt idx="16">
                  <c:v>0.56402724371629109</c:v>
                </c:pt>
                <c:pt idx="17">
                  <c:v>0.58503965553142556</c:v>
                </c:pt>
                <c:pt idx="18">
                  <c:v>0.60594140214665571</c:v>
                </c:pt>
                <c:pt idx="19">
                  <c:v>0.62985334555177197</c:v>
                </c:pt>
                <c:pt idx="20">
                  <c:v>0.65309871718948476</c:v>
                </c:pt>
                <c:pt idx="21">
                  <c:v>0.66452880773626233</c:v>
                </c:pt>
                <c:pt idx="22">
                  <c:v>0.67379927343056056</c:v>
                </c:pt>
                <c:pt idx="23">
                  <c:v>0.68582379368795121</c:v>
                </c:pt>
                <c:pt idx="24">
                  <c:v>0.69513517912455813</c:v>
                </c:pt>
                <c:pt idx="25">
                  <c:v>0.70539111493561368</c:v>
                </c:pt>
                <c:pt idx="26">
                  <c:v>0.71911165458138304</c:v>
                </c:pt>
                <c:pt idx="27">
                  <c:v>0.73038140316487854</c:v>
                </c:pt>
                <c:pt idx="28">
                  <c:v>0.74206062173432719</c:v>
                </c:pt>
                <c:pt idx="29">
                  <c:v>0.75423669792119075</c:v>
                </c:pt>
                <c:pt idx="30">
                  <c:v>0.76011853966495402</c:v>
                </c:pt>
                <c:pt idx="31">
                  <c:v>0.76110797132483088</c:v>
                </c:pt>
                <c:pt idx="32">
                  <c:v>0.76219869916380856</c:v>
                </c:pt>
                <c:pt idx="33">
                  <c:v>0.76337006050087353</c:v>
                </c:pt>
                <c:pt idx="34">
                  <c:v>0.76462258745175493</c:v>
                </c:pt>
                <c:pt idx="35">
                  <c:v>0.76601163437648301</c:v>
                </c:pt>
                <c:pt idx="36">
                  <c:v>0.76755897274391149</c:v>
                </c:pt>
                <c:pt idx="37">
                  <c:v>0.76898096734805366</c:v>
                </c:pt>
                <c:pt idx="38">
                  <c:v>0.77049066857360382</c:v>
                </c:pt>
                <c:pt idx="39">
                  <c:v>0.77212063687196897</c:v>
                </c:pt>
                <c:pt idx="40">
                  <c:v>0.77433347125895857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0.2092672707093475</c:v>
                </c:pt>
                <c:pt idx="1">
                  <c:v>0.22753713941518877</c:v>
                </c:pt>
                <c:pt idx="2">
                  <c:v>0.24508587530185427</c:v>
                </c:pt>
                <c:pt idx="3">
                  <c:v>0.25434846660194188</c:v>
                </c:pt>
                <c:pt idx="4">
                  <c:v>0.26301852617956506</c:v>
                </c:pt>
                <c:pt idx="5">
                  <c:v>0.27136885841421854</c:v>
                </c:pt>
                <c:pt idx="6">
                  <c:v>0.27918814642584222</c:v>
                </c:pt>
                <c:pt idx="7">
                  <c:v>0.28613022309776337</c:v>
                </c:pt>
                <c:pt idx="8">
                  <c:v>0.31138874173491637</c:v>
                </c:pt>
                <c:pt idx="9">
                  <c:v>0.33494642311450179</c:v>
                </c:pt>
                <c:pt idx="10">
                  <c:v>0.36083541522429186</c:v>
                </c:pt>
                <c:pt idx="11">
                  <c:v>0.43268109312969</c:v>
                </c:pt>
                <c:pt idx="12">
                  <c:v>0.49220427145803841</c:v>
                </c:pt>
                <c:pt idx="13">
                  <c:v>0.5113064338915827</c:v>
                </c:pt>
                <c:pt idx="14">
                  <c:v>0.52767657736847595</c:v>
                </c:pt>
                <c:pt idx="15">
                  <c:v>0.5442727307641213</c:v>
                </c:pt>
                <c:pt idx="16">
                  <c:v>0.56402724371629109</c:v>
                </c:pt>
                <c:pt idx="17">
                  <c:v>0.58503965553142556</c:v>
                </c:pt>
                <c:pt idx="18">
                  <c:v>0.60594140214665571</c:v>
                </c:pt>
                <c:pt idx="19">
                  <c:v>0.62985334555177197</c:v>
                </c:pt>
                <c:pt idx="20">
                  <c:v>0.65309871718948476</c:v>
                </c:pt>
                <c:pt idx="21">
                  <c:v>0.66452880773626233</c:v>
                </c:pt>
                <c:pt idx="22">
                  <c:v>0.67379927343056056</c:v>
                </c:pt>
                <c:pt idx="23">
                  <c:v>0.68582379368795121</c:v>
                </c:pt>
                <c:pt idx="24">
                  <c:v>0.69513517912455813</c:v>
                </c:pt>
                <c:pt idx="25">
                  <c:v>0.70539111493561368</c:v>
                </c:pt>
                <c:pt idx="26">
                  <c:v>0.71911165458138304</c:v>
                </c:pt>
                <c:pt idx="27">
                  <c:v>0.73038140316487854</c:v>
                </c:pt>
                <c:pt idx="28">
                  <c:v>0.74206062173432719</c:v>
                </c:pt>
                <c:pt idx="29">
                  <c:v>0.75423669792119075</c:v>
                </c:pt>
                <c:pt idx="30">
                  <c:v>0.76011853966495402</c:v>
                </c:pt>
                <c:pt idx="31">
                  <c:v>0.76110797132483088</c:v>
                </c:pt>
                <c:pt idx="32">
                  <c:v>0.76219869916380856</c:v>
                </c:pt>
                <c:pt idx="33">
                  <c:v>0.76337006050087353</c:v>
                </c:pt>
                <c:pt idx="34">
                  <c:v>0.76462258745175493</c:v>
                </c:pt>
                <c:pt idx="35">
                  <c:v>0.76601163437648301</c:v>
                </c:pt>
                <c:pt idx="36">
                  <c:v>0.76755897274391149</c:v>
                </c:pt>
                <c:pt idx="37">
                  <c:v>0.76898096734805366</c:v>
                </c:pt>
                <c:pt idx="38">
                  <c:v>0.77049066857360382</c:v>
                </c:pt>
                <c:pt idx="39">
                  <c:v>0.77212063687196897</c:v>
                </c:pt>
                <c:pt idx="40">
                  <c:v>0.77433347125895857</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22039.401068599123</c:v>
                </c:pt>
                <c:pt idx="9">
                  <c:v>21793.479326573815</c:v>
                </c:pt>
                <c:pt idx="10">
                  <c:v>21508.96169889532</c:v>
                </c:pt>
                <c:pt idx="11">
                  <c:v>21222.709370504403</c:v>
                </c:pt>
                <c:pt idx="12">
                  <c:v>20921.726536132152</c:v>
                </c:pt>
                <c:pt idx="13">
                  <c:v>20618.736634081753</c:v>
                </c:pt>
                <c:pt idx="14">
                  <c:v>20310.700208573769</c:v>
                </c:pt>
                <c:pt idx="15">
                  <c:v>19997.481668321911</c:v>
                </c:pt>
                <c:pt idx="16">
                  <c:v>19675.0372554528</c:v>
                </c:pt>
                <c:pt idx="17">
                  <c:v>19356.717280455545</c:v>
                </c:pt>
                <c:pt idx="18">
                  <c:v>18983.229082773621</c:v>
                </c:pt>
                <c:pt idx="19">
                  <c:v>18624.410924767242</c:v>
                </c:pt>
                <c:pt idx="20">
                  <c:v>18282.806045745336</c:v>
                </c:pt>
                <c:pt idx="21">
                  <c:v>17952.945969660854</c:v>
                </c:pt>
                <c:pt idx="22">
                  <c:v>17639.934739967899</c:v>
                </c:pt>
                <c:pt idx="23">
                  <c:v>17340.209561837491</c:v>
                </c:pt>
                <c:pt idx="24">
                  <c:v>17058.332351934048</c:v>
                </c:pt>
                <c:pt idx="25">
                  <c:v>16790.0790258874</c:v>
                </c:pt>
                <c:pt idx="26">
                  <c:v>16530.004104319622</c:v>
                </c:pt>
                <c:pt idx="27">
                  <c:v>16292.102793293132</c:v>
                </c:pt>
                <c:pt idx="28">
                  <c:v>16068.583671713079</c:v>
                </c:pt>
                <c:pt idx="29">
                  <c:v>15859.70674518874</c:v>
                </c:pt>
                <c:pt idx="30">
                  <c:v>15664.937457352968</c:v>
                </c:pt>
                <c:pt idx="31">
                  <c:v>15477.304285264148</c:v>
                </c:pt>
                <c:pt idx="32">
                  <c:v>15296.644732690445</c:v>
                </c:pt>
                <c:pt idx="33">
                  <c:v>15122.787037276325</c:v>
                </c:pt>
                <c:pt idx="34">
                  <c:v>14955.643994966418</c:v>
                </c:pt>
                <c:pt idx="35">
                  <c:v>14795.371260276415</c:v>
                </c:pt>
                <c:pt idx="36">
                  <c:v>14635.29868355639</c:v>
                </c:pt>
                <c:pt idx="37">
                  <c:v>14480.336367612019</c:v>
                </c:pt>
                <c:pt idx="38">
                  <c:v>14337.403076086404</c:v>
                </c:pt>
                <c:pt idx="39">
                  <c:v>14206.42984670172</c:v>
                </c:pt>
                <c:pt idx="40">
                  <c:v>14089.353880564682</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22089.052250365014</c:v>
                </c:pt>
                <c:pt idx="9">
                  <c:v>21902.393326653997</c:v>
                </c:pt>
                <c:pt idx="10">
                  <c:v>21741.030566860565</c:v>
                </c:pt>
                <c:pt idx="11">
                  <c:v>21644.495871823143</c:v>
                </c:pt>
                <c:pt idx="12">
                  <c:v>21309.163533565123</c:v>
                </c:pt>
                <c:pt idx="13">
                  <c:v>20858.949291784782</c:v>
                </c:pt>
                <c:pt idx="14">
                  <c:v>20434.82998250064</c:v>
                </c:pt>
                <c:pt idx="15">
                  <c:v>20035.189754517742</c:v>
                </c:pt>
                <c:pt idx="16">
                  <c:v>19650.191961086737</c:v>
                </c:pt>
                <c:pt idx="17">
                  <c:v>19285.76777949847</c:v>
                </c:pt>
                <c:pt idx="18">
                  <c:v>18940.087471067949</c:v>
                </c:pt>
                <c:pt idx="19">
                  <c:v>18613.14137141536</c:v>
                </c:pt>
                <c:pt idx="20">
                  <c:v>18302.947288112497</c:v>
                </c:pt>
                <c:pt idx="21">
                  <c:v>17905.377327596227</c:v>
                </c:pt>
                <c:pt idx="22">
                  <c:v>17517.634747499025</c:v>
                </c:pt>
                <c:pt idx="23">
                  <c:v>17153.697254120121</c:v>
                </c:pt>
                <c:pt idx="24">
                  <c:v>16811.339172456748</c:v>
                </c:pt>
                <c:pt idx="25">
                  <c:v>16489.025738398865</c:v>
                </c:pt>
                <c:pt idx="26">
                  <c:v>16179.738981727758</c:v>
                </c:pt>
                <c:pt idx="27">
                  <c:v>15889.097583958106</c:v>
                </c:pt>
                <c:pt idx="28">
                  <c:v>15615.240408216456</c:v>
                </c:pt>
                <c:pt idx="29">
                  <c:v>15357.877668210162</c:v>
                </c:pt>
                <c:pt idx="30">
                  <c:v>15116.235024827114</c:v>
                </c:pt>
                <c:pt idx="31">
                  <c:v>14885.444169607987</c:v>
                </c:pt>
                <c:pt idx="32">
                  <c:v>14671.366932163661</c:v>
                </c:pt>
                <c:pt idx="33">
                  <c:v>14473.199118078199</c:v>
                </c:pt>
                <c:pt idx="34">
                  <c:v>14290.261870062506</c:v>
                </c:pt>
                <c:pt idx="35">
                  <c:v>14122.15431491908</c:v>
                </c:pt>
                <c:pt idx="36">
                  <c:v>13961.506867632084</c:v>
                </c:pt>
                <c:pt idx="37">
                  <c:v>13813.058226544297</c:v>
                </c:pt>
                <c:pt idx="38">
                  <c:v>13677.193029795055</c:v>
                </c:pt>
                <c:pt idx="39">
                  <c:v>13553.543873394432</c:v>
                </c:pt>
                <c:pt idx="40">
                  <c:v>13443.834631834026</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23085.646823027109</c:v>
                </c:pt>
                <c:pt idx="1">
                  <c:v>23230.49964635729</c:v>
                </c:pt>
                <c:pt idx="2">
                  <c:v>23203.424506954882</c:v>
                </c:pt>
                <c:pt idx="3">
                  <c:v>23078.459322141316</c:v>
                </c:pt>
                <c:pt idx="4">
                  <c:v>22919.538191701024</c:v>
                </c:pt>
                <c:pt idx="5">
                  <c:v>22727.723293498675</c:v>
                </c:pt>
                <c:pt idx="6">
                  <c:v>22506.268692585138</c:v>
                </c:pt>
                <c:pt idx="7">
                  <c:v>22259.234845637417</c:v>
                </c:pt>
                <c:pt idx="8">
                  <c:v>22026.758441545921</c:v>
                </c:pt>
                <c:pt idx="9">
                  <c:v>21769.071889458057</c:v>
                </c:pt>
                <c:pt idx="10">
                  <c:v>21519.458354402046</c:v>
                </c:pt>
                <c:pt idx="11">
                  <c:v>21278.711307494399</c:v>
                </c:pt>
                <c:pt idx="12">
                  <c:v>20807.054212228264</c:v>
                </c:pt>
                <c:pt idx="13">
                  <c:v>20354.715627670666</c:v>
                </c:pt>
                <c:pt idx="14">
                  <c:v>19928.462670269015</c:v>
                </c:pt>
                <c:pt idx="15">
                  <c:v>19526.658662088452</c:v>
                </c:pt>
                <c:pt idx="16">
                  <c:v>19139.572731951102</c:v>
                </c:pt>
                <c:pt idx="17">
                  <c:v>18773.115056849732</c:v>
                </c:pt>
                <c:pt idx="18">
                  <c:v>18425.600143152125</c:v>
                </c:pt>
                <c:pt idx="19">
                  <c:v>18096.472154688468</c:v>
                </c:pt>
                <c:pt idx="20">
                  <c:v>17784.000240239166</c:v>
                </c:pt>
                <c:pt idx="21">
                  <c:v>17383.900542935542</c:v>
                </c:pt>
                <c:pt idx="22">
                  <c:v>16993.58796471417</c:v>
                </c:pt>
                <c:pt idx="23">
                  <c:v>16627.138514932878</c:v>
                </c:pt>
                <c:pt idx="24">
                  <c:v>16282.045691823125</c:v>
                </c:pt>
                <c:pt idx="25">
                  <c:v>15956.984306485334</c:v>
                </c:pt>
                <c:pt idx="26">
                  <c:v>15644.619062154212</c:v>
                </c:pt>
                <c:pt idx="27">
                  <c:v>15350.646539527068</c:v>
                </c:pt>
                <c:pt idx="28">
                  <c:v>15073.598714781812</c:v>
                </c:pt>
                <c:pt idx="29">
                  <c:v>14812.978374484752</c:v>
                </c:pt>
                <c:pt idx="30">
                  <c:v>14568.009719732574</c:v>
                </c:pt>
                <c:pt idx="31">
                  <c:v>14333.953867254528</c:v>
                </c:pt>
                <c:pt idx="32">
                  <c:v>14116.426877640932</c:v>
                </c:pt>
                <c:pt idx="33">
                  <c:v>13914.655070407469</c:v>
                </c:pt>
                <c:pt idx="34">
                  <c:v>13727.95446115814</c:v>
                </c:pt>
                <c:pt idx="35">
                  <c:v>13555.822889721079</c:v>
                </c:pt>
                <c:pt idx="36">
                  <c:v>13390.904527558687</c:v>
                </c:pt>
                <c:pt idx="37">
                  <c:v>13238.373007413633</c:v>
                </c:pt>
                <c:pt idx="38">
                  <c:v>13098.234454619447</c:v>
                </c:pt>
                <c:pt idx="39">
                  <c:v>12970.054720513788</c:v>
                </c:pt>
                <c:pt idx="40">
                  <c:v>12854.680923538759</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48.363465096576817</c:v>
                </c:pt>
                <c:pt idx="9" formatCode="_(* #,##0_);_(* \(#,##0\);_(* &quot;-&quot;_);_(@_)">
                  <c:v>48.12904402528045</c:v>
                </c:pt>
                <c:pt idx="10" formatCode="_(* #,##0_);_(* \(#,##0\);_(* &quot;-&quot;_);_(@_)">
                  <c:v>46.058160682511165</c:v>
                </c:pt>
                <c:pt idx="11" formatCode="_(* #,##0_);_(* \(#,##0\);_(* &quot;-&quot;_);_(@_)">
                  <c:v>46.117917659239453</c:v>
                </c:pt>
                <c:pt idx="12" formatCode="_(* #,##0_);_(* \(#,##0\);_(* &quot;-&quot;_);_(@_)">
                  <c:v>46.098961111762151</c:v>
                </c:pt>
                <c:pt idx="13" formatCode="_(* #,##0_);_(* \(#,##0\);_(* &quot;-&quot;_);_(@_)">
                  <c:v>46.029462884833741</c:v>
                </c:pt>
                <c:pt idx="14" formatCode="_(* #,##0_);_(* \(#,##0\);_(* &quot;-&quot;_);_(@_)">
                  <c:v>46.760887053286289</c:v>
                </c:pt>
                <c:pt idx="15" formatCode="_(* #,##0_);_(* \(#,##0\);_(* &quot;-&quot;_);_(@_)">
                  <c:v>47.471515729288043</c:v>
                </c:pt>
                <c:pt idx="16" formatCode="_(* #,##0_);_(* \(#,##0\);_(* &quot;-&quot;_);_(@_)">
                  <c:v>47.155573556548042</c:v>
                </c:pt>
                <c:pt idx="17" formatCode="_(* #,##0_);_(* \(#,##0\);_(* &quot;-&quot;_);_(@_)">
                  <c:v>46.387865584530154</c:v>
                </c:pt>
                <c:pt idx="18" formatCode="_(* #,##0_);_(* \(#,##0\);_(* &quot;-&quot;_);_(@_)">
                  <c:v>45.562764203784148</c:v>
                </c:pt>
                <c:pt idx="19" formatCode="_(* #,##0_);_(* \(#,##0\);_(* &quot;-&quot;_);_(@_)">
                  <c:v>43.795407992307446</c:v>
                </c:pt>
                <c:pt idx="20" formatCode="_(* #,##0_);_(* \(#,##0\);_(* &quot;-&quot;_);_(@_)">
                  <c:v>42.212550185441138</c:v>
                </c:pt>
                <c:pt idx="21" formatCode="_(* #,##0_);_(* \(#,##0\);_(* &quot;-&quot;_);_(@_)">
                  <c:v>40.013176202348824</c:v>
                </c:pt>
                <c:pt idx="22" formatCode="_(* #,##0_);_(* \(#,##0\);_(* &quot;-&quot;_);_(@_)">
                  <c:v>38.610746730229636</c:v>
                </c:pt>
                <c:pt idx="23" formatCode="_(* #,##0_);_(* \(#,##0\);_(* &quot;-&quot;_);_(@_)">
                  <c:v>35.89392536636408</c:v>
                </c:pt>
                <c:pt idx="24" formatCode="_(* #,##0_);_(* \(#,##0\);_(* &quot;-&quot;_);_(@_)">
                  <c:v>34.070640252123823</c:v>
                </c:pt>
                <c:pt idx="25" formatCode="_(* #,##0_);_(* \(#,##0\);_(* &quot;-&quot;_);_(@_)">
                  <c:v>32.101550937127548</c:v>
                </c:pt>
                <c:pt idx="26" formatCode="_(* #,##0_);_(* \(#,##0\);_(* &quot;-&quot;_);_(@_)">
                  <c:v>29.486027004734957</c:v>
                </c:pt>
                <c:pt idx="27" formatCode="_(* #,##0_);_(* \(#,##0\);_(* &quot;-&quot;_);_(@_)">
                  <c:v>27.584050105578285</c:v>
                </c:pt>
                <c:pt idx="28" formatCode="_(* #,##0_);_(* \(#,##0\);_(* &quot;-&quot;_);_(@_)">
                  <c:v>25.666208351278712</c:v>
                </c:pt>
                <c:pt idx="29" formatCode="_(* #,##0_);_(* \(#,##0\);_(* &quot;-&quot;_);_(@_)">
                  <c:v>23.748366596979139</c:v>
                </c:pt>
                <c:pt idx="30" formatCode="_(* #,##0_);_(* \(#,##0\);_(* &quot;-&quot;_);_(@_)">
                  <c:v>21.830524842679559</c:v>
                </c:pt>
                <c:pt idx="31" formatCode="_(* #,##0_);_(* \(#,##0\);_(* &quot;-&quot;_);_(@_)">
                  <c:v>20.986341131158557</c:v>
                </c:pt>
                <c:pt idx="32" formatCode="_(* #,##0_);_(* \(#,##0\);_(* &quot;-&quot;_);_(@_)">
                  <c:v>20.142157419637549</c:v>
                </c:pt>
                <c:pt idx="33" formatCode="_(* #,##0_);_(* \(#,##0\);_(* &quot;-&quot;_);_(@_)">
                  <c:v>19.297973708116547</c:v>
                </c:pt>
                <c:pt idx="34" formatCode="_(* #,##0_);_(* \(#,##0\);_(* &quot;-&quot;_);_(@_)">
                  <c:v>18.453789996595539</c:v>
                </c:pt>
                <c:pt idx="35" formatCode="_(* #,##0_);_(* \(#,##0\);_(* &quot;-&quot;_);_(@_)">
                  <c:v>17.609606285074534</c:v>
                </c:pt>
                <c:pt idx="36" formatCode="_(* #,##0_);_(* \(#,##0\);_(* &quot;-&quot;_);_(@_)">
                  <c:v>16.818521382757915</c:v>
                </c:pt>
                <c:pt idx="37" formatCode="_(* #,##0_);_(* \(#,##0\);_(* &quot;-&quot;_);_(@_)">
                  <c:v>16.027436480441288</c:v>
                </c:pt>
                <c:pt idx="38" formatCode="_(* #,##0_);_(* \(#,##0\);_(* &quot;-&quot;_);_(@_)">
                  <c:v>15.236351578124667</c:v>
                </c:pt>
                <c:pt idx="39" formatCode="_(* #,##0_);_(* \(#,##0\);_(* &quot;-&quot;_);_(@_)">
                  <c:v>14.445266675808044</c:v>
                </c:pt>
                <c:pt idx="40" formatCode="_(* #,##0_);_(* \(#,##0\);_(* &quot;-&quot;_);_(@_)">
                  <c:v>13.65418177349142</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2.2436844797943833E-2</c:v>
                </c:pt>
                <c:pt idx="19">
                  <c:v>5.560735560668284E-2</c:v>
                </c:pt>
                <c:pt idx="20">
                  <c:v>5.0710289954079557E-2</c:v>
                </c:pt>
                <c:pt idx="21">
                  <c:v>8.8329428693263212E-2</c:v>
                </c:pt>
                <c:pt idx="22">
                  <c:v>0.1216895466631408</c:v>
                </c:pt>
                <c:pt idx="23">
                  <c:v>0.15206774659485889</c:v>
                </c:pt>
                <c:pt idx="24">
                  <c:v>0.18638536255948157</c:v>
                </c:pt>
                <c:pt idx="25">
                  <c:v>0.21713210277135842</c:v>
                </c:pt>
                <c:pt idx="26">
                  <c:v>0.23729175329203012</c:v>
                </c:pt>
                <c:pt idx="27">
                  <c:v>0.25220542545342928</c:v>
                </c:pt>
                <c:pt idx="28">
                  <c:v>0.26560089560164712</c:v>
                </c:pt>
                <c:pt idx="29">
                  <c:v>0.27196132045441135</c:v>
                </c:pt>
                <c:pt idx="30">
                  <c:v>0.27843111478040938</c:v>
                </c:pt>
                <c:pt idx="31">
                  <c:v>0.28259321099066337</c:v>
                </c:pt>
                <c:pt idx="32">
                  <c:v>0.2912618152016262</c:v>
                </c:pt>
                <c:pt idx="33">
                  <c:v>0.2915018414898215</c:v>
                </c:pt>
                <c:pt idx="34">
                  <c:v>0.29710199448643149</c:v>
                </c:pt>
                <c:pt idx="35">
                  <c:v>0.30145801801819783</c:v>
                </c:pt>
                <c:pt idx="36">
                  <c:v>0.30188074275121612</c:v>
                </c:pt>
                <c:pt idx="37">
                  <c:v>0.30668952086527934</c:v>
                </c:pt>
                <c:pt idx="38">
                  <c:v>0.31085199950510456</c:v>
                </c:pt>
                <c:pt idx="39">
                  <c:v>0.31474740588439332</c:v>
                </c:pt>
                <c:pt idx="40">
                  <c:v>0.31838239928544299</c:v>
                </c:pt>
                <c:pt idx="41">
                  <c:v>0.33415944300520739</c:v>
                </c:pt>
                <c:pt idx="42">
                  <c:v>0.34905281732144955</c:v>
                </c:pt>
                <c:pt idx="43">
                  <c:v>0.36305697581207375</c:v>
                </c:pt>
                <c:pt idx="44">
                  <c:v>0.37621105388337017</c:v>
                </c:pt>
                <c:pt idx="45">
                  <c:v>0.38863965440453363</c:v>
                </c:pt>
                <c:pt idx="46">
                  <c:v>0.4006063876336301</c:v>
                </c:pt>
                <c:pt idx="47">
                  <c:v>0.41151294014269446</c:v>
                </c:pt>
                <c:pt idx="48">
                  <c:v>0.42172707281916677</c:v>
                </c:pt>
                <c:pt idx="49">
                  <c:v>0.43132121389095202</c:v>
                </c:pt>
                <c:pt idx="50">
                  <c:v>0.44084964249689274</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2.2436844797943833E-2</c:v>
                </c:pt>
                <c:pt idx="19">
                  <c:v>5.560735560668284E-2</c:v>
                </c:pt>
                <c:pt idx="20">
                  <c:v>5.0710289954079557E-2</c:v>
                </c:pt>
                <c:pt idx="21">
                  <c:v>8.8329428693263212E-2</c:v>
                </c:pt>
                <c:pt idx="22">
                  <c:v>0.1216895466631408</c:v>
                </c:pt>
                <c:pt idx="23">
                  <c:v>0.15206774659485889</c:v>
                </c:pt>
                <c:pt idx="24">
                  <c:v>0.18638536255948157</c:v>
                </c:pt>
                <c:pt idx="25">
                  <c:v>0.21713210277135842</c:v>
                </c:pt>
                <c:pt idx="26">
                  <c:v>0.23729175329203012</c:v>
                </c:pt>
                <c:pt idx="27">
                  <c:v>0.25220542545342928</c:v>
                </c:pt>
                <c:pt idx="28">
                  <c:v>0.26560089560164712</c:v>
                </c:pt>
                <c:pt idx="29">
                  <c:v>0.27196132045441135</c:v>
                </c:pt>
                <c:pt idx="30">
                  <c:v>0.27843111478040938</c:v>
                </c:pt>
                <c:pt idx="31">
                  <c:v>0.28259321099066337</c:v>
                </c:pt>
                <c:pt idx="32">
                  <c:v>0.2912618152016262</c:v>
                </c:pt>
                <c:pt idx="33">
                  <c:v>0.2915018414898215</c:v>
                </c:pt>
                <c:pt idx="34">
                  <c:v>0.29710199448643149</c:v>
                </c:pt>
                <c:pt idx="35">
                  <c:v>0.30145801801819783</c:v>
                </c:pt>
                <c:pt idx="36">
                  <c:v>0.30188074275121612</c:v>
                </c:pt>
                <c:pt idx="37">
                  <c:v>0.30668952086527934</c:v>
                </c:pt>
                <c:pt idx="38">
                  <c:v>0.31085199950510456</c:v>
                </c:pt>
                <c:pt idx="39">
                  <c:v>0.31474740588439332</c:v>
                </c:pt>
                <c:pt idx="40">
                  <c:v>0.31838239928544299</c:v>
                </c:pt>
                <c:pt idx="41">
                  <c:v>0.33415944300520739</c:v>
                </c:pt>
                <c:pt idx="42">
                  <c:v>0.34905281732144955</c:v>
                </c:pt>
                <c:pt idx="43">
                  <c:v>0.36305697581207375</c:v>
                </c:pt>
                <c:pt idx="44">
                  <c:v>0.37621105388337017</c:v>
                </c:pt>
                <c:pt idx="45">
                  <c:v>0.38863965440453363</c:v>
                </c:pt>
                <c:pt idx="46">
                  <c:v>0.4006063876336301</c:v>
                </c:pt>
                <c:pt idx="47">
                  <c:v>0.41151294014269446</c:v>
                </c:pt>
                <c:pt idx="48">
                  <c:v>0.42172707281916677</c:v>
                </c:pt>
                <c:pt idx="49">
                  <c:v>0.43132121389095202</c:v>
                </c:pt>
                <c:pt idx="50">
                  <c:v>0.44084964249689274</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1.7528030868107947E-2</c:v>
                </c:pt>
                <c:pt idx="19">
                  <c:v>4.0406028562508522E-2</c:v>
                </c:pt>
                <c:pt idx="20">
                  <c:v>5.1940183312360166E-2</c:v>
                </c:pt>
                <c:pt idx="21">
                  <c:v>0.1725927762130085</c:v>
                </c:pt>
                <c:pt idx="22">
                  <c:v>0.24684430093961496</c:v>
                </c:pt>
                <c:pt idx="23">
                  <c:v>0.2503344817010078</c:v>
                </c:pt>
                <c:pt idx="24">
                  <c:v>0.25140843741581342</c:v>
                </c:pt>
                <c:pt idx="25">
                  <c:v>0.25255614842712715</c:v>
                </c:pt>
                <c:pt idx="26">
                  <c:v>0.25653471675183281</c:v>
                </c:pt>
                <c:pt idx="27">
                  <c:v>0.26173979313070628</c:v>
                </c:pt>
                <c:pt idx="28">
                  <c:v>0.26684936181814889</c:v>
                </c:pt>
                <c:pt idx="29">
                  <c:v>0.27540280116463001</c:v>
                </c:pt>
                <c:pt idx="30">
                  <c:v>0.28365713733839226</c:v>
                </c:pt>
                <c:pt idx="31">
                  <c:v>0.29449390824414656</c:v>
                </c:pt>
                <c:pt idx="32">
                  <c:v>0.30279937559737924</c:v>
                </c:pt>
                <c:pt idx="33">
                  <c:v>0.31603962916725326</c:v>
                </c:pt>
                <c:pt idx="34">
                  <c:v>0.3265015225092136</c:v>
                </c:pt>
                <c:pt idx="35">
                  <c:v>0.33776699028421964</c:v>
                </c:pt>
                <c:pt idx="36">
                  <c:v>0.35246406701351995</c:v>
                </c:pt>
                <c:pt idx="37">
                  <c:v>0.36462455674821004</c:v>
                </c:pt>
                <c:pt idx="38">
                  <c:v>0.37689907675674261</c:v>
                </c:pt>
                <c:pt idx="39">
                  <c:v>0.38943708745260797</c:v>
                </c:pt>
                <c:pt idx="40">
                  <c:v>0.39461545568753897</c:v>
                </c:pt>
                <c:pt idx="41">
                  <c:v>0.39537158445129372</c:v>
                </c:pt>
                <c:pt idx="42">
                  <c:v>0.3962806270744611</c:v>
                </c:pt>
                <c:pt idx="43">
                  <c:v>0.39731055481626454</c:v>
                </c:pt>
                <c:pt idx="44">
                  <c:v>0.39846093115629677</c:v>
                </c:pt>
                <c:pt idx="45">
                  <c:v>0.39981206580105644</c:v>
                </c:pt>
                <c:pt idx="46">
                  <c:v>0.40147191601450505</c:v>
                </c:pt>
                <c:pt idx="47">
                  <c:v>0.40294131222960927</c:v>
                </c:pt>
                <c:pt idx="48">
                  <c:v>0.40453228298420307</c:v>
                </c:pt>
                <c:pt idx="49">
                  <c:v>0.40628888677772335</c:v>
                </c:pt>
                <c:pt idx="50">
                  <c:v>0.40886365369622635</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1.7528030868107947E-2</c:v>
                </c:pt>
                <c:pt idx="19">
                  <c:v>4.0406028562508522E-2</c:v>
                </c:pt>
                <c:pt idx="20">
                  <c:v>5.1940183312360166E-2</c:v>
                </c:pt>
                <c:pt idx="21">
                  <c:v>0.1725927762130085</c:v>
                </c:pt>
                <c:pt idx="22">
                  <c:v>0.24684430093961496</c:v>
                </c:pt>
                <c:pt idx="23">
                  <c:v>0.2503344817010078</c:v>
                </c:pt>
                <c:pt idx="24">
                  <c:v>0.25140843741581342</c:v>
                </c:pt>
                <c:pt idx="25">
                  <c:v>0.25255614842712715</c:v>
                </c:pt>
                <c:pt idx="26">
                  <c:v>0.25653471675183281</c:v>
                </c:pt>
                <c:pt idx="27">
                  <c:v>0.26173979313070628</c:v>
                </c:pt>
                <c:pt idx="28">
                  <c:v>0.26684936181814889</c:v>
                </c:pt>
                <c:pt idx="29">
                  <c:v>0.27540280116463001</c:v>
                </c:pt>
                <c:pt idx="30">
                  <c:v>0.28365713733839226</c:v>
                </c:pt>
                <c:pt idx="31">
                  <c:v>0.29449390824414656</c:v>
                </c:pt>
                <c:pt idx="32">
                  <c:v>0.30279937559737924</c:v>
                </c:pt>
                <c:pt idx="33">
                  <c:v>0.31603962916725326</c:v>
                </c:pt>
                <c:pt idx="34">
                  <c:v>0.3265015225092136</c:v>
                </c:pt>
                <c:pt idx="35">
                  <c:v>0.33776699028421964</c:v>
                </c:pt>
                <c:pt idx="36">
                  <c:v>0.35246406701351995</c:v>
                </c:pt>
                <c:pt idx="37">
                  <c:v>0.36462455674821004</c:v>
                </c:pt>
                <c:pt idx="38">
                  <c:v>0.37689907675674261</c:v>
                </c:pt>
                <c:pt idx="39">
                  <c:v>0.38943708745260797</c:v>
                </c:pt>
                <c:pt idx="40">
                  <c:v>0.39461545568753897</c:v>
                </c:pt>
                <c:pt idx="41">
                  <c:v>0.39537158445129372</c:v>
                </c:pt>
                <c:pt idx="42">
                  <c:v>0.3962806270744611</c:v>
                </c:pt>
                <c:pt idx="43">
                  <c:v>0.39731055481626454</c:v>
                </c:pt>
                <c:pt idx="44">
                  <c:v>0.39846093115629677</c:v>
                </c:pt>
                <c:pt idx="45">
                  <c:v>0.39981206580105644</c:v>
                </c:pt>
                <c:pt idx="46">
                  <c:v>0.40147191601450505</c:v>
                </c:pt>
                <c:pt idx="47">
                  <c:v>0.40294131222960927</c:v>
                </c:pt>
                <c:pt idx="48">
                  <c:v>0.40453228298420307</c:v>
                </c:pt>
                <c:pt idx="49">
                  <c:v>0.40628888677772335</c:v>
                </c:pt>
                <c:pt idx="50">
                  <c:v>0.40886365369622635</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1.7528030868107947E-2</c:v>
                </c:pt>
                <c:pt idx="19">
                  <c:v>4.0406028562508522E-2</c:v>
                </c:pt>
                <c:pt idx="20">
                  <c:v>5.1940183312360166E-2</c:v>
                </c:pt>
                <c:pt idx="21">
                  <c:v>0.1725927762130085</c:v>
                </c:pt>
                <c:pt idx="22">
                  <c:v>0.24684430093961496</c:v>
                </c:pt>
                <c:pt idx="23">
                  <c:v>0.2503344817010078</c:v>
                </c:pt>
                <c:pt idx="24">
                  <c:v>0.25140843741581342</c:v>
                </c:pt>
                <c:pt idx="25">
                  <c:v>0.25255614842712715</c:v>
                </c:pt>
                <c:pt idx="26">
                  <c:v>0.25653471675183281</c:v>
                </c:pt>
                <c:pt idx="27">
                  <c:v>0.26173979313070628</c:v>
                </c:pt>
                <c:pt idx="28">
                  <c:v>0.26684936181814889</c:v>
                </c:pt>
                <c:pt idx="29">
                  <c:v>0.27540280116463001</c:v>
                </c:pt>
                <c:pt idx="30">
                  <c:v>0.28365713733839226</c:v>
                </c:pt>
                <c:pt idx="31">
                  <c:v>0.29449390824414656</c:v>
                </c:pt>
                <c:pt idx="32">
                  <c:v>0.30279937559737924</c:v>
                </c:pt>
                <c:pt idx="33">
                  <c:v>0.31603962916725326</c:v>
                </c:pt>
                <c:pt idx="34">
                  <c:v>0.3265015225092136</c:v>
                </c:pt>
                <c:pt idx="35">
                  <c:v>0.33776699028421964</c:v>
                </c:pt>
                <c:pt idx="36">
                  <c:v>0.35246406701351995</c:v>
                </c:pt>
                <c:pt idx="37">
                  <c:v>0.36462455674821004</c:v>
                </c:pt>
                <c:pt idx="38">
                  <c:v>0.37689907675674261</c:v>
                </c:pt>
                <c:pt idx="39">
                  <c:v>0.38943708745260797</c:v>
                </c:pt>
                <c:pt idx="40">
                  <c:v>0.39461545568753897</c:v>
                </c:pt>
                <c:pt idx="41">
                  <c:v>0.39537158445129372</c:v>
                </c:pt>
                <c:pt idx="42">
                  <c:v>0.3962806270744611</c:v>
                </c:pt>
                <c:pt idx="43">
                  <c:v>0.39731055481626454</c:v>
                </c:pt>
                <c:pt idx="44">
                  <c:v>0.39846093115629677</c:v>
                </c:pt>
                <c:pt idx="45">
                  <c:v>0.39981206580105644</c:v>
                </c:pt>
                <c:pt idx="46">
                  <c:v>0.40147191601450505</c:v>
                </c:pt>
                <c:pt idx="47">
                  <c:v>0.40294131222960927</c:v>
                </c:pt>
                <c:pt idx="48">
                  <c:v>0.40453228298420307</c:v>
                </c:pt>
                <c:pt idx="49">
                  <c:v>0.40628888677772335</c:v>
                </c:pt>
                <c:pt idx="50">
                  <c:v>0.40886365369622635</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1.7528030868107947E-2</c:v>
                </c:pt>
                <c:pt idx="19">
                  <c:v>4.0406028562508522E-2</c:v>
                </c:pt>
                <c:pt idx="20">
                  <c:v>5.1940183312360166E-2</c:v>
                </c:pt>
                <c:pt idx="21">
                  <c:v>0.1725927762130085</c:v>
                </c:pt>
                <c:pt idx="22">
                  <c:v>0.24684430093961496</c:v>
                </c:pt>
                <c:pt idx="23">
                  <c:v>0.2503344817010078</c:v>
                </c:pt>
                <c:pt idx="24">
                  <c:v>0.25140843741581342</c:v>
                </c:pt>
                <c:pt idx="25">
                  <c:v>0.25255614842712715</c:v>
                </c:pt>
                <c:pt idx="26">
                  <c:v>0.25653471675183281</c:v>
                </c:pt>
                <c:pt idx="27">
                  <c:v>0.26173979313070628</c:v>
                </c:pt>
                <c:pt idx="28">
                  <c:v>0.26684936181814889</c:v>
                </c:pt>
                <c:pt idx="29">
                  <c:v>0.27540280116463001</c:v>
                </c:pt>
                <c:pt idx="30">
                  <c:v>0.28365713733839226</c:v>
                </c:pt>
                <c:pt idx="31">
                  <c:v>0.29449390824414656</c:v>
                </c:pt>
                <c:pt idx="32">
                  <c:v>0.30279937559737924</c:v>
                </c:pt>
                <c:pt idx="33">
                  <c:v>0.31603962916725326</c:v>
                </c:pt>
                <c:pt idx="34">
                  <c:v>0.3265015225092136</c:v>
                </c:pt>
                <c:pt idx="35">
                  <c:v>0.33776699028421964</c:v>
                </c:pt>
                <c:pt idx="36">
                  <c:v>0.35246406701351995</c:v>
                </c:pt>
                <c:pt idx="37">
                  <c:v>0.36462455674821004</c:v>
                </c:pt>
                <c:pt idx="38">
                  <c:v>0.37689907675674261</c:v>
                </c:pt>
                <c:pt idx="39">
                  <c:v>0.38943708745260797</c:v>
                </c:pt>
                <c:pt idx="40">
                  <c:v>0.39461545568753897</c:v>
                </c:pt>
                <c:pt idx="41">
                  <c:v>0.39537158445129372</c:v>
                </c:pt>
                <c:pt idx="42">
                  <c:v>0.3962806270744611</c:v>
                </c:pt>
                <c:pt idx="43">
                  <c:v>0.39731055481626454</c:v>
                </c:pt>
                <c:pt idx="44">
                  <c:v>0.39846093115629677</c:v>
                </c:pt>
                <c:pt idx="45">
                  <c:v>0.39981206580105644</c:v>
                </c:pt>
                <c:pt idx="46">
                  <c:v>0.40147191601450505</c:v>
                </c:pt>
                <c:pt idx="47">
                  <c:v>0.40294131222960927</c:v>
                </c:pt>
                <c:pt idx="48">
                  <c:v>0.40453228298420307</c:v>
                </c:pt>
                <c:pt idx="49">
                  <c:v>0.40628888677772335</c:v>
                </c:pt>
                <c:pt idx="50">
                  <c:v>0.40886365369622635</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2893.5649999999887</v>
      </c>
      <c r="B16">
        <v>2964.3998225397754</v>
      </c>
      <c r="C16">
        <v>3024.2415506473999</v>
      </c>
      <c r="D16">
        <v>3058.1509116055618</v>
      </c>
      <c r="E16">
        <v>3089.3256123400797</v>
      </c>
      <c r="F16">
        <v>3137.875983783445</v>
      </c>
      <c r="G16">
        <v>3177.6171152014581</v>
      </c>
      <c r="H16">
        <v>3191.1157871170903</v>
      </c>
      <c r="I16">
        <v>2966.2682082444217</v>
      </c>
      <c r="J16">
        <v>3038.1751914578113</v>
      </c>
      <c r="K16">
        <v>3104.0528937895433</v>
      </c>
      <c r="L16">
        <v>3174.6577899429631</v>
      </c>
      <c r="M16">
        <v>3245.7786398987987</v>
      </c>
      <c r="N16">
        <v>3318.0901258130493</v>
      </c>
      <c r="O16">
        <v>3388.1292498968169</v>
      </c>
      <c r="P16">
        <v>3456.5731968319619</v>
      </c>
      <c r="Q16">
        <v>3518.7016336473253</v>
      </c>
      <c r="R16">
        <v>3592.3616892137088</v>
      </c>
      <c r="S16">
        <v>3669.3332547906198</v>
      </c>
      <c r="T16">
        <v>3754.7097919248044</v>
      </c>
      <c r="U16">
        <v>3841.2772730382248</v>
      </c>
      <c r="V16">
        <v>3925.8301023425406</v>
      </c>
      <c r="W16">
        <v>4017.5545355657728</v>
      </c>
      <c r="X16">
        <v>4109.6070708193529</v>
      </c>
      <c r="Y16">
        <v>4212.3662007146222</v>
      </c>
      <c r="Z16">
        <v>4323.2869691255937</v>
      </c>
      <c r="AA16">
        <v>4429.5258324159622</v>
      </c>
      <c r="AB16">
        <v>4537.8682488831228</v>
      </c>
      <c r="AC16">
        <v>4648.3670832077869</v>
      </c>
      <c r="AD16">
        <v>4756.7967774693152</v>
      </c>
      <c r="AE16">
        <v>4871.1906981048578</v>
      </c>
      <c r="AF16">
        <v>4990.5559670511793</v>
      </c>
      <c r="AG16">
        <v>5115.0644127146761</v>
      </c>
      <c r="AH16">
        <v>5248.0307118669889</v>
      </c>
      <c r="AI16">
        <v>5389.0089835561967</v>
      </c>
      <c r="AJ16">
        <v>5523.7818835189873</v>
      </c>
      <c r="AK16">
        <v>5664.7250883278812</v>
      </c>
      <c r="AL16">
        <v>5814.0235724591912</v>
      </c>
      <c r="AM16">
        <v>6000.3382578828714</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3140.4986956335197</v>
      </c>
      <c r="B25">
        <v>3082.1652944787284</v>
      </c>
      <c r="C25">
        <v>3023.8318933239379</v>
      </c>
      <c r="D25">
        <v>2965.4984921691466</v>
      </c>
      <c r="E25">
        <v>2947.7364331054641</v>
      </c>
      <c r="F25">
        <v>2904.2314253369959</v>
      </c>
      <c r="G25">
        <v>2809.4519829906235</v>
      </c>
      <c r="H25">
        <v>2795.8343742793122</v>
      </c>
      <c r="I25">
        <v>2675.535977498449</v>
      </c>
      <c r="J25">
        <v>2679.0072828822044</v>
      </c>
      <c r="K25">
        <v>2677.90608986813</v>
      </c>
      <c r="L25">
        <v>2673.8689115752086</v>
      </c>
      <c r="M25">
        <v>2716.357618212809</v>
      </c>
      <c r="N25">
        <v>2757.6383068271662</v>
      </c>
      <c r="O25">
        <v>2739.2851064941824</v>
      </c>
      <c r="P25">
        <v>2694.6886599815848</v>
      </c>
      <c r="Q25">
        <v>2646.7582086444813</v>
      </c>
      <c r="R25">
        <v>2544.0918177424064</v>
      </c>
      <c r="S25">
        <v>2452.1430089584901</v>
      </c>
      <c r="T25">
        <v>2324.3805422742316</v>
      </c>
      <c r="U25">
        <v>2242.9128837104408</v>
      </c>
      <c r="V25">
        <v>2085.0917029306615</v>
      </c>
      <c r="W25">
        <v>1979.1763809095742</v>
      </c>
      <c r="X25">
        <v>1864.7912377099506</v>
      </c>
      <c r="Y25">
        <v>1712.8544630444831</v>
      </c>
      <c r="Z25">
        <v>1602.3679054690979</v>
      </c>
      <c r="AA25">
        <v>1490.9597524569076</v>
      </c>
      <c r="AB25">
        <v>1379.5515994447173</v>
      </c>
      <c r="AC25">
        <v>1268.1434464325268</v>
      </c>
      <c r="AD25">
        <v>1219.1044952820037</v>
      </c>
      <c r="AE25">
        <v>1170.0655441314802</v>
      </c>
      <c r="AF25">
        <v>1121.026592980957</v>
      </c>
      <c r="AG25">
        <v>1071.9876418304336</v>
      </c>
      <c r="AH25">
        <v>1022.9486906799103</v>
      </c>
      <c r="AI25">
        <v>976.99426944294464</v>
      </c>
      <c r="AJ25">
        <v>931.03984820597884</v>
      </c>
      <c r="AK25">
        <v>885.08542696901316</v>
      </c>
      <c r="AL25">
        <v>839.13100573204747</v>
      </c>
      <c r="AM25">
        <v>793.17658449508167</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5">
        <f ca="1">SUM(OFFSET('Output data (results)'!$B$10,D$15-2000,INDEX($M$2:$M$9,MATCH($B17&amp;$C17,$J$2:$J$9,0)),1,INDEX($N$2:$N$9,MATCH($B17&amp;$C17,$J$2:$J$9,0))))</f>
        <v>904.40424232738667</v>
      </c>
      <c r="E17" s="1165">
        <f ca="1">SUM(OFFSET('Output data (results)'!$B$10,E$15-2000,INDEX($M$2:$M$9,MATCH($B17&amp;$C17,$J$2:$J$9,0)),1,INDEX($N$2:$N$9,MATCH($B17&amp;$C17,$J$2:$J$9,0))))</f>
        <v>893.46175328396396</v>
      </c>
      <c r="F17" s="1165">
        <f ca="1">SUM(OFFSET('Output data (results)'!$B$10,F$15-2000,INDEX($M$2:$M$9,MATCH($B17&amp;$C17,$J$2:$J$9,0)),1,INDEX($N$2:$N$9,MATCH($B17&amp;$C17,$J$2:$J$9,0))))</f>
        <v>881.0152451953785</v>
      </c>
      <c r="G17" s="1165">
        <f ca="1">SUM(OFFSET('Output data (results)'!$B$10,G$15-2000,INDEX($M$2:$M$9,MATCH($B17&amp;$C17,$J$2:$J$9,0)),1,INDEX($N$2:$N$9,MATCH($B17&amp;$C17,$J$2:$J$9,0))))</f>
        <v>867.17439223886015</v>
      </c>
      <c r="H17" s="1165">
        <f ca="1">SUM(OFFSET('Output data (results)'!$B$10,H$15-2000,INDEX($M$2:$M$9,MATCH($B17&amp;$C17,$J$2:$J$9,0)),1,INDEX($N$2:$N$9,MATCH($B17&amp;$C17,$J$2:$J$9,0))))</f>
        <v>852.01220331027139</v>
      </c>
      <c r="I17" s="1165">
        <f ca="1">SUM(OFFSET('Output data (results)'!$B$10,I$15-2000,INDEX($M$2:$M$9,MATCH($B17&amp;$C17,$J$2:$J$9,0)),1,INDEX($N$2:$N$9,MATCH($B17&amp;$C17,$J$2:$J$9,0))))</f>
        <v>835.65202381317863</v>
      </c>
      <c r="J17" s="561">
        <f ca="1">SUM(OFFSET('Output data (results)'!$B$10,J$15-2000+INDEX($I$2:$I$4,MATCH($B$1,$H$2:$H$4,0)),INDEX($M$2:$M$9,MATCH($B17&amp;$C17,$J$2:$J$9,0)),1,INDEX($N$2:$N$9,MATCH($B17&amp;$C17,$J$2:$J$9,0))))</f>
        <v>818.25845123123179</v>
      </c>
      <c r="K17" s="561">
        <f ca="1">SUM(OFFSET('Output data (results)'!$B$10,K$15-2000+INDEX($I$2:$I$4,MATCH($B$1,$H$2:$H$4,0)),INDEX($M$2:$M$9,MATCH($B17&amp;$C17,$J$2:$J$9,0)),1,INDEX($N$2:$N$9,MATCH($B17&amp;$C17,$J$2:$J$9,0))))</f>
        <v>800.04834079785724</v>
      </c>
      <c r="L17" s="561">
        <f ca="1">SUM(OFFSET('Output data (results)'!$B$10,L$15-2000+INDEX($I$2:$I$4,MATCH($B$1,$H$2:$H$4,0)),INDEX($M$2:$M$9,MATCH($B17&amp;$C17,$J$2:$J$9,0)),1,INDEX($N$2:$N$9,MATCH($B17&amp;$C17,$J$2:$J$9,0))))</f>
        <v>780.82094141603636</v>
      </c>
      <c r="M17" s="561">
        <f ca="1">SUM(OFFSET('Output data (results)'!$B$10,M$15-2000+INDEX($I$2:$I$4,MATCH($B$1,$H$2:$H$4,0)),INDEX($M$2:$M$9,MATCH($B17&amp;$C17,$J$2:$J$9,0)),1,INDEX($N$2:$N$9,MATCH($B17&amp;$C17,$J$2:$J$9,0))))</f>
        <v>761.21335162190201</v>
      </c>
      <c r="N17" s="561">
        <f ca="1">SUM(OFFSET('Output data (results)'!$B$10,N$15-2000+INDEX($I$2:$I$4,MATCH($B$1,$H$2:$H$4,0)),INDEX($M$2:$M$9,MATCH($B17&amp;$C17,$J$2:$J$9,0)),1,INDEX($N$2:$N$9,MATCH($B17&amp;$C17,$J$2:$J$9,0))))</f>
        <v>740.89529770321462</v>
      </c>
      <c r="O17" s="561">
        <f ca="1">SUM(OFFSET('Output data (results)'!$B$10,O$15-2000+INDEX($I$2:$I$4,MATCH($B$1,$H$2:$H$4,0)),INDEX($M$2:$M$9,MATCH($B17&amp;$C17,$J$2:$J$9,0)),1,INDEX($N$2:$N$9,MATCH($B17&amp;$C17,$J$2:$J$9,0))))</f>
        <v>720.07992527340798</v>
      </c>
      <c r="P17" s="561">
        <f ca="1">SUM(OFFSET('Output data (results)'!$B$10,P$15-2000+INDEX($I$2:$I$4,MATCH($B$1,$H$2:$H$4,0)),INDEX($M$2:$M$9,MATCH($B17&amp;$C17,$J$2:$J$9,0)),1,INDEX($N$2:$N$9,MATCH($B17&amp;$C17,$J$2:$J$9,0))))</f>
        <v>698.94889328377337</v>
      </c>
      <c r="Q17" s="561">
        <f ca="1">SUM(OFFSET('Output data (results)'!$B$10,Q$15-2000+INDEX($I$2:$I$4,MATCH($B$1,$H$2:$H$4,0)),INDEX($M$2:$M$9,MATCH($B17&amp;$C17,$J$2:$J$9,0)),1,INDEX($N$2:$N$9,MATCH($B17&amp;$C17,$J$2:$J$9,0))))</f>
        <v>677.49263257883308</v>
      </c>
      <c r="R17" s="561">
        <f ca="1">SUM(OFFSET('Output data (results)'!$B$10,R$15-2000+INDEX($I$2:$I$4,MATCH($B$1,$H$2:$H$4,0)),INDEX($M$2:$M$9,MATCH($B17&amp;$C17,$J$2:$J$9,0)),1,INDEX($N$2:$N$9,MATCH($B17&amp;$C17,$J$2:$J$9,0))))</f>
        <v>655.87131418889044</v>
      </c>
      <c r="S17" s="561">
        <f ca="1">SUM(OFFSET('Output data (results)'!$B$10,S$15-2000+INDEX($I$2:$I$4,MATCH($B$1,$H$2:$H$4,0)),INDEX($M$2:$M$9,MATCH($B17&amp;$C17,$J$2:$J$9,0)),1,INDEX($N$2:$N$9,MATCH($B17&amp;$C17,$J$2:$J$9,0))))</f>
        <v>634.388865765275</v>
      </c>
      <c r="T17" s="561">
        <f ca="1">SUM(OFFSET('Output data (results)'!$B$10,T$15-2000+INDEX($I$2:$I$4,MATCH($B$1,$H$2:$H$4,0)),INDEX($M$2:$M$9,MATCH($B17&amp;$C17,$J$2:$J$9,0)),1,INDEX($N$2:$N$9,MATCH($B17&amp;$C17,$J$2:$J$9,0))))</f>
        <v>613.1988824619757</v>
      </c>
      <c r="U17" s="561">
        <f ca="1">SUM(OFFSET('Output data (results)'!$B$10,U$15-2000+INDEX($I$2:$I$4,MATCH($B$1,$H$2:$H$4,0)),INDEX($M$2:$M$9,MATCH($B17&amp;$C17,$J$2:$J$9,0)),1,INDEX($N$2:$N$9,MATCH($B17&amp;$C17,$J$2:$J$9,0))))</f>
        <v>592.57415012268132</v>
      </c>
      <c r="V17" s="561">
        <f ca="1">SUM(OFFSET('Output data (results)'!$B$10,V$15-2000+INDEX($I$2:$I$4,MATCH($B$1,$H$2:$H$4,0)),INDEX($M$2:$M$9,MATCH($B17&amp;$C17,$J$2:$J$9,0)),1,INDEX($N$2:$N$9,MATCH($B17&amp;$C17,$J$2:$J$9,0))))</f>
        <v>572.66759096971782</v>
      </c>
      <c r="W17" s="561">
        <f ca="1">SUM(OFFSET('Output data (results)'!$B$10,W$15-2000+INDEX($I$2:$I$4,MATCH($B$1,$H$2:$H$4,0)),INDEX($M$2:$M$9,MATCH($B17&amp;$C17,$J$2:$J$9,0)),1,INDEX($N$2:$N$9,MATCH($B17&amp;$C17,$J$2:$J$9,0))))</f>
        <v>553.44936062632223</v>
      </c>
      <c r="X17" s="561">
        <f ca="1">SUM(OFFSET('Output data (results)'!$B$10,X$15-2000+INDEX($I$2:$I$4,MATCH($B$1,$H$2:$H$4,0)),INDEX($M$2:$M$9,MATCH($B17&amp;$C17,$J$2:$J$9,0)),1,INDEX($N$2:$N$9,MATCH($B17&amp;$C17,$J$2:$J$9,0))))</f>
        <v>534.97968746576805</v>
      </c>
      <c r="Y17" s="561">
        <f ca="1">SUM(OFFSET('Output data (results)'!$B$10,Y$15-2000+INDEX($I$2:$I$4,MATCH($B$1,$H$2:$H$4,0)),INDEX($M$2:$M$9,MATCH($B17&amp;$C17,$J$2:$J$9,0)),1,INDEX($N$2:$N$9,MATCH($B17&amp;$C17,$J$2:$J$9,0))))</f>
        <v>517.10033517859847</v>
      </c>
      <c r="Z17" s="561">
        <f ca="1">SUM(OFFSET('Output data (results)'!$B$10,Z$15-2000+INDEX($I$2:$I$4,MATCH($B$1,$H$2:$H$4,0)),INDEX($M$2:$M$9,MATCH($B17&amp;$C17,$J$2:$J$9,0)),1,INDEX($N$2:$N$9,MATCH($B17&amp;$C17,$J$2:$J$9,0))))</f>
        <v>499.99397724744449</v>
      </c>
      <c r="AA17" s="561">
        <f ca="1">SUM(OFFSET('Output data (results)'!$B$10,AA$15-2000+INDEX($I$2:$I$4,MATCH($B$1,$H$2:$H$4,0)),INDEX($M$2:$M$9,MATCH($B17&amp;$C17,$J$2:$J$9,0)),1,INDEX($N$2:$N$9,MATCH($B17&amp;$C17,$J$2:$J$9,0))))</f>
        <v>483.48437045002407</v>
      </c>
      <c r="AB17" s="561">
        <f ca="1">SUM(OFFSET('Output data (results)'!$B$10,AB$15-2000+INDEX($I$2:$I$4,MATCH($B$1,$H$2:$H$4,0)),INDEX($M$2:$M$9,MATCH($B17&amp;$C17,$J$2:$J$9,0)),1,INDEX($N$2:$N$9,MATCH($B17&amp;$C17,$J$2:$J$9,0))))</f>
        <v>467.56888625994793</v>
      </c>
      <c r="AC17" s="561">
        <f ca="1">SUM(OFFSET('Output data (results)'!$B$10,AC$15-2000+INDEX($I$2:$I$4,MATCH($B$1,$H$2:$H$4,0)),INDEX($M$2:$M$9,MATCH($B17&amp;$C17,$J$2:$J$9,0)),1,INDEX($N$2:$N$9,MATCH($B17&amp;$C17,$J$2:$J$9,0))))</f>
        <v>452.32844995199281</v>
      </c>
      <c r="AD17" s="561">
        <f ca="1">SUM(OFFSET('Output data (results)'!$B$10,AD$15-2000+INDEX($I$2:$I$4,MATCH($B$1,$H$2:$H$4,0)),INDEX($M$2:$M$9,MATCH($B17&amp;$C17,$J$2:$J$9,0)),1,INDEX($N$2:$N$9,MATCH($B17&amp;$C17,$J$2:$J$9,0))))</f>
        <v>437.88681005380829</v>
      </c>
      <c r="AE17" s="561">
        <f ca="1">SUM(OFFSET('Output data (results)'!$B$10,AE$15-2000+INDEX($I$2:$I$4,MATCH($B$1,$H$2:$H$4,0)),INDEX($M$2:$M$9,MATCH($B17&amp;$C17,$J$2:$J$9,0)),1,INDEX($N$2:$N$9,MATCH($B17&amp;$C17,$J$2:$J$9,0))))</f>
        <v>424.09237825228064</v>
      </c>
      <c r="AF17" s="561">
        <f ca="1">SUM(OFFSET('Output data (results)'!$B$10,AF$15-2000+INDEX($I$2:$I$4,MATCH($B$1,$H$2:$H$4,0)),INDEX($M$2:$M$9,MATCH($B17&amp;$C17,$J$2:$J$9,0)),1,INDEX($N$2:$N$9,MATCH($B17&amp;$C17,$J$2:$J$9,0))))</f>
        <v>410.91912618421628</v>
      </c>
      <c r="AG17" s="561">
        <f ca="1">SUM(OFFSET('Output data (results)'!$B$10,AG$15-2000+INDEX($I$2:$I$4,MATCH($B$1,$H$2:$H$4,0)),INDEX($M$2:$M$9,MATCH($B17&amp;$C17,$J$2:$J$9,0)),1,INDEX($N$2:$N$9,MATCH($B17&amp;$C17,$J$2:$J$9,0))))</f>
        <v>398.34216740688817</v>
      </c>
      <c r="AH17" s="561">
        <f ca="1">SUM(OFFSET('Output data (results)'!$B$10,AH$15-2000+INDEX($I$2:$I$4,MATCH($B$1,$H$2:$H$4,0)),INDEX($M$2:$M$9,MATCH($B17&amp;$C17,$J$2:$J$9,0)),1,INDEX($N$2:$N$9,MATCH($B17&amp;$C17,$J$2:$J$9,0))))</f>
        <v>386.04020730089809</v>
      </c>
      <c r="AI17" s="561">
        <f ca="1">SUM(OFFSET('Output data (results)'!$B$10,AI$15-2000+INDEX($I$2:$I$4,MATCH($B$1,$H$2:$H$4,0)),INDEX($M$2:$M$9,MATCH($B17&amp;$C17,$J$2:$J$9,0)),1,INDEX($N$2:$N$9,MATCH($B17&amp;$C17,$J$2:$J$9,0))))</f>
        <v>374.00848135123221</v>
      </c>
      <c r="AJ17" s="561">
        <f ca="1">SUM(OFFSET('Output data (results)'!$B$10,AJ$15-2000+INDEX($I$2:$I$4,MATCH($B$1,$H$2:$H$4,0)),INDEX($M$2:$M$9,MATCH($B17&amp;$C17,$J$2:$J$9,0)),1,INDEX($N$2:$N$9,MATCH($B17&amp;$C17,$J$2:$J$9,0))))</f>
        <v>362.2419280420857</v>
      </c>
      <c r="AK17" s="561">
        <f ca="1">SUM(OFFSET('Output data (results)'!$B$10,AK$15-2000+INDEX($I$2:$I$4,MATCH($B$1,$H$2:$H$4,0)),INDEX($M$2:$M$9,MATCH($B17&amp;$C17,$J$2:$J$9,0)),1,INDEX($N$2:$N$9,MATCH($B17&amp;$C17,$J$2:$J$9,0))))</f>
        <v>350.73538795074893</v>
      </c>
      <c r="AL17" s="561">
        <f ca="1">SUM(OFFSET('Output data (results)'!$B$10,AL$15-2000+INDEX($I$2:$I$4,MATCH($B$1,$H$2:$H$4,0)),INDEX($M$2:$M$9,MATCH($B17&amp;$C17,$J$2:$J$9,0)),1,INDEX($N$2:$N$9,MATCH($B17&amp;$C17,$J$2:$J$9,0))))</f>
        <v>339.48384483048187</v>
      </c>
      <c r="AM17" s="561">
        <f ca="1">SUM(OFFSET('Output data (results)'!$B$10,AM$15-2000+INDEX($I$2:$I$4,MATCH($B$1,$H$2:$H$4,0)),INDEX($M$2:$M$9,MATCH($B17&amp;$C17,$J$2:$J$9,0)),1,INDEX($N$2:$N$9,MATCH($B17&amp;$C17,$J$2:$J$9,0))))</f>
        <v>328.47043077147447</v>
      </c>
      <c r="AN17" s="561">
        <f ca="1">SUM(OFFSET('Output data (results)'!$B$10,AN$15-2000+INDEX($I$2:$I$4,MATCH($B$1,$H$2:$H$4,0)),INDEX($M$2:$M$9,MATCH($B17&amp;$C17,$J$2:$J$9,0)),1,INDEX($N$2:$N$9,MATCH($B17&amp;$C17,$J$2:$J$9,0))))</f>
        <v>317.68949169041281</v>
      </c>
      <c r="AO17" s="561">
        <f ca="1">SUM(OFFSET('Output data (results)'!$B$10,AO$15-2000+INDEX($I$2:$I$4,MATCH($B$1,$H$2:$H$4,0)),INDEX($M$2:$M$9,MATCH($B17&amp;$C17,$J$2:$J$9,0)),1,INDEX($N$2:$N$9,MATCH($B17&amp;$C17,$J$2:$J$9,0))))</f>
        <v>307.41923661918611</v>
      </c>
      <c r="AP17" s="561">
        <f ca="1">SUM(OFFSET('Output data (results)'!$B$10,AP$15-2000+INDEX($I$2:$I$4,MATCH($B$1,$H$2:$H$4,0)),INDEX($M$2:$M$9,MATCH($B17&amp;$C17,$J$2:$J$9,0)),1,INDEX($N$2:$N$9,MATCH($B17&amp;$C17,$J$2:$J$9,0))))</f>
        <v>297.64538640750811</v>
      </c>
    </row>
    <row r="18" spans="1:42">
      <c r="A18" s="10" t="s">
        <v>676</v>
      </c>
      <c r="B18" t="s">
        <v>678</v>
      </c>
      <c r="C18" t="s">
        <v>188</v>
      </c>
      <c r="D18" s="1165">
        <f ca="1">SUM(OFFSET('Output data (results)'!$B$10,D$15-2000,INDEX($M$2:$M$9,MATCH($B18&amp;$C18,$J$2:$J$9,0)),1,INDEX($N$2:$N$9,MATCH($B18&amp;$C18,$J$2:$J$9,0))))</f>
        <v>13.662454363956495</v>
      </c>
      <c r="E18" s="1165">
        <f ca="1">SUM(OFFSET('Output data (results)'!$B$10,E$15-2000,INDEX($M$2:$M$9,MATCH($B18&amp;$C18,$J$2:$J$9,0)),1,INDEX($N$2:$N$9,MATCH($B18&amp;$C18,$J$2:$J$9,0))))</f>
        <v>14.934466111100628</v>
      </c>
      <c r="F18" s="1165">
        <f ca="1">SUM(OFFSET('Output data (results)'!$B$10,F$15-2000,INDEX($M$2:$M$9,MATCH($B18&amp;$C18,$J$2:$J$9,0)),1,INDEX($N$2:$N$9,MATCH($B18&amp;$C18,$J$2:$J$9,0))))</f>
        <v>16.1173592671107</v>
      </c>
      <c r="G18" s="1165">
        <f ca="1">SUM(OFFSET('Output data (results)'!$B$10,G$15-2000,INDEX($M$2:$M$9,MATCH($B18&amp;$C18,$J$2:$J$9,0)),1,INDEX($N$2:$N$9,MATCH($B18&amp;$C18,$J$2:$J$9,0))))</f>
        <v>17.178553601822447</v>
      </c>
      <c r="H18" s="1165">
        <f ca="1">SUM(OFFSET('Output data (results)'!$B$10,H$15-2000,INDEX($M$2:$M$9,MATCH($B18&amp;$C18,$J$2:$J$9,0)),1,INDEX($N$2:$N$9,MATCH($B18&amp;$C18,$J$2:$J$9,0))))</f>
        <v>18.16101650230587</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20.711252319056875</v>
      </c>
      <c r="K18" s="561">
        <f ca="1">SUM(OFFSET('Output data (results)'!$B$10,K$15-2000+INDEX($I$2:$I$4,MATCH($B$1,$H$2:$H$4,0)),INDEX($M$2:$M$9,MATCH($B18&amp;$C18,$J$2:$J$9,0)),1,INDEX($N$2:$N$9,MATCH($B18&amp;$C18,$J$2:$J$9,0))))</f>
        <v>22.041593072780699</v>
      </c>
      <c r="L18" s="561">
        <f ca="1">SUM(OFFSET('Output data (results)'!$B$10,L$15-2000+INDEX($I$2:$I$4,MATCH($B$1,$H$2:$H$4,0)),INDEX($M$2:$M$9,MATCH($B18&amp;$C18,$J$2:$J$9,0)),1,INDEX($N$2:$N$9,MATCH($B18&amp;$C18,$J$2:$J$9,0))))</f>
        <v>22.878747600097647</v>
      </c>
      <c r="M18" s="561">
        <f ca="1">SUM(OFFSET('Output data (results)'!$B$10,M$15-2000+INDEX($I$2:$I$4,MATCH($B$1,$H$2:$H$4,0)),INDEX($M$2:$M$9,MATCH($B18&amp;$C18,$J$2:$J$9,0)),1,INDEX($N$2:$N$9,MATCH($B18&amp;$C18,$J$2:$J$9,0))))</f>
        <v>24.286360654587348</v>
      </c>
      <c r="N18" s="561">
        <f ca="1">SUM(OFFSET('Output data (results)'!$B$10,N$15-2000+INDEX($I$2:$I$4,MATCH($B$1,$H$2:$H$4,0)),INDEX($M$2:$M$9,MATCH($B18&amp;$C18,$J$2:$J$9,0)),1,INDEX($N$2:$N$9,MATCH($B18&amp;$C18,$J$2:$J$9,0))))</f>
        <v>25.662574720258867</v>
      </c>
      <c r="O18" s="561">
        <f ca="1">SUM(OFFSET('Output data (results)'!$B$10,O$15-2000+INDEX($I$2:$I$4,MATCH($B$1,$H$2:$H$4,0)),INDEX($M$2:$M$9,MATCH($B18&amp;$C18,$J$2:$J$9,0)),1,INDEX($N$2:$N$9,MATCH($B18&amp;$C18,$J$2:$J$9,0))))</f>
        <v>27.195947462647286</v>
      </c>
      <c r="P18" s="561">
        <f ca="1">SUM(OFFSET('Output data (results)'!$B$10,P$15-2000+INDEX($I$2:$I$4,MATCH($B$1,$H$2:$H$4,0)),INDEX($M$2:$M$9,MATCH($B18&amp;$C18,$J$2:$J$9,0)),1,INDEX($N$2:$N$9,MATCH($B18&amp;$C18,$J$2:$J$9,0))))</f>
        <v>28.730345790386782</v>
      </c>
      <c r="Q18" s="561">
        <f ca="1">SUM(OFFSET('Output data (results)'!$B$10,Q$15-2000+INDEX($I$2:$I$4,MATCH($B$1,$H$2:$H$4,0)),INDEX($M$2:$M$9,MATCH($B18&amp;$C18,$J$2:$J$9,0)),1,INDEX($N$2:$N$9,MATCH($B18&amp;$C18,$J$2:$J$9,0))))</f>
        <v>30.267110800553439</v>
      </c>
      <c r="R18" s="561">
        <f ca="1">SUM(OFFSET('Output data (results)'!$B$10,R$15-2000+INDEX($I$2:$I$4,MATCH($B$1,$H$2:$H$4,0)),INDEX($M$2:$M$9,MATCH($B18&amp;$C18,$J$2:$J$9,0)),1,INDEX($N$2:$N$9,MATCH($B18&amp;$C18,$J$2:$J$9,0))))</f>
        <v>31.79935893150579</v>
      </c>
      <c r="S18" s="561">
        <f ca="1">SUM(OFFSET('Output data (results)'!$B$10,S$15-2000+INDEX($I$2:$I$4,MATCH($B$1,$H$2:$H$4,0)),INDEX($M$2:$M$9,MATCH($B18&amp;$C18,$J$2:$J$9,0)),1,INDEX($N$2:$N$9,MATCH($B18&amp;$C18,$J$2:$J$9,0))))</f>
        <v>33.328436254706894</v>
      </c>
      <c r="T18" s="561">
        <f ca="1">SUM(OFFSET('Output data (results)'!$B$10,T$15-2000+INDEX($I$2:$I$4,MATCH($B$1,$H$2:$H$4,0)),INDEX($M$2:$M$9,MATCH($B18&amp;$C18,$J$2:$J$9,0)),1,INDEX($N$2:$N$9,MATCH($B18&amp;$C18,$J$2:$J$9,0))))</f>
        <v>33.451931835869992</v>
      </c>
      <c r="U18" s="561">
        <f ca="1">SUM(OFFSET('Output data (results)'!$B$10,U$15-2000+INDEX($I$2:$I$4,MATCH($B$1,$H$2:$H$4,0)),INDEX($M$2:$M$9,MATCH($B18&amp;$C18,$J$2:$J$9,0)),1,INDEX($N$2:$N$9,MATCH($B18&amp;$C18,$J$2:$J$9,0))))</f>
        <v>33.598349351535333</v>
      </c>
      <c r="V18" s="561">
        <f ca="1">SUM(OFFSET('Output data (results)'!$B$10,V$15-2000+INDEX($I$2:$I$4,MATCH($B$1,$H$2:$H$4,0)),INDEX($M$2:$M$9,MATCH($B18&amp;$C18,$J$2:$J$9,0)),1,INDEX($N$2:$N$9,MATCH($B18&amp;$C18,$J$2:$J$9,0))))</f>
        <v>33.751349309544963</v>
      </c>
      <c r="W18" s="561">
        <f ca="1">SUM(OFFSET('Output data (results)'!$B$10,W$15-2000+INDEX($I$2:$I$4,MATCH($B$1,$H$2:$H$4,0)),INDEX($M$2:$M$9,MATCH($B18&amp;$C18,$J$2:$J$9,0)),1,INDEX($N$2:$N$9,MATCH($B18&amp;$C18,$J$2:$J$9,0))))</f>
        <v>33.921056220124619</v>
      </c>
      <c r="X18" s="561">
        <f ca="1">SUM(OFFSET('Output data (results)'!$B$10,X$15-2000+INDEX($I$2:$I$4,MATCH($B$1,$H$2:$H$4,0)),INDEX($M$2:$M$9,MATCH($B18&amp;$C18,$J$2:$J$9,0)),1,INDEX($N$2:$N$9,MATCH($B18&amp;$C18,$J$2:$J$9,0))))</f>
        <v>34.093130425398748</v>
      </c>
      <c r="Y18" s="561">
        <f ca="1">SUM(OFFSET('Output data (results)'!$B$10,Y$15-2000+INDEX($I$2:$I$4,MATCH($B$1,$H$2:$H$4,0)),INDEX($M$2:$M$9,MATCH($B18&amp;$C18,$J$2:$J$9,0)),1,INDEX($N$2:$N$9,MATCH($B18&amp;$C18,$J$2:$J$9,0))))</f>
        <v>34.261200013644661</v>
      </c>
      <c r="Z18" s="561">
        <f ca="1">SUM(OFFSET('Output data (results)'!$B$10,Z$15-2000+INDEX($I$2:$I$4,MATCH($B$1,$H$2:$H$4,0)),INDEX($M$2:$M$9,MATCH($B18&amp;$C18,$J$2:$J$9,0)),1,INDEX($N$2:$N$9,MATCH($B18&amp;$C18,$J$2:$J$9,0))))</f>
        <v>34.443524932287353</v>
      </c>
      <c r="AA18" s="561">
        <f ca="1">SUM(OFFSET('Output data (results)'!$B$10,AA$15-2000+INDEX($I$2:$I$4,MATCH($B$1,$H$2:$H$4,0)),INDEX($M$2:$M$9,MATCH($B18&amp;$C18,$J$2:$J$9,0)),1,INDEX($N$2:$N$9,MATCH($B18&amp;$C18,$J$2:$J$9,0))))</f>
        <v>34.626502034583716</v>
      </c>
      <c r="AB18" s="561">
        <f ca="1">SUM(OFFSET('Output data (results)'!$B$10,AB$15-2000+INDEX($I$2:$I$4,MATCH($B$1,$H$2:$H$4,0)),INDEX($M$2:$M$9,MATCH($B18&amp;$C18,$J$2:$J$9,0)),1,INDEX($N$2:$N$9,MATCH($B18&amp;$C18,$J$2:$J$9,0))))</f>
        <v>34.830761132618711</v>
      </c>
      <c r="AC18" s="561">
        <f ca="1">SUM(OFFSET('Output data (results)'!$B$10,AC$15-2000+INDEX($I$2:$I$4,MATCH($B$1,$H$2:$H$4,0)),INDEX($M$2:$M$9,MATCH($B18&amp;$C18,$J$2:$J$9,0)),1,INDEX($N$2:$N$9,MATCH($B18&amp;$C18,$J$2:$J$9,0))))</f>
        <v>35.051243498828562</v>
      </c>
      <c r="AD18" s="561">
        <f ca="1">SUM(OFFSET('Output data (results)'!$B$10,AD$15-2000+INDEX($I$2:$I$4,MATCH($B$1,$H$2:$H$4,0)),INDEX($M$2:$M$9,MATCH($B18&amp;$C18,$J$2:$J$9,0)),1,INDEX($N$2:$N$9,MATCH($B18&amp;$C18,$J$2:$J$9,0))))</f>
        <v>35.262419424647227</v>
      </c>
      <c r="AE18" s="561">
        <f ca="1">SUM(OFFSET('Output data (results)'!$B$10,AE$15-2000+INDEX($I$2:$I$4,MATCH($B$1,$H$2:$H$4,0)),INDEX($M$2:$M$9,MATCH($B18&amp;$C18,$J$2:$J$9,0)),1,INDEX($N$2:$N$9,MATCH($B18&amp;$C18,$J$2:$J$9,0))))</f>
        <v>35.477776680874186</v>
      </c>
      <c r="AF18" s="561">
        <f ca="1">SUM(OFFSET('Output data (results)'!$B$10,AF$15-2000+INDEX($I$2:$I$4,MATCH($B$1,$H$2:$H$4,0)),INDEX($M$2:$M$9,MATCH($B18&amp;$C18,$J$2:$J$9,0)),1,INDEX($N$2:$N$9,MATCH($B18&amp;$C18,$J$2:$J$9,0))))</f>
        <v>35.697420349092063</v>
      </c>
      <c r="AG18" s="561">
        <f ca="1">SUM(OFFSET('Output data (results)'!$B$10,AG$15-2000+INDEX($I$2:$I$4,MATCH($B$1,$H$2:$H$4,0)),INDEX($M$2:$M$9,MATCH($B18&amp;$C18,$J$2:$J$9,0)),1,INDEX($N$2:$N$9,MATCH($B18&amp;$C18,$J$2:$J$9,0))))</f>
        <v>35.912951091446956</v>
      </c>
      <c r="AH18" s="561">
        <f ca="1">SUM(OFFSET('Output data (results)'!$B$10,AH$15-2000+INDEX($I$2:$I$4,MATCH($B$1,$H$2:$H$4,0)),INDEX($M$2:$M$9,MATCH($B18&amp;$C18,$J$2:$J$9,0)),1,INDEX($N$2:$N$9,MATCH($B18&amp;$C18,$J$2:$J$9,0))))</f>
        <v>36.140337203741971</v>
      </c>
      <c r="AI18" s="561">
        <f ca="1">SUM(OFFSET('Output data (results)'!$B$10,AI$15-2000+INDEX($I$2:$I$4,MATCH($B$1,$H$2:$H$4,0)),INDEX($M$2:$M$9,MATCH($B18&amp;$C18,$J$2:$J$9,0)),1,INDEX($N$2:$N$9,MATCH($B18&amp;$C18,$J$2:$J$9,0))))</f>
        <v>36.377605096108617</v>
      </c>
      <c r="AJ18" s="561">
        <f ca="1">SUM(OFFSET('Output data (results)'!$B$10,AJ$15-2000+INDEX($I$2:$I$4,MATCH($B$1,$H$2:$H$4,0)),INDEX($M$2:$M$9,MATCH($B18&amp;$C18,$J$2:$J$9,0)),1,INDEX($N$2:$N$9,MATCH($B18&amp;$C18,$J$2:$J$9,0))))</f>
        <v>36.6250963198557</v>
      </c>
      <c r="AK18" s="561">
        <f ca="1">SUM(OFFSET('Output data (results)'!$B$10,AK$15-2000+INDEX($I$2:$I$4,MATCH($B$1,$H$2:$H$4,0)),INDEX($M$2:$M$9,MATCH($B18&amp;$C18,$J$2:$J$9,0)),1,INDEX($N$2:$N$9,MATCH($B18&amp;$C18,$J$2:$J$9,0))))</f>
        <v>36.889399612045736</v>
      </c>
      <c r="AL18" s="561">
        <f ca="1">SUM(OFFSET('Output data (results)'!$B$10,AL$15-2000+INDEX($I$2:$I$4,MATCH($B$1,$H$2:$H$4,0)),INDEX($M$2:$M$9,MATCH($B18&amp;$C18,$J$2:$J$9,0)),1,INDEX($N$2:$N$9,MATCH($B18&amp;$C18,$J$2:$J$9,0))))</f>
        <v>37.169628674389095</v>
      </c>
      <c r="AM18" s="561">
        <f ca="1">SUM(OFFSET('Output data (results)'!$B$10,AM$15-2000+INDEX($I$2:$I$4,MATCH($B$1,$H$2:$H$4,0)),INDEX($M$2:$M$9,MATCH($B18&amp;$C18,$J$2:$J$9,0)),1,INDEX($N$2:$N$9,MATCH($B18&amp;$C18,$J$2:$J$9,0))))</f>
        <v>37.43752303096857</v>
      </c>
      <c r="AN18" s="561">
        <f ca="1">SUM(OFFSET('Output data (results)'!$B$10,AN$15-2000+INDEX($I$2:$I$4,MATCH($B$1,$H$2:$H$4,0)),INDEX($M$2:$M$9,MATCH($B18&amp;$C18,$J$2:$J$9,0)),1,INDEX($N$2:$N$9,MATCH($B18&amp;$C18,$J$2:$J$9,0))))</f>
        <v>37.717682389244267</v>
      </c>
      <c r="AO18" s="561">
        <f ca="1">SUM(OFFSET('Output data (results)'!$B$10,AO$15-2000+INDEX($I$2:$I$4,MATCH($B$1,$H$2:$H$4,0)),INDEX($M$2:$M$9,MATCH($B18&amp;$C18,$J$2:$J$9,0)),1,INDEX($N$2:$N$9,MATCH($B18&amp;$C18,$J$2:$J$9,0))))</f>
        <v>38.014449924525415</v>
      </c>
      <c r="AP18" s="561">
        <f ca="1">SUM(OFFSET('Output data (results)'!$B$10,AP$15-2000+INDEX($I$2:$I$4,MATCH($B$1,$H$2:$H$4,0)),INDEX($M$2:$M$9,MATCH($B18&amp;$C18,$J$2:$J$9,0)),1,INDEX($N$2:$N$9,MATCH($B18&amp;$C18,$J$2:$J$9,0))))</f>
        <v>38.384796283375486</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0.80730084088734311</v>
      </c>
      <c r="E21" s="1165">
        <f ca="1">SUM(OFFSET('Output data (results)'!$B$10,E$15-2000,INDEX($M$2:$M$9,MATCH($B21&amp;$C21,$J$2:$J$9,0)),1,INDEX($N$2:$N$9,MATCH($B21&amp;$C21,$J$2:$J$9,0))))</f>
        <v>0.88273088506649833</v>
      </c>
      <c r="F21" s="1165">
        <f ca="1">SUM(OFFSET('Output data (results)'!$B$10,F$15-2000,INDEX($M$2:$M$9,MATCH($B21&amp;$C21,$J$2:$J$9,0)),1,INDEX($N$2:$N$9,MATCH($B21&amp;$C21,$J$2:$J$9,0))))</f>
        <v>0.95288435765568713</v>
      </c>
      <c r="G21" s="1165">
        <f ca="1">SUM(OFFSET('Output data (results)'!$B$10,G$15-2000,INDEX($M$2:$M$9,MATCH($B21&amp;$C21,$J$2:$J$9,0)),1,INDEX($N$2:$N$9,MATCH($B21&amp;$C21,$J$2:$J$9,0))))</f>
        <v>1.0158469810532109</v>
      </c>
      <c r="H21" s="1165">
        <f ca="1">SUM(OFFSET('Output data (results)'!$B$10,H$15-2000,INDEX($M$2:$M$9,MATCH($B21&amp;$C21,$J$2:$J$9,0)),1,INDEX($N$2:$N$9,MATCH($B21&amp;$C21,$J$2:$J$9,0))))</f>
        <v>1.0741386183499595</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1.2233979026417054</v>
      </c>
      <c r="K21" s="561">
        <f ca="1">SUM(OFFSET('Output data (results)'!$B$10,K$15-2000+INDEX($I$2:$I$4,MATCH($B$1,$H$2:$H$4,0)),INDEX($M$2:$M$9,MATCH($B21&amp;$C21,$J$2:$J$9,0)),1,INDEX($N$2:$N$9,MATCH($B21&amp;$C21,$J$2:$J$9,0))))</f>
        <v>1.3000235671074507</v>
      </c>
      <c r="L21" s="561">
        <f ca="1">SUM(OFFSET('Output data (results)'!$B$10,L$15-2000+INDEX($I$2:$I$4,MATCH($B$1,$H$2:$H$4,0)),INDEX($M$2:$M$9,MATCH($B21&amp;$C21,$J$2:$J$9,0)),1,INDEX($N$2:$N$9,MATCH($B21&amp;$C21,$J$2:$J$9,0))))</f>
        <v>1.3473848067567606</v>
      </c>
      <c r="M21" s="561">
        <f ca="1">SUM(OFFSET('Output data (results)'!$B$10,M$15-2000+INDEX($I$2:$I$4,MATCH($B$1,$H$2:$H$4,0)),INDEX($M$2:$M$9,MATCH($B21&amp;$C21,$J$2:$J$9,0)),1,INDEX($N$2:$N$9,MATCH($B21&amp;$C21,$J$2:$J$9,0))))</f>
        <v>1.427912944082353</v>
      </c>
      <c r="N21" s="561">
        <f ca="1">SUM(OFFSET('Output data (results)'!$B$10,N$15-2000+INDEX($I$2:$I$4,MATCH($B$1,$H$2:$H$4,0)),INDEX($M$2:$M$9,MATCH($B21&amp;$C21,$J$2:$J$9,0)),1,INDEX($N$2:$N$9,MATCH($B21&amp;$C21,$J$2:$J$9,0))))</f>
        <v>1.5062815596673684</v>
      </c>
      <c r="O21" s="561">
        <f ca="1">SUM(OFFSET('Output data (results)'!$B$10,O$15-2000+INDEX($I$2:$I$4,MATCH($B$1,$H$2:$H$4,0)),INDEX($M$2:$M$9,MATCH($B21&amp;$C21,$J$2:$J$9,0)),1,INDEX($N$2:$N$9,MATCH($B21&amp;$C21,$J$2:$J$9,0))))</f>
        <v>1.5962838728075583</v>
      </c>
      <c r="P21" s="561">
        <f ca="1">SUM(OFFSET('Output data (results)'!$B$10,P$15-2000+INDEX($I$2:$I$4,MATCH($B$1,$H$2:$H$4,0)),INDEX($M$2:$M$9,MATCH($B21&amp;$C21,$J$2:$J$9,0)),1,INDEX($N$2:$N$9,MATCH($B21&amp;$C21,$J$2:$J$9,0))))</f>
        <v>1.6863463833487891</v>
      </c>
      <c r="Q21" s="561">
        <f ca="1">SUM(OFFSET('Output data (results)'!$B$10,Q$15-2000+INDEX($I$2:$I$4,MATCH($B$1,$H$2:$H$4,0)),INDEX($M$2:$M$9,MATCH($B21&amp;$C21,$J$2:$J$9,0)),1,INDEX($N$2:$N$9,MATCH($B21&amp;$C21,$J$2:$J$9,0))))</f>
        <v>1.7765478078585715</v>
      </c>
      <c r="R21" s="561">
        <f ca="1">SUM(OFFSET('Output data (results)'!$B$10,R$15-2000+INDEX($I$2:$I$4,MATCH($B$1,$H$2:$H$4,0)),INDEX($M$2:$M$9,MATCH($B21&amp;$C21,$J$2:$J$9,0)),1,INDEX($N$2:$N$9,MATCH($B21&amp;$C21,$J$2:$J$9,0))))</f>
        <v>1.8664841111970789</v>
      </c>
      <c r="S21" s="561">
        <f ca="1">SUM(OFFSET('Output data (results)'!$B$10,S$15-2000+INDEX($I$2:$I$4,MATCH($B$1,$H$2:$H$4,0)),INDEX($M$2:$M$9,MATCH($B21&amp;$C21,$J$2:$J$9,0)),1,INDEX($N$2:$N$9,MATCH($B21&amp;$C21,$J$2:$J$9,0))))</f>
        <v>1.9562343019067092</v>
      </c>
      <c r="T21" s="561">
        <f ca="1">SUM(OFFSET('Output data (results)'!$B$10,T$15-2000+INDEX($I$2:$I$4,MATCH($B$1,$H$2:$H$4,0)),INDEX($M$2:$M$9,MATCH($B21&amp;$C21,$J$2:$J$9,0)),1,INDEX($N$2:$N$9,MATCH($B21&amp;$C21,$J$2:$J$9,0))))</f>
        <v>1.9634829555836735</v>
      </c>
      <c r="U21" s="561">
        <f ca="1">SUM(OFFSET('Output data (results)'!$B$10,U$15-2000+INDEX($I$2:$I$4,MATCH($B$1,$H$2:$H$4,0)),INDEX($M$2:$M$9,MATCH($B21&amp;$C21,$J$2:$J$9,0)),1,INDEX($N$2:$N$9,MATCH($B21&amp;$C21,$J$2:$J$9,0))))</f>
        <v>1.9720770271553349</v>
      </c>
      <c r="V21" s="561">
        <f ca="1">SUM(OFFSET('Output data (results)'!$B$10,V$15-2000+INDEX($I$2:$I$4,MATCH($B$1,$H$2:$H$4,0)),INDEX($M$2:$M$9,MATCH($B21&amp;$C21,$J$2:$J$9,0)),1,INDEX($N$2:$N$9,MATCH($B21&amp;$C21,$J$2:$J$9,0))))</f>
        <v>1.981057459473291</v>
      </c>
      <c r="W21" s="561">
        <f ca="1">SUM(OFFSET('Output data (results)'!$B$10,W$15-2000+INDEX($I$2:$I$4,MATCH($B$1,$H$2:$H$4,0)),INDEX($M$2:$M$9,MATCH($B21&amp;$C21,$J$2:$J$9,0)),1,INDEX($N$2:$N$9,MATCH($B21&amp;$C21,$J$2:$J$9,0))))</f>
        <v>1.9910185172681842</v>
      </c>
      <c r="X21" s="561">
        <f ca="1">SUM(OFFSET('Output data (results)'!$B$10,X$15-2000+INDEX($I$2:$I$4,MATCH($B$1,$H$2:$H$4,0)),INDEX($M$2:$M$9,MATCH($B21&amp;$C21,$J$2:$J$9,0)),1,INDEX($N$2:$N$9,MATCH($B21&amp;$C21,$J$2:$J$9,0))))</f>
        <v>2.0011185249690566</v>
      </c>
      <c r="Y21" s="561">
        <f ca="1">SUM(OFFSET('Output data (results)'!$B$10,Y$15-2000+INDEX($I$2:$I$4,MATCH($B$1,$H$2:$H$4,0)),INDEX($M$2:$M$9,MATCH($B21&amp;$C21,$J$2:$J$9,0)),1,INDEX($N$2:$N$9,MATCH($B21&amp;$C21,$J$2:$J$9,0))))</f>
        <v>2.010983479061752</v>
      </c>
      <c r="Z21" s="561">
        <f ca="1">SUM(OFFSET('Output data (results)'!$B$10,Z$15-2000+INDEX($I$2:$I$4,MATCH($B$1,$H$2:$H$4,0)),INDEX($M$2:$M$9,MATCH($B21&amp;$C21,$J$2:$J$9,0)),1,INDEX($N$2:$N$9,MATCH($B21&amp;$C21,$J$2:$J$9,0))))</f>
        <v>2.0216851590690403</v>
      </c>
      <c r="AA21" s="561">
        <f ca="1">SUM(OFFSET('Output data (results)'!$B$10,AA$15-2000+INDEX($I$2:$I$4,MATCH($B$1,$H$2:$H$4,0)),INDEX($M$2:$M$9,MATCH($B21&amp;$C21,$J$2:$J$9,0)),1,INDEX($N$2:$N$9,MATCH($B21&amp;$C21,$J$2:$J$9,0))))</f>
        <v>2.0324251194212177</v>
      </c>
      <c r="AB21" s="561">
        <f ca="1">SUM(OFFSET('Output data (results)'!$B$10,AB$15-2000+INDEX($I$2:$I$4,MATCH($B$1,$H$2:$H$4,0)),INDEX($M$2:$M$9,MATCH($B21&amp;$C21,$J$2:$J$9,0)),1,INDEX($N$2:$N$9,MATCH($B21&amp;$C21,$J$2:$J$9,0))))</f>
        <v>2.0444142403928374</v>
      </c>
      <c r="AC21" s="561">
        <f ca="1">SUM(OFFSET('Output data (results)'!$B$10,AC$15-2000+INDEX($I$2:$I$4,MATCH($B$1,$H$2:$H$4,0)),INDEX($M$2:$M$9,MATCH($B21&amp;$C21,$J$2:$J$9,0)),1,INDEX($N$2:$N$9,MATCH($B21&amp;$C21,$J$2:$J$9,0))))</f>
        <v>2.057355596670372</v>
      </c>
      <c r="AD21" s="561">
        <f ca="1">SUM(OFFSET('Output data (results)'!$B$10,AD$15-2000+INDEX($I$2:$I$4,MATCH($B$1,$H$2:$H$4,0)),INDEX($M$2:$M$9,MATCH($B21&amp;$C21,$J$2:$J$9,0)),1,INDEX($N$2:$N$9,MATCH($B21&amp;$C21,$J$2:$J$9,0))))</f>
        <v>2.0697507053597288</v>
      </c>
      <c r="AE21" s="561">
        <f ca="1">SUM(OFFSET('Output data (results)'!$B$10,AE$15-2000+INDEX($I$2:$I$4,MATCH($B$1,$H$2:$H$4,0)),INDEX($M$2:$M$9,MATCH($B21&amp;$C21,$J$2:$J$9,0)),1,INDEX($N$2:$N$9,MATCH($B21&amp;$C21,$J$2:$J$9,0))))</f>
        <v>2.0823912399643545</v>
      </c>
      <c r="AF21" s="561">
        <f ca="1">SUM(OFFSET('Output data (results)'!$B$10,AF$15-2000+INDEX($I$2:$I$4,MATCH($B$1,$H$2:$H$4,0)),INDEX($M$2:$M$9,MATCH($B21&amp;$C21,$J$2:$J$9,0)),1,INDEX($N$2:$N$9,MATCH($B21&amp;$C21,$J$2:$J$9,0))))</f>
        <v>2.0952833683162733</v>
      </c>
      <c r="AG21" s="561">
        <f ca="1">SUM(OFFSET('Output data (results)'!$B$10,AG$15-2000+INDEX($I$2:$I$4,MATCH($B$1,$H$2:$H$4,0)),INDEX($M$2:$M$9,MATCH($B21&amp;$C21,$J$2:$J$9,0)),1,INDEX($N$2:$N$9,MATCH($B21&amp;$C21,$J$2:$J$9,0))))</f>
        <v>2.1079340858023214</v>
      </c>
      <c r="AH21" s="561">
        <f ca="1">SUM(OFFSET('Output data (results)'!$B$10,AH$15-2000+INDEX($I$2:$I$4,MATCH($B$1,$H$2:$H$4,0)),INDEX($M$2:$M$9,MATCH($B21&amp;$C21,$J$2:$J$9,0)),1,INDEX($N$2:$N$9,MATCH($B21&amp;$C21,$J$2:$J$9,0))))</f>
        <v>2.1212806619587679</v>
      </c>
      <c r="AI21" s="561">
        <f ca="1">SUM(OFFSET('Output data (results)'!$B$10,AI$15-2000+INDEX($I$2:$I$4,MATCH($B$1,$H$2:$H$4,0)),INDEX($M$2:$M$9,MATCH($B21&amp;$C21,$J$2:$J$9,0)),1,INDEX($N$2:$N$9,MATCH($B21&amp;$C21,$J$2:$J$9,0))))</f>
        <v>2.1352072556411579</v>
      </c>
      <c r="AJ21" s="561">
        <f ca="1">SUM(OFFSET('Output data (results)'!$B$10,AJ$15-2000+INDEX($I$2:$I$4,MATCH($B$1,$H$2:$H$4,0)),INDEX($M$2:$M$9,MATCH($B21&amp;$C21,$J$2:$J$9,0)),1,INDEX($N$2:$N$9,MATCH($B21&amp;$C21,$J$2:$J$9,0))))</f>
        <v>2.1497339144263128</v>
      </c>
      <c r="AK21" s="561">
        <f ca="1">SUM(OFFSET('Output data (results)'!$B$10,AK$15-2000+INDEX($I$2:$I$4,MATCH($B$1,$H$2:$H$4,0)),INDEX($M$2:$M$9,MATCH($B21&amp;$C21,$J$2:$J$9,0)),1,INDEX($N$2:$N$9,MATCH($B21&amp;$C21,$J$2:$J$9,0))))</f>
        <v>2.1652473685331191</v>
      </c>
      <c r="AL21" s="561">
        <f ca="1">SUM(OFFSET('Output data (results)'!$B$10,AL$15-2000+INDEX($I$2:$I$4,MATCH($B$1,$H$2:$H$4,0)),INDEX($M$2:$M$9,MATCH($B21&amp;$C21,$J$2:$J$9,0)),1,INDEX($N$2:$N$9,MATCH($B21&amp;$C21,$J$2:$J$9,0))))</f>
        <v>2.1816955961054467</v>
      </c>
      <c r="AM21" s="561">
        <f ca="1">SUM(OFFSET('Output data (results)'!$B$10,AM$15-2000+INDEX($I$2:$I$4,MATCH($B$1,$H$2:$H$4,0)),INDEX($M$2:$M$9,MATCH($B21&amp;$C21,$J$2:$J$9,0)),1,INDEX($N$2:$N$9,MATCH($B21&amp;$C21,$J$2:$J$9,0))))</f>
        <v>2.1974198300785903</v>
      </c>
      <c r="AN21" s="561">
        <f ca="1">SUM(OFFSET('Output data (results)'!$B$10,AN$15-2000+INDEX($I$2:$I$4,MATCH($B$1,$H$2:$H$4,0)),INDEX($M$2:$M$9,MATCH($B21&amp;$C21,$J$2:$J$9,0)),1,INDEX($N$2:$N$9,MATCH($B21&amp;$C21,$J$2:$J$9,0))))</f>
        <v>2.2138639663252069</v>
      </c>
      <c r="AO21" s="561">
        <f ca="1">SUM(OFFSET('Output data (results)'!$B$10,AO$15-2000+INDEX($I$2:$I$4,MATCH($B$1,$H$2:$H$4,0)),INDEX($M$2:$M$9,MATCH($B21&amp;$C21,$J$2:$J$9,0)),1,INDEX($N$2:$N$9,MATCH($B21&amp;$C21,$J$2:$J$9,0))))</f>
        <v>2.2312829303525783</v>
      </c>
      <c r="AP21" s="561">
        <f ca="1">SUM(OFFSET('Output data (results)'!$B$10,AP$15-2000+INDEX($I$2:$I$4,MATCH($B$1,$H$2:$H$4,0)),INDEX($M$2:$M$9,MATCH($B21&amp;$C21,$J$2:$J$9,0)),1,INDEX($N$2:$N$9,MATCH($B21&amp;$C21,$J$2:$J$9,0))))</f>
        <v>2.2530206514155182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27.885733801088993</v>
      </c>
      <c r="D5" s="196" t="s">
        <v>470</v>
      </c>
    </row>
    <row r="6" spans="1:14" ht="31.5">
      <c r="A6" s="189" t="s">
        <v>570</v>
      </c>
      <c r="B6" s="454" t="str">
        <f>B5</f>
        <v>ton industrial waste/Rmill GDP</v>
      </c>
      <c r="C6" s="406">
        <f>'Waste Summary 2017 SASOW'!B36</f>
        <v>11.952965502286043</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6"/>
      <c r="B33" s="1703" t="s">
        <v>485</v>
      </c>
      <c r="C33" s="1704"/>
      <c r="D33" s="1704"/>
      <c r="E33" s="1704"/>
      <c r="F33" s="1705"/>
      <c r="G33" s="1703" t="s">
        <v>532</v>
      </c>
      <c r="H33" s="1704"/>
      <c r="I33" s="1705"/>
      <c r="J33" s="417"/>
      <c r="L33" s="417"/>
      <c r="M33" s="417"/>
      <c r="N33" s="332"/>
      <c r="O33" s="332"/>
      <c r="P33" s="332"/>
    </row>
    <row r="34" spans="1:29" ht="16.5" thickBot="1">
      <c r="A34" s="1707"/>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8" t="s">
        <v>615</v>
      </c>
      <c r="B41" s="1709"/>
      <c r="C41" s="1710"/>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2" t="s">
        <v>527</v>
      </c>
      <c r="C47" s="1723"/>
      <c r="D47" s="1723"/>
      <c r="E47" s="1724"/>
      <c r="F47" s="1110" t="s">
        <v>529</v>
      </c>
      <c r="G47" s="1110"/>
      <c r="H47" s="1110"/>
      <c r="I47" s="1711" t="s">
        <v>631</v>
      </c>
      <c r="J47" s="1711"/>
      <c r="K47" s="1711"/>
      <c r="L47" s="1711"/>
      <c r="M47" s="1712"/>
      <c r="N47" s="1713" t="s">
        <v>530</v>
      </c>
      <c r="O47" s="1711"/>
      <c r="P47" s="1711"/>
      <c r="Q47" s="1711"/>
      <c r="R47" s="1711"/>
      <c r="S47" s="1711"/>
      <c r="T47" s="1711"/>
      <c r="U47" s="1711"/>
      <c r="V47" s="1711"/>
      <c r="W47" s="1711"/>
      <c r="X47" s="1711"/>
      <c r="Y47" s="1711"/>
      <c r="Z47" s="1711"/>
      <c r="AA47" s="1711"/>
      <c r="AB47" s="1711"/>
      <c r="AC47" s="1712"/>
    </row>
    <row r="48" spans="1:29" ht="94.5">
      <c r="A48" s="1720"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14" t="s">
        <v>481</v>
      </c>
      <c r="O48" s="1715"/>
      <c r="P48" s="1715"/>
      <c r="Q48" s="1715"/>
      <c r="R48" s="1715"/>
      <c r="S48" s="1715"/>
      <c r="T48" s="1715"/>
      <c r="U48" s="1716"/>
      <c r="V48" s="1717" t="s">
        <v>746</v>
      </c>
      <c r="W48" s="1718"/>
      <c r="X48" s="1718"/>
      <c r="Y48" s="1718"/>
      <c r="Z48" s="1718"/>
      <c r="AA48" s="1718"/>
      <c r="AB48" s="1718"/>
      <c r="AC48" s="1719"/>
    </row>
    <row r="49" spans="1:29" ht="39" customHeight="1" thickBot="1">
      <c r="A49" s="1721"/>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27.885733801088993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27.885733801088993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27.885733801088993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27.885733801088993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27.885733801088993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27.885733801088993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27.885733801088993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27.885733801088993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27.885733801088993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27.885733801088993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27.885733801088993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27.885733801088993</v>
      </c>
      <c r="K61" s="1296">
        <f t="shared" si="15"/>
        <v>4427.193176406</v>
      </c>
      <c r="L61" s="1296">
        <f t="shared" si="23"/>
        <v>16720.132027086307</v>
      </c>
      <c r="M61" s="1297">
        <f t="shared" si="16"/>
        <v>16720.132027086307</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27.885733801088993</v>
      </c>
      <c r="K62" s="1296">
        <f t="shared" si="15"/>
        <v>4546.4991761280007</v>
      </c>
      <c r="L62" s="1296">
        <f t="shared" si="23"/>
        <v>17753.082237049352</v>
      </c>
      <c r="M62" s="1297">
        <f t="shared" si="16"/>
        <v>17753.082237049352</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27.885733801088993</v>
      </c>
      <c r="K63" s="1296">
        <f t="shared" si="15"/>
        <v>4665.8051758500005</v>
      </c>
      <c r="L63" s="1296">
        <f t="shared" si="23"/>
        <v>19062.125778611986</v>
      </c>
      <c r="M63" s="1297">
        <f t="shared" si="16"/>
        <v>19062.125778611986</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27.885733801088993</v>
      </c>
      <c r="K64" s="1296">
        <f t="shared" si="15"/>
        <v>4785.1111755720003</v>
      </c>
      <c r="L64" s="1296">
        <f t="shared" si="23"/>
        <v>20575.616946903941</v>
      </c>
      <c r="M64" s="1297">
        <f t="shared" si="16"/>
        <v>20575.616946903941</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27.885733801088993</v>
      </c>
      <c r="K65" s="1296">
        <f t="shared" si="15"/>
        <v>4904.4171752940001</v>
      </c>
      <c r="L65" s="1296">
        <f t="shared" si="23"/>
        <v>21835.412761242555</v>
      </c>
      <c r="M65" s="1297">
        <f t="shared" si="16"/>
        <v>21835.412761242555</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27.885733801088993</v>
      </c>
      <c r="K66" s="1296">
        <f t="shared" si="15"/>
        <v>5058.5238303599999</v>
      </c>
      <c r="L66" s="1296">
        <f t="shared" si="23"/>
        <v>22804.535690958357</v>
      </c>
      <c r="M66" s="1297">
        <f t="shared" si="16"/>
        <v>22804.535690958357</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27.885733801088993</v>
      </c>
      <c r="K67" s="1296">
        <f t="shared" si="15"/>
        <v>5214.2588696016001</v>
      </c>
      <c r="L67" s="1296">
        <f t="shared" si="23"/>
        <v>24445.681419950626</v>
      </c>
      <c r="M67" s="1297">
        <f t="shared" si="16"/>
        <v>24445.681419950626</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27.885733801088993</v>
      </c>
      <c r="K68" s="1296">
        <f t="shared" si="15"/>
        <v>5371.1272473768013</v>
      </c>
      <c r="L68" s="1296">
        <f t="shared" si="23"/>
        <v>25461.019307134524</v>
      </c>
      <c r="M68" s="1297">
        <f t="shared" si="16"/>
        <v>25461.019307134524</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27.885733801088993</v>
      </c>
      <c r="K69" s="1296">
        <f t="shared" si="15"/>
        <v>5529.1289636856</v>
      </c>
      <c r="L69" s="1296">
        <f t="shared" si="23"/>
        <v>26661.717848983772</v>
      </c>
      <c r="M69" s="1297">
        <f t="shared" si="16"/>
        <v>26661.717848983772</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27.885733801088993</v>
      </c>
      <c r="K70" s="1296">
        <f t="shared" si="15"/>
        <v>5688.2640185279997</v>
      </c>
      <c r="L70" s="1296">
        <f t="shared" si="23"/>
        <v>28061.104537670068</v>
      </c>
      <c r="M70" s="1297">
        <f t="shared" si="16"/>
        <v>28061.104537670068</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27.885733801088993</v>
      </c>
      <c r="K71" s="1296">
        <f t="shared" si="15"/>
        <v>11903.214468600001</v>
      </c>
      <c r="L71" s="1296">
        <f t="shared" si="23"/>
        <v>29261.830902887748</v>
      </c>
      <c r="M71" s="1297">
        <f t="shared" si="16"/>
        <v>29261.830902887748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27.885733801088993</v>
      </c>
      <c r="K72" s="1296">
        <f t="shared" si="15"/>
        <v>12179.1760818</v>
      </c>
      <c r="L72" s="1296">
        <f t="shared" si="23"/>
        <v>29746.044573170337</v>
      </c>
      <c r="M72" s="1297">
        <f t="shared" si="16"/>
        <v>29746.044573170337</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27.885733801088993</v>
      </c>
      <c r="K73" s="1296">
        <f t="shared" si="15"/>
        <v>12458.2975608</v>
      </c>
      <c r="L73" s="1296">
        <f t="shared" si="23"/>
        <v>31106.033079914767</v>
      </c>
      <c r="M73" s="1297">
        <f t="shared" si="16"/>
        <v>31106.033079914767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27.885733801088993</v>
      </c>
      <c r="K74" s="1296">
        <f t="shared" si="15"/>
        <v>12739.525617000001</v>
      </c>
      <c r="L74" s="1296">
        <f t="shared" si="23"/>
        <v>33006.939702085037</v>
      </c>
      <c r="M74" s="1297">
        <f t="shared" si="16"/>
        <v>33006.939702085037</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27.885733801088993</v>
      </c>
      <c r="K75" s="1296">
        <f t="shared" si="15"/>
        <v>13022.860250400001</v>
      </c>
      <c r="L75" s="1296">
        <f t="shared" si="23"/>
        <v>33566.555259547531</v>
      </c>
      <c r="M75" s="1297">
        <f t="shared" si="16"/>
        <v>33566.555259547531</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27.885733801088993</v>
      </c>
      <c r="K76" s="1296">
        <f t="shared" si="15"/>
        <v>13307.248172400001</v>
      </c>
      <c r="L76" s="1296">
        <f t="shared" si="23"/>
        <v>34321.770547120243</v>
      </c>
      <c r="M76" s="1297">
        <f t="shared" si="16"/>
        <v>34321.770547120243</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27.885733801088993</v>
      </c>
      <c r="K77" s="1296">
        <f t="shared" si="15"/>
        <v>13590.582805800001</v>
      </c>
      <c r="L77" s="1296">
        <f t="shared" si="23"/>
        <v>34289.495200472593</v>
      </c>
      <c r="M77" s="1297">
        <f t="shared" si="16"/>
        <v>34289.495200472593</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27.885733801088993</v>
      </c>
      <c r="K78" s="1296">
        <f t="shared" si="15"/>
        <v>13879.710526499999</v>
      </c>
      <c r="L78" s="1296">
        <f t="shared" si="23"/>
        <v>35323.168823485052</v>
      </c>
      <c r="M78" s="1297">
        <f t="shared" si="16"/>
        <v>35323.168823485052</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27.885733801088993</v>
      </c>
      <c r="K79" s="1296">
        <f t="shared" si="15"/>
        <v>14188.324086299999</v>
      </c>
      <c r="L79" s="1296">
        <f t="shared" si="23"/>
        <v>36662.094884258448</v>
      </c>
      <c r="M79" s="1297">
        <f t="shared" si="16"/>
        <v>36662.094884258448</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27.885733801088993</v>
      </c>
      <c r="K80" s="1296">
        <f t="shared" si="15"/>
        <v>14522.743216800001</v>
      </c>
      <c r="L80" s="1296">
        <f t="shared" si="23"/>
        <v>39089.340068547732</v>
      </c>
      <c r="M80" s="1297">
        <f t="shared" si="16"/>
        <v>39089.340068547732</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27.885733801088993</v>
      </c>
      <c r="K81" s="1296">
        <f t="shared" si="15"/>
        <v>14880.3346965</v>
      </c>
      <c r="L81" s="1296">
        <f t="shared" si="23"/>
        <v>41184.816948442538</v>
      </c>
      <c r="M81" s="1297">
        <f t="shared" si="16"/>
        <v>41184.816948442538</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27.885733801088993</v>
      </c>
      <c r="K82" s="1296">
        <f t="shared" si="15"/>
        <v>15257.938659600002</v>
      </c>
      <c r="L82" s="1296">
        <f t="shared" si="23"/>
        <v>41026.918162032656</v>
      </c>
      <c r="M82" s="1297">
        <f t="shared" si="16"/>
        <v>41026.918162032656</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27.885733801088993</v>
      </c>
      <c r="K83" s="1296">
        <f t="shared" si="15"/>
        <v>15653.9751732</v>
      </c>
      <c r="L83" s="1296">
        <f t="shared" si="23"/>
        <v>40269.337870628333</v>
      </c>
      <c r="M83" s="1297">
        <f t="shared" si="16"/>
        <v>40269.337870628333</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27.885733801088993</v>
      </c>
      <c r="K84" s="1296">
        <f t="shared" si="15"/>
        <v>16065.284371499998</v>
      </c>
      <c r="L84" s="1296">
        <f t="shared" si="23"/>
        <v>42322.717682147813</v>
      </c>
      <c r="M84" s="1297">
        <f t="shared" si="16"/>
        <v>42322.717682147813</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27.885733801088993</v>
      </c>
      <c r="K85" s="1296">
        <f t="shared" si="15"/>
        <v>16488.1797444</v>
      </c>
      <c r="L85" s="1296">
        <f t="shared" si="23"/>
        <v>41809.984847990258</v>
      </c>
      <c r="M85" s="1297">
        <f t="shared" si="16"/>
        <v>41809.984847990258</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27.885733801088993</v>
      </c>
      <c r="K86" s="1296">
        <f t="shared" si="15"/>
        <v>16916.341560300003</v>
      </c>
      <c r="L86" s="1296">
        <f t="shared" si="23"/>
        <v>41817.441565969726</v>
      </c>
      <c r="M86" s="1297">
        <f t="shared" si="16"/>
        <v>41817.441565969726</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27.885733801088993</v>
      </c>
      <c r="K87" s="1296">
        <f t="shared" si="15"/>
        <v>17343.976731900002</v>
      </c>
      <c r="L87" s="1296">
        <f t="shared" si="23"/>
        <v>42695.91528946715</v>
      </c>
      <c r="M87" s="1297">
        <f t="shared" si="16"/>
        <v>42695.91528946715</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27.885733801088993</v>
      </c>
      <c r="K88" s="1296">
        <f t="shared" si="15"/>
        <v>17762.658950400004</v>
      </c>
      <c r="L88" s="1296">
        <f t="shared" si="23"/>
        <v>44489.200324633523</v>
      </c>
      <c r="M88" s="1297">
        <f t="shared" si="16"/>
        <v>44489.200324633523</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27.885733801088993</v>
      </c>
      <c r="K89" s="1296">
        <f t="shared" si="15"/>
        <v>18164.488551300001</v>
      </c>
      <c r="L89" s="1296">
        <f t="shared" si="23"/>
        <v>45554.620646473624</v>
      </c>
      <c r="M89" s="1297">
        <f t="shared" si="16"/>
        <v>45554.620646473624</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27.885733801088993</v>
      </c>
      <c r="K90" s="1296">
        <f t="shared" si="15"/>
        <v>18537.879360000003</v>
      </c>
      <c r="L90" s="1296">
        <f t="shared" si="23"/>
        <v>45409.854587302994</v>
      </c>
      <c r="M90" s="1297">
        <f t="shared" si="16"/>
        <v>45409.854587302994</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27.885733801088993</v>
      </c>
      <c r="K91" s="1296">
        <f t="shared" si="15"/>
        <v>18923.909631900002</v>
      </c>
      <c r="L91" s="1296">
        <f t="shared" si="23"/>
        <v>44947.482423594665</v>
      </c>
      <c r="M91" s="1297">
        <f t="shared" si="16"/>
        <v>44947.482423594665</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27.885733801088993</v>
      </c>
      <c r="K92" s="1296">
        <f t="shared" si="15"/>
        <v>19323.106011299998</v>
      </c>
      <c r="L92" s="1296">
        <f t="shared" si="23"/>
        <v>43986.929154029174</v>
      </c>
      <c r="M92" s="1297">
        <f t="shared" si="16"/>
        <v>43986.929154029174</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27.885733801088993</v>
      </c>
      <c r="K93" s="1296">
        <f t="shared" si="15"/>
        <v>19735.468498199996</v>
      </c>
      <c r="L93" s="1296">
        <f t="shared" si="23"/>
        <v>44529.516684261325</v>
      </c>
      <c r="M93" s="1297">
        <f t="shared" si="16"/>
        <v>44529.516684261325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27.885733801088993</v>
      </c>
      <c r="K94" s="1296">
        <f t="shared" si="15"/>
        <v>20161.523736900002</v>
      </c>
      <c r="L94" s="1296">
        <f t="shared" si="23"/>
        <v>45954.461685272319</v>
      </c>
      <c r="M94" s="1297">
        <f t="shared" si="16"/>
        <v>45954.461685272319</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27.885733801088993</v>
      </c>
      <c r="K95" s="1296">
        <f t="shared" si="15"/>
        <v>20602.325015999999</v>
      </c>
      <c r="L95" s="1296">
        <f t="shared" si="23"/>
        <v>47379.047891882321</v>
      </c>
      <c r="M95" s="1297">
        <f t="shared" si="16"/>
        <v>47379.047891882321</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27.885733801088993</v>
      </c>
      <c r="K96" s="1296">
        <f t="shared" si="15"/>
        <v>21065.772000000001</v>
      </c>
      <c r="L96" s="1296">
        <f t="shared" si="23"/>
        <v>49416.346458964952</v>
      </c>
      <c r="M96" s="1297">
        <f t="shared" si="16"/>
        <v>49416.346458964952</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27.885733801088993</v>
      </c>
      <c r="K97" s="1296">
        <f t="shared" si="15"/>
        <v>21553.444621800001</v>
      </c>
      <c r="L97" s="1296">
        <f t="shared" si="23"/>
        <v>50701.172512547935</v>
      </c>
      <c r="M97" s="1297">
        <f t="shared" si="16"/>
        <v>50701.172512547935</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27.885733801088993</v>
      </c>
      <c r="K98" s="1296">
        <f t="shared" si="15"/>
        <v>22066.39617</v>
      </c>
      <c r="L98" s="1296">
        <f t="shared" si="23"/>
        <v>50954.678833956285</v>
      </c>
      <c r="M98" s="1297">
        <f t="shared" si="16"/>
        <v>50954.678833956285</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27.885733801088993</v>
      </c>
      <c r="K99" s="1296">
        <f t="shared" si="15"/>
        <v>22605.153288900001</v>
      </c>
      <c r="L99" s="1296">
        <f t="shared" si="23"/>
        <v>52177.589212623046</v>
      </c>
      <c r="M99" s="1297">
        <f t="shared" si="16"/>
        <v>52177.589212623046</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27.885733801088993</v>
      </c>
      <c r="K100" s="1677">
        <f t="shared" si="15"/>
        <v>25464.120000000003</v>
      </c>
      <c r="L100" s="1677">
        <f>C100*J100*1000/1000</f>
        <v>54369.049773246217</v>
      </c>
      <c r="M100" s="1678">
        <f t="shared" si="16"/>
        <v>54369.049773246217</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27.885733801088993</v>
      </c>
      <c r="K101" s="1681">
        <f t="shared" si="15"/>
        <v>25990.764299999999</v>
      </c>
      <c r="L101" s="1681">
        <f t="shared" ref="L101:L116" si="39">C101*J101*1000/1000</f>
        <v>55837.011163253395</v>
      </c>
      <c r="M101" s="756">
        <f t="shared" si="16"/>
        <v>55837.011163253395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27.885733801088993</v>
      </c>
      <c r="K102" s="1681">
        <f t="shared" si="15"/>
        <v>26351.313090000003</v>
      </c>
      <c r="L102" s="1681">
        <f t="shared" si="39"/>
        <v>57903.1940702227</v>
      </c>
      <c r="M102" s="756">
        <f t="shared" si="16"/>
        <v>57903.1940702227</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27.885733801088993</v>
      </c>
      <c r="K103" s="1681">
        <f t="shared" si="15"/>
        <v>26688.712680000001</v>
      </c>
      <c r="L103" s="1681">
        <f t="shared" si="39"/>
        <v>59610.805086204266</v>
      </c>
      <c r="M103" s="756">
        <f t="shared" si="16"/>
        <v>59610.805086204266</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27.885733801088993</v>
      </c>
      <c r="K104" s="1681">
        <f t="shared" si="15"/>
        <v>27006.435450000001</v>
      </c>
      <c r="L104" s="1681">
        <f t="shared" si="39"/>
        <v>62325.810645574587</v>
      </c>
      <c r="M104" s="756">
        <f t="shared" si="16"/>
        <v>62325.810645574587</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27.885733801088993</v>
      </c>
      <c r="K105" s="1681">
        <f t="shared" si="15"/>
        <v>27314.898540000002</v>
      </c>
      <c r="L105" s="1681">
        <f t="shared" si="39"/>
        <v>65614.778770252044</v>
      </c>
      <c r="M105" s="756">
        <f t="shared" si="16"/>
        <v>65614.778770252044</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27.885733801088993</v>
      </c>
      <c r="K106" s="1681">
        <f t="shared" si="15"/>
        <v>27623.361630000003</v>
      </c>
      <c r="L106" s="1681">
        <f t="shared" si="39"/>
        <v>69291.698205625173</v>
      </c>
      <c r="M106" s="756">
        <f t="shared" si="16"/>
        <v>69291.698205625173</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27.885733801088993</v>
      </c>
      <c r="K107" s="1681">
        <f t="shared" si="15"/>
        <v>27927.77361</v>
      </c>
      <c r="L107" s="1681">
        <f t="shared" si="39"/>
        <v>73006.062982402174</v>
      </c>
      <c r="M107" s="756">
        <f t="shared" si="16"/>
        <v>73006.062982402174</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27.885733801088993</v>
      </c>
      <c r="K108" s="1681">
        <f t="shared" si="15"/>
        <v>28237.972890000001</v>
      </c>
      <c r="L108" s="1681">
        <f t="shared" si="39"/>
        <v>75335.720575934523</v>
      </c>
      <c r="M108" s="756">
        <f t="shared" si="16"/>
        <v>75335.720575934523</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27.885733801088993</v>
      </c>
      <c r="K109" s="1681">
        <f t="shared" si="15"/>
        <v>28542.963600000003</v>
      </c>
      <c r="L109" s="1681">
        <f t="shared" si="39"/>
        <v>74176.989893064034</v>
      </c>
      <c r="M109" s="756">
        <f t="shared" si="16"/>
        <v>74176.989893064034</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27.885733801088993</v>
      </c>
      <c r="K110" s="751">
        <f t="shared" si="15"/>
        <v>27898.357273411028</v>
      </c>
      <c r="L110" s="751">
        <f t="shared" si="39"/>
        <v>76431.770711741163</v>
      </c>
      <c r="M110" s="752">
        <f t="shared" si="16"/>
        <v>76431.770711741163</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27.885733801088993</v>
      </c>
      <c r="K111" s="1681">
        <f>B111*I110</f>
        <v>28961.817814352566</v>
      </c>
      <c r="L111" s="1681">
        <f t="shared" si="39"/>
        <v>78941.918575822667</v>
      </c>
      <c r="M111" s="756">
        <f t="shared" si="16"/>
        <v>78941.918575822667</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2893.5649999999887</v>
      </c>
      <c r="D112" s="1113">
        <v>0</v>
      </c>
      <c r="E112" s="1100">
        <f t="shared" si="38"/>
        <v>0</v>
      </c>
      <c r="F112" s="754">
        <f t="shared" si="27"/>
        <v>0.71479999999999999</v>
      </c>
      <c r="G112" s="754">
        <f t="shared" si="28"/>
        <v>0.28959999999999997</v>
      </c>
      <c r="H112" s="755">
        <v>501</v>
      </c>
      <c r="I112" s="1299">
        <f t="shared" si="40"/>
        <v>520.80492521020824</v>
      </c>
      <c r="J112" s="1680">
        <f t="shared" si="22"/>
        <v>27.885733801088993</v>
      </c>
      <c r="K112" s="1681">
        <f t="shared" ref="K112:K150" si="41">B112*I112</f>
        <v>27251.34315873828</v>
      </c>
      <c r="L112" s="1681">
        <f t="shared" si="39"/>
        <v>80689.183326147759</v>
      </c>
      <c r="M112" s="756">
        <f t="shared" si="16"/>
        <v>80689.183326147759</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2964.3998225397754</v>
      </c>
      <c r="D113" s="1113">
        <v>0</v>
      </c>
      <c r="E113" s="1100">
        <f t="shared" si="38"/>
        <v>0</v>
      </c>
      <c r="F113" s="754">
        <f t="shared" si="27"/>
        <v>0.71479999999999999</v>
      </c>
      <c r="G113" s="754">
        <f t="shared" si="28"/>
        <v>0.28959999999999997</v>
      </c>
      <c r="H113" s="755">
        <v>501</v>
      </c>
      <c r="I113" s="1299">
        <f t="shared" si="40"/>
        <v>501.49656694694431</v>
      </c>
      <c r="J113" s="1680">
        <f t="shared" si="22"/>
        <v>27.885733801088993</v>
      </c>
      <c r="K113" s="1681">
        <f t="shared" si="41"/>
        <v>26631.667498723105</v>
      </c>
      <c r="L113" s="1681">
        <f t="shared" si="39"/>
        <v>82664.464331339623</v>
      </c>
      <c r="M113" s="756">
        <f t="shared" si="16"/>
        <v>82664.464331339623</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3024.2415506473999</v>
      </c>
      <c r="D114" s="1113">
        <v>0</v>
      </c>
      <c r="E114" s="1100">
        <f t="shared" si="38"/>
        <v>0</v>
      </c>
      <c r="F114" s="754">
        <f t="shared" si="27"/>
        <v>0.71479999999999999</v>
      </c>
      <c r="G114" s="754">
        <f t="shared" si="28"/>
        <v>0.28959999999999997</v>
      </c>
      <c r="H114" s="755">
        <v>501</v>
      </c>
      <c r="I114" s="1299">
        <f t="shared" si="40"/>
        <v>482.18820868368039</v>
      </c>
      <c r="J114" s="1680">
        <f t="shared" si="22"/>
        <v>27.885733801088993</v>
      </c>
      <c r="K114" s="1681">
        <f t="shared" si="41"/>
        <v>25995.907038649788</v>
      </c>
      <c r="L114" s="1681">
        <f t="shared" si="39"/>
        <v>84333.194831545989</v>
      </c>
      <c r="M114" s="756">
        <f t="shared" ref="M114:M116" si="42">C114*J114*1000/1000</f>
        <v>84333.194831545989</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3058.1509116055618</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27.885733801088993</v>
      </c>
      <c r="K115" s="1681">
        <f t="shared" si="41"/>
        <v>25342.899296209085</v>
      </c>
      <c r="L115" s="1681">
        <f t="shared" si="39"/>
        <v>85278.782244590329</v>
      </c>
      <c r="M115" s="756">
        <f t="shared" si="42"/>
        <v>85278.782244590329</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3089.3256123400797</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27.885733801088993</v>
      </c>
      <c r="K116" s="1681">
        <f t="shared" si="41"/>
        <v>24671.419987892194</v>
      </c>
      <c r="L116" s="1681">
        <f t="shared" si="39"/>
        <v>86148.111650601713</v>
      </c>
      <c r="M116" s="756">
        <f t="shared" si="42"/>
        <v>86148.111650601713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3137.875983783445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11.952965502286043</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3177.6171152014581</v>
      </c>
      <c r="D118" s="1667">
        <f>INDEX(Drivers!$A$25:$AM$25,1,$A118-2011)/INDEX(Drivers!$A$25:$AM$25,1,$A118-2012)*D117</f>
        <v>48363465.096576817</v>
      </c>
      <c r="E118" s="762">
        <f>D118</f>
        <v>48363465.096576817</v>
      </c>
      <c r="F118" s="1120"/>
      <c r="G118" s="1120"/>
      <c r="H118" s="1121"/>
      <c r="I118" s="1294">
        <f t="shared" ref="I118:I150" si="51">I117</f>
        <v>424.26313389388866</v>
      </c>
      <c r="J118" s="1295">
        <f>$C$6</f>
        <v>11.952965502286043</v>
      </c>
      <c r="K118" s="1296">
        <f>B118*I118</f>
        <v>24367.977620226877</v>
      </c>
      <c r="L118" s="1296">
        <f>C118*J118+D118/1000</f>
        <v>86345.412854053546</v>
      </c>
      <c r="M118" s="1297">
        <f>C118*J118*1000/1000+E118/1000</f>
        <v>86345.412854053546</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3191.1157871170903</v>
      </c>
      <c r="D119" s="1661">
        <f>INDEX(Drivers!$A$25:$AM$25,1,$A119-2011)/INDEX(Drivers!$A$25:$AM$25,1,$A119-2012)*D118</f>
        <v>48129044.025280453</v>
      </c>
      <c r="E119" s="762">
        <f t="shared" ref="E119:E150" si="52">D119</f>
        <v>48129044.025280453</v>
      </c>
      <c r="F119" s="1122"/>
      <c r="G119" s="1122"/>
      <c r="H119" s="1123"/>
      <c r="I119" s="1294">
        <f t="shared" si="51"/>
        <v>424.26313389388866</v>
      </c>
      <c r="J119" s="1295">
        <f t="shared" ref="J119:J150" si="53">$C$6</f>
        <v>11.952965502286043</v>
      </c>
      <c r="K119" s="1296">
        <f t="shared" si="41"/>
        <v>24762.047773130591</v>
      </c>
      <c r="L119" s="1296">
        <f t="shared" ref="L119:L150" si="54">C119*J119*1000/1000+D119/1000</f>
        <v>86272.340942491399</v>
      </c>
      <c r="M119" s="1297">
        <f t="shared" ref="M119:M150" si="55">C119*J119*1000/1000+E119/1000</f>
        <v>86272.340942491399</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2966.2682082444217</v>
      </c>
      <c r="D120" s="1661">
        <f>INDEX(Drivers!$A$25:$AM$25,1,$A120-2011)/INDEX(Drivers!$A$25:$AM$25,1,$A120-2012)*D119</f>
        <v>46058160.682511166</v>
      </c>
      <c r="E120" s="762">
        <f t="shared" si="52"/>
        <v>46058160.682511166</v>
      </c>
      <c r="F120" s="1122"/>
      <c r="G120" s="1122"/>
      <c r="H120" s="1123"/>
      <c r="I120" s="1294">
        <f t="shared" si="51"/>
        <v>424.26313389388866</v>
      </c>
      <c r="J120" s="1295">
        <f t="shared" si="53"/>
        <v>11.952965502286043</v>
      </c>
      <c r="K120" s="1296">
        <f t="shared" si="41"/>
        <v>25162.490686541139</v>
      </c>
      <c r="L120" s="1296">
        <f t="shared" si="54"/>
        <v>81513.862246184581</v>
      </c>
      <c r="M120" s="1297">
        <f t="shared" si="55"/>
        <v>81513.862246184581</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3038.1751914578113</v>
      </c>
      <c r="D121" s="1661">
        <f>INDEX(Drivers!$A$25:$AM$25,1,$A121-2011)/INDEX(Drivers!$A$25:$AM$25,1,$A121-2012)*D120</f>
        <v>46117917.659239456</v>
      </c>
      <c r="E121" s="762">
        <f t="shared" si="52"/>
        <v>46117917.659239456</v>
      </c>
      <c r="F121" s="1122"/>
      <c r="G121" s="1122"/>
      <c r="H121" s="1123"/>
      <c r="I121" s="1294">
        <f t="shared" si="51"/>
        <v>424.26313389388866</v>
      </c>
      <c r="J121" s="1295">
        <f t="shared" si="53"/>
        <v>11.952965502286043</v>
      </c>
      <c r="K121" s="1296">
        <f t="shared" si="41"/>
        <v>25452.215928626742</v>
      </c>
      <c r="L121" s="1296">
        <f t="shared" si="54"/>
        <v>82433.120912635961</v>
      </c>
      <c r="M121" s="1297">
        <f t="shared" si="55"/>
        <v>82433.120912635961</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3104.0528937895433</v>
      </c>
      <c r="D122" s="1661">
        <f>INDEX(Drivers!$A$25:$AM$25,1,$A122-2011)/INDEX(Drivers!$A$25:$AM$25,1,$A122-2012)*D121</f>
        <v>46098961.111762151</v>
      </c>
      <c r="E122" s="762">
        <f t="shared" si="52"/>
        <v>46098961.111762151</v>
      </c>
      <c r="F122" s="1122"/>
      <c r="G122" s="1122"/>
      <c r="H122" s="1123"/>
      <c r="I122" s="1294">
        <f t="shared" si="51"/>
        <v>424.26313389388866</v>
      </c>
      <c r="J122" s="1295">
        <f t="shared" si="53"/>
        <v>11.952965502286043</v>
      </c>
      <c r="K122" s="1296">
        <f t="shared" si="41"/>
        <v>25745.277116940699</v>
      </c>
      <c r="L122" s="1296">
        <f t="shared" si="54"/>
        <v>83201.598268499729</v>
      </c>
      <c r="M122" s="1297">
        <f t="shared" si="55"/>
        <v>83201.598268499729</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3174.6577899429631</v>
      </c>
      <c r="D123" s="1661">
        <f>INDEX(Drivers!$A$25:$AM$25,1,$A123-2011)/INDEX(Drivers!$A$25:$AM$25,1,$A123-2012)*D122</f>
        <v>46029462.884833738</v>
      </c>
      <c r="E123" s="762">
        <f t="shared" si="52"/>
        <v>46029462.884833738</v>
      </c>
      <c r="F123" s="1122"/>
      <c r="G123" s="1122"/>
      <c r="H123" s="1123"/>
      <c r="I123" s="1294">
        <f t="shared" si="51"/>
        <v>424.26313389388866</v>
      </c>
      <c r="J123" s="1295">
        <f t="shared" si="53"/>
        <v>11.952965502286043</v>
      </c>
      <c r="K123" s="1296">
        <f t="shared" si="41"/>
        <v>26041.712662141173</v>
      </c>
      <c r="L123" s="1296">
        <f t="shared" si="54"/>
        <v>83976.037929585626</v>
      </c>
      <c r="M123" s="1297">
        <f t="shared" si="55"/>
        <v>83976.037929585626</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3245.7786398987987</v>
      </c>
      <c r="D124" s="1661">
        <f>INDEX(Drivers!$A$25:$AM$25,1,$A124-2011)/INDEX(Drivers!$A$25:$AM$25,1,$A124-2012)*D123</f>
        <v>46760887.053286292</v>
      </c>
      <c r="E124" s="762">
        <f t="shared" si="52"/>
        <v>46760887.053286292</v>
      </c>
      <c r="F124" s="1122"/>
      <c r="G124" s="1122"/>
      <c r="H124" s="1123"/>
      <c r="I124" s="1294">
        <f t="shared" si="51"/>
        <v>424.26313389388866</v>
      </c>
      <c r="J124" s="1295">
        <f t="shared" si="53"/>
        <v>11.952965502286043</v>
      </c>
      <c r="K124" s="1296">
        <f t="shared" si="41"/>
        <v>26341.561417153265</v>
      </c>
      <c r="L124" s="1296">
        <f t="shared" si="54"/>
        <v>85557.567164053544</v>
      </c>
      <c r="M124" s="1297">
        <f t="shared" si="55"/>
        <v>85557.567164053544</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3318.0901258130493</v>
      </c>
      <c r="D125" s="1661">
        <f>INDEX(Drivers!$A$25:$AM$25,1,$A125-2011)/INDEX(Drivers!$A$25:$AM$25,1,$A125-2012)*D124</f>
        <v>47471515.729288042</v>
      </c>
      <c r="E125" s="762">
        <f t="shared" si="52"/>
        <v>47471515.729288042</v>
      </c>
      <c r="F125" s="1122"/>
      <c r="G125" s="1122"/>
      <c r="H125" s="1123"/>
      <c r="I125" s="1294">
        <f t="shared" si="51"/>
        <v>424.26313389388866</v>
      </c>
      <c r="J125" s="1295">
        <f t="shared" si="53"/>
        <v>11.952965502286043</v>
      </c>
      <c r="K125" s="1296">
        <f t="shared" si="41"/>
        <v>26644.862682261322</v>
      </c>
      <c r="L125" s="1296">
        <f t="shared" si="54"/>
        <v>87132.532536607381</v>
      </c>
      <c r="M125" s="1297">
        <f t="shared" si="55"/>
        <v>87132.532536607381</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3388.1292498968169</v>
      </c>
      <c r="D126" s="1661">
        <f>INDEX(Drivers!$A$25:$AM$25,1,$A126-2011)/INDEX(Drivers!$A$25:$AM$25,1,$A126-2012)*D125</f>
        <v>47155573.556548044</v>
      </c>
      <c r="E126" s="762">
        <f t="shared" si="52"/>
        <v>47155573.556548044</v>
      </c>
      <c r="F126" s="1122"/>
      <c r="G126" s="1122"/>
      <c r="H126" s="1123"/>
      <c r="I126" s="1294">
        <f t="shared" si="51"/>
        <v>424.26313389388866</v>
      </c>
      <c r="J126" s="1295">
        <f t="shared" si="53"/>
        <v>11.952965502286043</v>
      </c>
      <c r="K126" s="1296">
        <f t="shared" si="41"/>
        <v>26907.219936888188</v>
      </c>
      <c r="L126" s="1296">
        <f t="shared" si="54"/>
        <v>87653.765597850987</v>
      </c>
      <c r="M126" s="1297">
        <f t="shared" si="55"/>
        <v>87653.765597850987</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3456.5731968319619</v>
      </c>
      <c r="D127" s="1661">
        <f>INDEX(Drivers!$A$25:$AM$25,1,$A127-2011)/INDEX(Drivers!$A$25:$AM$25,1,$A127-2012)*D126</f>
        <v>46387865.584530152</v>
      </c>
      <c r="E127" s="762">
        <f t="shared" si="52"/>
        <v>46387865.584530152</v>
      </c>
      <c r="F127" s="1122"/>
      <c r="G127" s="1122"/>
      <c r="H127" s="1123"/>
      <c r="I127" s="1294">
        <f t="shared" si="51"/>
        <v>424.26313389388866</v>
      </c>
      <c r="J127" s="1295">
        <f t="shared" si="53"/>
        <v>11.952965502286043</v>
      </c>
      <c r="K127" s="1296">
        <f t="shared" si="41"/>
        <v>27172.160478577796</v>
      </c>
      <c r="L127" s="1296">
        <f t="shared" si="54"/>
        <v>87704.165762389181</v>
      </c>
      <c r="M127" s="1297">
        <f t="shared" si="55"/>
        <v>87704.165762389181</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3518.7016336473253</v>
      </c>
      <c r="D128" s="1661">
        <f>INDEX(Drivers!$A$25:$AM$25,1,$A128-2011)/INDEX(Drivers!$A$25:$AM$25,1,$A128-2012)*D127</f>
        <v>45562764.203784145</v>
      </c>
      <c r="E128" s="762">
        <f t="shared" si="52"/>
        <v>45562764.203784145</v>
      </c>
      <c r="F128" s="1122"/>
      <c r="G128" s="1122"/>
      <c r="H128" s="1123"/>
      <c r="I128" s="1294">
        <f t="shared" si="51"/>
        <v>424.26313389388866</v>
      </c>
      <c r="J128" s="1295">
        <f t="shared" si="53"/>
        <v>11.952965502286043</v>
      </c>
      <c r="K128" s="1296">
        <f t="shared" si="41"/>
        <v>27439.709743531836</v>
      </c>
      <c r="L128" s="1296">
        <f t="shared" si="54"/>
        <v>87621.68344360817</v>
      </c>
      <c r="M128" s="1297">
        <f t="shared" si="55"/>
        <v>87621.68344360817</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3592.3616892137088</v>
      </c>
      <c r="D129" s="1661">
        <f>INDEX(Drivers!$A$25:$AM$25,1,$A129-2011)/INDEX(Drivers!$A$25:$AM$25,1,$A129-2012)*D128</f>
        <v>43795407.992307447</v>
      </c>
      <c r="E129" s="762">
        <f t="shared" si="52"/>
        <v>43795407.992307447</v>
      </c>
      <c r="F129" s="1122"/>
      <c r="G129" s="1122"/>
      <c r="H129" s="1123"/>
      <c r="I129" s="1294">
        <f t="shared" si="51"/>
        <v>424.26313389388866</v>
      </c>
      <c r="J129" s="1295">
        <f t="shared" si="53"/>
        <v>11.952965502286043</v>
      </c>
      <c r="K129" s="1296">
        <f t="shared" si="41"/>
        <v>27709.893418408268</v>
      </c>
      <c r="L129" s="1296">
        <f t="shared" si="54"/>
        <v>86734.783335212924</v>
      </c>
      <c r="M129" s="1297">
        <f t="shared" si="55"/>
        <v>86734.783335212924</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3669.3332547906198</v>
      </c>
      <c r="D130" s="1661">
        <f>INDEX(Drivers!$A$25:$AM$25,1,$A130-2011)/INDEX(Drivers!$A$25:$AM$25,1,$A130-2012)*D129</f>
        <v>42212550.185441136</v>
      </c>
      <c r="E130" s="762">
        <f t="shared" si="52"/>
        <v>42212550.185441136</v>
      </c>
      <c r="F130" s="1122"/>
      <c r="G130" s="1122"/>
      <c r="H130" s="1123"/>
      <c r="I130" s="1294">
        <f t="shared" si="51"/>
        <v>424.26313389388866</v>
      </c>
      <c r="J130" s="1295">
        <f t="shared" si="53"/>
        <v>11.952965502286043</v>
      </c>
      <c r="K130" s="1296">
        <f t="shared" si="41"/>
        <v>27982.737442787373</v>
      </c>
      <c r="L130" s="1296">
        <f t="shared" si="54"/>
        <v>86071.963996344377</v>
      </c>
      <c r="M130" s="1297">
        <f t="shared" si="55"/>
        <v>86071.963996344377</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3754.7097919248044</v>
      </c>
      <c r="D131" s="1661">
        <f>INDEX(Drivers!$A$25:$AM$25,1,$A131-2011)/INDEX(Drivers!$A$25:$AM$25,1,$A131-2012)*D130</f>
        <v>40013176.202348821</v>
      </c>
      <c r="E131" s="762">
        <f t="shared" si="52"/>
        <v>40013176.202348821</v>
      </c>
      <c r="F131" s="1122"/>
      <c r="G131" s="1122"/>
      <c r="H131" s="1123"/>
      <c r="I131" s="1294">
        <f t="shared" si="51"/>
        <v>424.26313389388866</v>
      </c>
      <c r="J131" s="1295">
        <f t="shared" si="53"/>
        <v>11.952965502286043</v>
      </c>
      <c r="K131" s="1296">
        <f t="shared" si="41"/>
        <v>28221.549726337245</v>
      </c>
      <c r="L131" s="1296">
        <f t="shared" si="54"/>
        <v>84893.092816321616</v>
      </c>
      <c r="M131" s="1297">
        <f t="shared" si="55"/>
        <v>84893.092816321616</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3841.2772730382248</v>
      </c>
      <c r="D132" s="1661">
        <f>INDEX(Drivers!$A$25:$AM$25,1,$A132-2011)/INDEX(Drivers!$A$25:$AM$25,1,$A132-2012)*D131</f>
        <v>38610746.730229639</v>
      </c>
      <c r="E132" s="762">
        <f t="shared" si="52"/>
        <v>38610746.730229639</v>
      </c>
      <c r="F132" s="1122"/>
      <c r="G132" s="1122"/>
      <c r="H132" s="1123"/>
      <c r="I132" s="1294">
        <f t="shared" si="51"/>
        <v>424.26313389388866</v>
      </c>
      <c r="J132" s="1295">
        <f t="shared" si="53"/>
        <v>11.952965502286043</v>
      </c>
      <c r="K132" s="1296">
        <f t="shared" si="41"/>
        <v>28462.400098794296</v>
      </c>
      <c r="L132" s="1296">
        <f t="shared" si="54"/>
        <v>84525.401459570945</v>
      </c>
      <c r="M132" s="1297">
        <f t="shared" si="55"/>
        <v>84525.401459570945</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3925.8301023425406</v>
      </c>
      <c r="D133" s="1661">
        <f>INDEX(Drivers!$A$25:$AM$25,1,$A133-2011)/INDEX(Drivers!$A$25:$AM$25,1,$A133-2012)*D132</f>
        <v>35893925.366364077</v>
      </c>
      <c r="E133" s="762">
        <f t="shared" si="52"/>
        <v>35893925.366364077</v>
      </c>
      <c r="F133" s="1122"/>
      <c r="G133" s="1122"/>
      <c r="H133" s="1123"/>
      <c r="I133" s="1294">
        <f t="shared" si="51"/>
        <v>424.26313389388866</v>
      </c>
      <c r="J133" s="1295">
        <f t="shared" si="53"/>
        <v>11.952965502286043</v>
      </c>
      <c r="K133" s="1296">
        <f t="shared" si="41"/>
        <v>28705.305953762938</v>
      </c>
      <c r="L133" s="1296">
        <f t="shared" si="54"/>
        <v>82819.237147500564</v>
      </c>
      <c r="M133" s="1297">
        <f t="shared" si="55"/>
        <v>82819.237147500564</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4017.5545355657728</v>
      </c>
      <c r="D134" s="1661">
        <f>INDEX(Drivers!$A$25:$AM$25,1,$A134-2011)/INDEX(Drivers!$A$25:$AM$25,1,$A134-2012)*D133</f>
        <v>34070640.252123825</v>
      </c>
      <c r="E134" s="762">
        <f t="shared" si="52"/>
        <v>34070640.252123825</v>
      </c>
      <c r="F134" s="1122"/>
      <c r="G134" s="1122"/>
      <c r="H134" s="1123"/>
      <c r="I134" s="1294">
        <f t="shared" si="51"/>
        <v>424.26313389388866</v>
      </c>
      <c r="J134" s="1295">
        <f t="shared" si="53"/>
        <v>11.952965502286043</v>
      </c>
      <c r="K134" s="1296">
        <f t="shared" si="41"/>
        <v>28950.284833289355</v>
      </c>
      <c r="L134" s="1296">
        <f t="shared" si="54"/>
        <v>82092.331019294332</v>
      </c>
      <c r="M134" s="1297">
        <f t="shared" si="55"/>
        <v>82092.331019294332</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4109.6070708193529</v>
      </c>
      <c r="D135" s="1661">
        <f>INDEX(Drivers!$A$25:$AM$25,1,$A135-2011)/INDEX(Drivers!$A$25:$AM$25,1,$A135-2012)*D134</f>
        <v>32101550.937127549</v>
      </c>
      <c r="E135" s="762">
        <f t="shared" si="52"/>
        <v>32101550.937127549</v>
      </c>
      <c r="F135" s="1122"/>
      <c r="G135" s="1122"/>
      <c r="H135" s="1123"/>
      <c r="I135" s="1294">
        <f t="shared" si="51"/>
        <v>424.26313389388866</v>
      </c>
      <c r="J135" s="1295">
        <f t="shared" si="53"/>
        <v>11.952965502286043</v>
      </c>
      <c r="K135" s="1296">
        <f t="shared" si="41"/>
        <v>29197.354429128314</v>
      </c>
      <c r="L135" s="1296">
        <f t="shared" si="54"/>
        <v>81223.542482582066</v>
      </c>
      <c r="M135" s="1297">
        <f t="shared" si="55"/>
        <v>81223.542482582066</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4212.3662007146222</v>
      </c>
      <c r="D136" s="1661">
        <f>INDEX(Drivers!$A$25:$AM$25,1,$A136-2011)/INDEX(Drivers!$A$25:$AM$25,1,$A136-2012)*D135</f>
        <v>29486027.004734956</v>
      </c>
      <c r="E136" s="762">
        <f t="shared" si="52"/>
        <v>29486027.004734956</v>
      </c>
      <c r="F136" s="1122"/>
      <c r="G136" s="1122"/>
      <c r="H136" s="1123"/>
      <c r="I136" s="1294">
        <f t="shared" si="51"/>
        <v>424.26313389388866</v>
      </c>
      <c r="J136" s="1295">
        <f t="shared" si="53"/>
        <v>11.952965502286043</v>
      </c>
      <c r="K136" s="1296">
        <f t="shared" si="41"/>
        <v>29411.112828557998</v>
      </c>
      <c r="L136" s="1296">
        <f t="shared" si="54"/>
        <v>79836.294884872565</v>
      </c>
      <c r="M136" s="1297">
        <f t="shared" si="55"/>
        <v>79836.294884872565</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4323.2869691255937</v>
      </c>
      <c r="D137" s="1661">
        <f>INDEX(Drivers!$A$25:$AM$25,1,$A137-2011)/INDEX(Drivers!$A$25:$AM$25,1,$A137-2012)*D136</f>
        <v>27584050.105578285</v>
      </c>
      <c r="E137" s="762">
        <f t="shared" si="52"/>
        <v>27584050.105578285</v>
      </c>
      <c r="F137" s="1122"/>
      <c r="G137" s="1122"/>
      <c r="H137" s="1123"/>
      <c r="I137" s="1294">
        <f t="shared" si="51"/>
        <v>424.26313389388866</v>
      </c>
      <c r="J137" s="1295">
        <f t="shared" si="53"/>
        <v>11.952965502286043</v>
      </c>
      <c r="K137" s="1296">
        <f t="shared" si="41"/>
        <v>29626.436186670413</v>
      </c>
      <c r="L137" s="1296">
        <f t="shared" si="54"/>
        <v>79260.150104019296</v>
      </c>
      <c r="M137" s="1297">
        <f t="shared" si="55"/>
        <v>79260.150104019296</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4429.5258324159622</v>
      </c>
      <c r="D138" s="1661">
        <f>INDEX(Drivers!$A$25:$AM$25,1,$A138-2011)/INDEX(Drivers!$A$25:$AM$25,1,$A138-2012)*D137</f>
        <v>25666208.351278711</v>
      </c>
      <c r="E138" s="762">
        <f t="shared" si="52"/>
        <v>25666208.351278711</v>
      </c>
      <c r="F138" s="1122"/>
      <c r="G138" s="1122"/>
      <c r="H138" s="1123"/>
      <c r="I138" s="1294">
        <f t="shared" si="51"/>
        <v>424.26313389388866</v>
      </c>
      <c r="J138" s="1295">
        <f t="shared" si="53"/>
        <v>11.952965502286043</v>
      </c>
      <c r="K138" s="1296">
        <f t="shared" si="41"/>
        <v>29843.335960772907</v>
      </c>
      <c r="L138" s="1296">
        <f t="shared" si="54"/>
        <v>78612.177817631571</v>
      </c>
      <c r="M138" s="1297">
        <f t="shared" si="55"/>
        <v>78612.177817631571</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4537.8682488831228</v>
      </c>
      <c r="D139" s="1661">
        <f>INDEX(Drivers!$A$25:$AM$25,1,$A139-2011)/INDEX(Drivers!$A$25:$AM$25,1,$A139-2012)*D138</f>
        <v>23748366.596979138</v>
      </c>
      <c r="E139" s="762">
        <f t="shared" si="52"/>
        <v>23748366.596979138</v>
      </c>
      <c r="F139" s="1122"/>
      <c r="G139" s="1122"/>
      <c r="H139" s="1123"/>
      <c r="I139" s="1294">
        <f t="shared" si="51"/>
        <v>424.26313389388866</v>
      </c>
      <c r="J139" s="1295">
        <f t="shared" si="53"/>
        <v>11.952965502286043</v>
      </c>
      <c r="K139" s="1296">
        <f t="shared" si="41"/>
        <v>30061.823692053553</v>
      </c>
      <c r="L139" s="1296">
        <f t="shared" si="54"/>
        <v>77989.349229798274</v>
      </c>
      <c r="M139" s="1297">
        <f t="shared" si="55"/>
        <v>77989.349229798274</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4648.3670832077869</v>
      </c>
      <c r="D140" s="1661">
        <f>INDEX(Drivers!$A$25:$AM$25,1,$A140-2011)/INDEX(Drivers!$A$25:$AM$25,1,$A140-2012)*D139</f>
        <v>21830524.84267956</v>
      </c>
      <c r="E140" s="762">
        <f t="shared" si="52"/>
        <v>21830524.84267956</v>
      </c>
      <c r="F140" s="1122"/>
      <c r="G140" s="1122"/>
      <c r="H140" s="1123"/>
      <c r="I140" s="1294">
        <f t="shared" si="51"/>
        <v>424.26313389388866</v>
      </c>
      <c r="J140" s="1295">
        <f t="shared" si="53"/>
        <v>11.952965502286043</v>
      </c>
      <c r="K140" s="1296">
        <f t="shared" si="41"/>
        <v>30281.911006195274</v>
      </c>
      <c r="L140" s="1296">
        <f t="shared" si="54"/>
        <v>77392.296230224223</v>
      </c>
      <c r="M140" s="1297">
        <f t="shared" si="55"/>
        <v>77392.296230224223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4756.7967774693152</v>
      </c>
      <c r="D141" s="1661">
        <f>INDEX(Drivers!$A$25:$AM$25,1,$A141-2011)/INDEX(Drivers!$A$25:$AM$25,1,$A141-2012)*D140</f>
        <v>20986341.131158557</v>
      </c>
      <c r="E141" s="762">
        <f t="shared" si="52"/>
        <v>20986341.131158557</v>
      </c>
      <c r="F141" s="1122"/>
      <c r="G141" s="1122"/>
      <c r="H141" s="1123"/>
      <c r="I141" s="1294">
        <f t="shared" si="51"/>
        <v>424.26313389388866</v>
      </c>
      <c r="J141" s="1295">
        <f t="shared" si="53"/>
        <v>11.952965502286043</v>
      </c>
      <c r="K141" s="1296">
        <f t="shared" si="41"/>
        <v>30469.989821148705</v>
      </c>
      <c r="L141" s="1296">
        <f t="shared" si="54"/>
        <v>77844.168913634698</v>
      </c>
      <c r="M141" s="1297">
        <f t="shared" si="55"/>
        <v>77844.168913634698</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4871.1906981048578</v>
      </c>
      <c r="D142" s="1661">
        <f>INDEX(Drivers!$A$25:$AM$25,1,$A142-2011)/INDEX(Drivers!$A$25:$AM$25,1,$A142-2012)*D141</f>
        <v>20142157.41963755</v>
      </c>
      <c r="E142" s="762">
        <f t="shared" si="52"/>
        <v>20142157.41963755</v>
      </c>
      <c r="F142" s="1122"/>
      <c r="G142" s="1122"/>
      <c r="H142" s="1123"/>
      <c r="I142" s="1294">
        <f t="shared" si="51"/>
        <v>424.26313389388866</v>
      </c>
      <c r="J142" s="1295">
        <f t="shared" si="53"/>
        <v>11.952965502286043</v>
      </c>
      <c r="K142" s="1296">
        <f t="shared" si="41"/>
        <v>30659.23678036578</v>
      </c>
      <c r="L142" s="1296">
        <f t="shared" si="54"/>
        <v>78367.331789141579</v>
      </c>
      <c r="M142" s="1297">
        <f t="shared" si="55"/>
        <v>78367.331789141579</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4990.5559670511793</v>
      </c>
      <c r="D143" s="1661">
        <f>INDEX(Drivers!$A$25:$AM$25,1,$A143-2011)/INDEX(Drivers!$A$25:$AM$25,1,$A143-2012)*D142</f>
        <v>19297973.708116546</v>
      </c>
      <c r="E143" s="762">
        <f t="shared" si="52"/>
        <v>19297973.708116546</v>
      </c>
      <c r="F143" s="1122"/>
      <c r="G143" s="1122"/>
      <c r="H143" s="1123"/>
      <c r="I143" s="1294">
        <f t="shared" si="51"/>
        <v>424.26313389388866</v>
      </c>
      <c r="J143" s="1295">
        <f t="shared" si="53"/>
        <v>11.952965502286043</v>
      </c>
      <c r="K143" s="1296">
        <f t="shared" si="41"/>
        <v>30849.659139108197</v>
      </c>
      <c r="L143" s="1296">
        <f t="shared" si="54"/>
        <v>78949.917019507062</v>
      </c>
      <c r="M143" s="1297">
        <f t="shared" si="55"/>
        <v>78949.917019507062</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5115.0644127146761</v>
      </c>
      <c r="D144" s="1661">
        <f>INDEX(Drivers!$A$25:$AM$25,1,$A144-2011)/INDEX(Drivers!$A$25:$AM$25,1,$A144-2012)*D143</f>
        <v>18453789.996595539</v>
      </c>
      <c r="E144" s="762">
        <f t="shared" si="52"/>
        <v>18453789.996595539</v>
      </c>
      <c r="F144" s="1122"/>
      <c r="G144" s="1122"/>
      <c r="H144" s="1123"/>
      <c r="I144" s="1294">
        <f t="shared" si="51"/>
        <v>424.26313389388866</v>
      </c>
      <c r="J144" s="1295">
        <f t="shared" si="53"/>
        <v>11.952965502286043</v>
      </c>
      <c r="K144" s="1296">
        <f t="shared" si="41"/>
        <v>31041.264197699562</v>
      </c>
      <c r="L144" s="1296">
        <f t="shared" si="54"/>
        <v>79593.978463745079</v>
      </c>
      <c r="M144" s="1297">
        <f t="shared" si="55"/>
        <v>79593.978463745079</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5248.0307118669889</v>
      </c>
      <c r="D145" s="1661">
        <f>INDEX(Drivers!$A$25:$AM$25,1,$A145-2011)/INDEX(Drivers!$A$25:$AM$25,1,$A145-2012)*D144</f>
        <v>17609606.285074536</v>
      </c>
      <c r="E145" s="762">
        <f t="shared" si="52"/>
        <v>17609606.285074536</v>
      </c>
      <c r="F145" s="1122"/>
      <c r="G145" s="1122"/>
      <c r="H145" s="1123"/>
      <c r="I145" s="1294">
        <f t="shared" si="51"/>
        <v>424.26313389388866</v>
      </c>
      <c r="J145" s="1295">
        <f t="shared" si="53"/>
        <v>11.952965502286043</v>
      </c>
      <c r="K145" s="1296">
        <f t="shared" si="41"/>
        <v>31234.059301805282</v>
      </c>
      <c r="L145" s="1296">
        <f t="shared" si="54"/>
        <v>80339.136338958313</v>
      </c>
      <c r="M145" s="1297">
        <f t="shared" si="55"/>
        <v>80339.136338958313</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5389.0089835561967</v>
      </c>
      <c r="D146" s="1661">
        <f>INDEX(Drivers!$A$25:$AM$25,1,$A146-2011)/INDEX(Drivers!$A$25:$AM$25,1,$A146-2012)*D145</f>
        <v>16818521.382757913</v>
      </c>
      <c r="E146" s="762">
        <f t="shared" si="52"/>
        <v>16818521.382757913</v>
      </c>
      <c r="F146" s="1122"/>
      <c r="G146" s="1122"/>
      <c r="H146" s="1123"/>
      <c r="I146" s="1294">
        <f t="shared" si="51"/>
        <v>424.26313389388866</v>
      </c>
      <c r="J146" s="1295">
        <f t="shared" si="53"/>
        <v>11.952965502286043</v>
      </c>
      <c r="K146" s="1296">
        <f t="shared" si="41"/>
        <v>31393.50417648775</v>
      </c>
      <c r="L146" s="1296">
        <f t="shared" si="54"/>
        <v>81233.1598547147</v>
      </c>
      <c r="M146" s="1297">
        <f t="shared" si="55"/>
        <v>81233.1598547147</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5523.7818835189873</v>
      </c>
      <c r="D147" s="1661">
        <f>INDEX(Drivers!$A$25:$AM$25,1,$A147-2011)/INDEX(Drivers!$A$25:$AM$25,1,$A147-2012)*D146</f>
        <v>16027436.480441289</v>
      </c>
      <c r="E147" s="762">
        <f t="shared" si="52"/>
        <v>16027436.480441289</v>
      </c>
      <c r="F147" s="1122"/>
      <c r="G147" s="1122"/>
      <c r="H147" s="1123"/>
      <c r="I147" s="1294">
        <f t="shared" si="51"/>
        <v>424.26313389388866</v>
      </c>
      <c r="J147" s="1295">
        <f t="shared" si="53"/>
        <v>11.952965502286043</v>
      </c>
      <c r="K147" s="1296">
        <f t="shared" si="41"/>
        <v>31553.762991741216</v>
      </c>
      <c r="L147" s="1296">
        <f t="shared" si="54"/>
        <v>82053.01077629636</v>
      </c>
      <c r="M147" s="1297">
        <f t="shared" si="55"/>
        <v>82053.01077629636</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5664.7250883278812</v>
      </c>
      <c r="D148" s="1661">
        <f>INDEX(Drivers!$A$25:$AM$25,1,$A148-2011)/INDEX(Drivers!$A$25:$AM$25,1,$A148-2012)*D147</f>
        <v>15236351.578124667</v>
      </c>
      <c r="E148" s="762">
        <f t="shared" si="52"/>
        <v>15236351.578124667</v>
      </c>
      <c r="F148" s="1122"/>
      <c r="G148" s="1122"/>
      <c r="H148" s="1123"/>
      <c r="I148" s="1294">
        <f t="shared" si="51"/>
        <v>424.26313389388866</v>
      </c>
      <c r="J148" s="1295">
        <f t="shared" si="53"/>
        <v>11.952965502286043</v>
      </c>
      <c r="K148" s="1296">
        <f t="shared" si="41"/>
        <v>31714.839902602034</v>
      </c>
      <c r="L148" s="1296">
        <f t="shared" si="54"/>
        <v>82946.615138842084</v>
      </c>
      <c r="M148" s="1297">
        <f t="shared" si="55"/>
        <v>82946.615138842084</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5814.0235724591912</v>
      </c>
      <c r="D149" s="1661">
        <f>INDEX(Drivers!$A$25:$AM$25,1,$A149-2011)/INDEX(Drivers!$A$25:$AM$25,1,$A149-2012)*D148</f>
        <v>14445266.675808044</v>
      </c>
      <c r="E149" s="762">
        <f t="shared" si="52"/>
        <v>14445266.675808044</v>
      </c>
      <c r="F149" s="1122"/>
      <c r="G149" s="1122"/>
      <c r="H149" s="1123"/>
      <c r="I149" s="1294">
        <f t="shared" si="51"/>
        <v>424.26313389388866</v>
      </c>
      <c r="J149" s="1295">
        <f t="shared" si="53"/>
        <v>11.952965502286043</v>
      </c>
      <c r="K149" s="1296">
        <f t="shared" si="41"/>
        <v>31876.739085317382</v>
      </c>
      <c r="L149" s="1296">
        <f t="shared" si="54"/>
        <v>83940.089866890616</v>
      </c>
      <c r="M149" s="1297">
        <f t="shared" si="55"/>
        <v>83940.089866890616</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6000.3382578828714</v>
      </c>
      <c r="D150" s="1664">
        <f>INDEX(Drivers!$A$25:$AM$25,1,$A150-2011)/INDEX(Drivers!$A$25:$AM$25,1,$A150-2012)*D149</f>
        <v>13654181.77349142</v>
      </c>
      <c r="E150" s="762">
        <f t="shared" si="52"/>
        <v>13654181.77349142</v>
      </c>
      <c r="F150" s="1124"/>
      <c r="G150" s="1124"/>
      <c r="H150" s="1125"/>
      <c r="I150" s="1300">
        <f t="shared" si="51"/>
        <v>424.26313389388866</v>
      </c>
      <c r="J150" s="1301">
        <f t="shared" si="53"/>
        <v>11.952965502286043</v>
      </c>
      <c r="K150" s="1302">
        <f t="shared" si="41"/>
        <v>32039.464737453494</v>
      </c>
      <c r="L150" s="1302">
        <f t="shared" si="54"/>
        <v>85376.017972012516</v>
      </c>
      <c r="M150" s="1303">
        <f t="shared" si="55"/>
        <v>85376.017972012516</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5" t="s">
        <v>665</v>
      </c>
      <c r="X3" s="1726"/>
      <c r="Y3" s="1726"/>
      <c r="Z3" s="1726"/>
      <c r="AA3" s="1726"/>
      <c r="AB3" s="1726"/>
      <c r="AC3" s="1726"/>
      <c r="AD3" s="1727"/>
      <c r="AE3" s="1" t="s">
        <v>789</v>
      </c>
    </row>
    <row r="4" spans="1:16381" ht="15.75" thickBot="1"/>
    <row r="5" spans="1:16381" ht="16.149999999999999" customHeight="1" thickBot="1">
      <c r="C5" s="1728" t="s">
        <v>294</v>
      </c>
      <c r="D5" s="1729"/>
      <c r="E5" s="1729"/>
      <c r="F5" s="1729"/>
      <c r="G5" s="1729"/>
      <c r="H5" s="1729"/>
      <c r="I5" s="1729"/>
      <c r="J5" s="1729"/>
      <c r="K5" s="1730"/>
      <c r="L5" s="1761" t="s">
        <v>516</v>
      </c>
      <c r="M5" s="1762"/>
      <c r="N5" s="1762"/>
      <c r="O5" s="1762"/>
      <c r="P5" s="1763"/>
      <c r="Q5" s="1767" t="s">
        <v>518</v>
      </c>
      <c r="R5" s="1768"/>
      <c r="S5" s="1768"/>
      <c r="T5" s="1768"/>
      <c r="U5" s="1769"/>
      <c r="W5" s="736"/>
      <c r="X5" s="1733" t="s">
        <v>643</v>
      </c>
      <c r="Y5" s="1734"/>
      <c r="Z5" s="1734"/>
      <c r="AA5" s="1734"/>
      <c r="AB5" s="1735"/>
      <c r="AC5" s="115"/>
      <c r="AD5" s="1736" t="s">
        <v>641</v>
      </c>
      <c r="AE5" s="1737"/>
      <c r="AF5" s="1737"/>
      <c r="AG5" s="1737"/>
      <c r="AH5" s="1738"/>
      <c r="AI5" s="1636"/>
      <c r="AJ5" s="1736" t="s">
        <v>645</v>
      </c>
      <c r="AK5" s="1737"/>
      <c r="AL5" s="1737"/>
      <c r="AM5" s="1737"/>
      <c r="AN5" s="1738"/>
      <c r="AO5" s="1692"/>
      <c r="AP5" s="1736" t="s">
        <v>649</v>
      </c>
      <c r="AQ5" s="1737"/>
      <c r="AR5" s="1737"/>
      <c r="AS5" s="1737"/>
      <c r="AT5" s="1738"/>
      <c r="AU5" s="1692"/>
      <c r="AV5" s="1736" t="s">
        <v>659</v>
      </c>
      <c r="AW5" s="1737"/>
      <c r="AX5" s="1737"/>
      <c r="AY5" s="1737"/>
      <c r="AZ5" s="1738"/>
      <c r="BA5" s="1636"/>
      <c r="BB5" s="1736" t="s">
        <v>655</v>
      </c>
      <c r="BC5" s="1737"/>
      <c r="BD5" s="1737"/>
      <c r="BE5" s="1737"/>
      <c r="BF5" s="1738"/>
      <c r="BH5" s="1772" t="s">
        <v>217</v>
      </c>
      <c r="BI5" s="1752" t="s">
        <v>635</v>
      </c>
      <c r="BJ5" s="1753"/>
      <c r="BK5" s="1756"/>
      <c r="BL5" s="1753" t="s">
        <v>638</v>
      </c>
      <c r="BM5" s="1753"/>
      <c r="BN5" s="1756"/>
      <c r="BO5" s="1752" t="s">
        <v>646</v>
      </c>
      <c r="BP5" s="1753"/>
      <c r="BQ5" s="1753"/>
      <c r="BR5" s="1752" t="s">
        <v>650</v>
      </c>
      <c r="BS5" s="1753"/>
      <c r="BT5" s="1756"/>
      <c r="BU5" s="1752" t="s">
        <v>660</v>
      </c>
      <c r="BV5" s="1753"/>
      <c r="BW5" s="1756"/>
      <c r="BX5" s="1752" t="s">
        <v>656</v>
      </c>
      <c r="BY5" s="1753"/>
      <c r="BZ5" s="1756"/>
      <c r="CB5" s="1752" t="s">
        <v>803</v>
      </c>
      <c r="CC5" s="1753"/>
      <c r="CD5" s="1753"/>
      <c r="CE5" s="1756"/>
      <c r="CF5" s="1752" t="s">
        <v>803</v>
      </c>
      <c r="CG5" s="1753"/>
      <c r="CH5" s="1753"/>
      <c r="CI5" s="1756"/>
      <c r="CJ5" s="1752" t="s">
        <v>803</v>
      </c>
      <c r="CK5" s="1753"/>
      <c r="CL5" s="1753"/>
      <c r="CM5" s="1756"/>
    </row>
    <row r="6" spans="1:16381" ht="16.149999999999999" customHeight="1" thickBot="1">
      <c r="A6" s="1739" t="s">
        <v>217</v>
      </c>
      <c r="B6" s="1747" t="s">
        <v>292</v>
      </c>
      <c r="C6" s="306" t="s">
        <v>187</v>
      </c>
      <c r="D6" s="1749" t="s">
        <v>194</v>
      </c>
      <c r="E6" s="1750"/>
      <c r="F6" s="1751"/>
      <c r="G6" s="1749" t="s">
        <v>189</v>
      </c>
      <c r="H6" s="1750"/>
      <c r="I6" s="1751"/>
      <c r="J6" s="1749" t="s">
        <v>192</v>
      </c>
      <c r="K6" s="1751"/>
      <c r="L6" s="507" t="s">
        <v>187</v>
      </c>
      <c r="M6" s="1770" t="s">
        <v>194</v>
      </c>
      <c r="N6" s="1771"/>
      <c r="O6" s="505" t="s">
        <v>189</v>
      </c>
      <c r="P6" s="510" t="s">
        <v>514</v>
      </c>
      <c r="Q6" s="509" t="s">
        <v>187</v>
      </c>
      <c r="R6" s="512" t="s">
        <v>194</v>
      </c>
      <c r="S6" s="512" t="s">
        <v>513</v>
      </c>
      <c r="T6" s="512" t="s">
        <v>517</v>
      </c>
      <c r="U6" s="513">
        <v>4</v>
      </c>
      <c r="W6" s="1731"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3"/>
      <c r="BI6" s="1754"/>
      <c r="BJ6" s="1755"/>
      <c r="BK6" s="1757"/>
      <c r="BL6" s="1755"/>
      <c r="BM6" s="1755"/>
      <c r="BN6" s="1757"/>
      <c r="BO6" s="1754"/>
      <c r="BP6" s="1755"/>
      <c r="BQ6" s="1755"/>
      <c r="BR6" s="1754"/>
      <c r="BS6" s="1755"/>
      <c r="BT6" s="1757"/>
      <c r="BU6" s="1754"/>
      <c r="BV6" s="1755"/>
      <c r="BW6" s="1757"/>
      <c r="BX6" s="1754"/>
      <c r="BY6" s="1755"/>
      <c r="BZ6" s="1757"/>
      <c r="CB6" s="1775"/>
      <c r="CC6" s="1776"/>
      <c r="CD6" s="1776"/>
      <c r="CE6" s="1777"/>
      <c r="CF6" s="1775"/>
      <c r="CG6" s="1776"/>
      <c r="CH6" s="1776"/>
      <c r="CI6" s="1777"/>
      <c r="CJ6" s="1775"/>
      <c r="CK6" s="1776"/>
      <c r="CL6" s="1776"/>
      <c r="CM6" s="1777"/>
    </row>
    <row r="7" spans="1:16381" ht="90.75" thickBot="1">
      <c r="A7" s="1740"/>
      <c r="B7" s="1748"/>
      <c r="C7" s="502" t="s">
        <v>233</v>
      </c>
      <c r="D7" s="503" t="s">
        <v>234</v>
      </c>
      <c r="E7" s="1743" t="s">
        <v>176</v>
      </c>
      <c r="F7" s="1744"/>
      <c r="G7" s="1742" t="s">
        <v>284</v>
      </c>
      <c r="H7" s="1743"/>
      <c r="I7" s="1744"/>
      <c r="J7" s="1745" t="s">
        <v>193</v>
      </c>
      <c r="K7" s="1746"/>
      <c r="L7" s="508" t="s">
        <v>233</v>
      </c>
      <c r="M7" s="506" t="s">
        <v>234</v>
      </c>
      <c r="N7" s="506" t="s">
        <v>176</v>
      </c>
      <c r="O7" s="506" t="s">
        <v>284</v>
      </c>
      <c r="P7" s="511" t="s">
        <v>193</v>
      </c>
      <c r="Q7" s="509" t="s">
        <v>233</v>
      </c>
      <c r="R7" s="512" t="s">
        <v>512</v>
      </c>
      <c r="S7" s="512" t="s">
        <v>38</v>
      </c>
      <c r="T7" s="512" t="s">
        <v>193</v>
      </c>
      <c r="U7" s="513" t="s">
        <v>627</v>
      </c>
      <c r="W7" s="1732"/>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7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41"/>
      <c r="B8" s="307" t="s">
        <v>293</v>
      </c>
      <c r="C8" s="307" t="s">
        <v>188</v>
      </c>
      <c r="D8" s="308" t="s">
        <v>188</v>
      </c>
      <c r="E8" s="309" t="s">
        <v>188</v>
      </c>
      <c r="F8" s="310" t="s">
        <v>191</v>
      </c>
      <c r="G8" s="311" t="s">
        <v>190</v>
      </c>
      <c r="H8" s="309" t="s">
        <v>188</v>
      </c>
      <c r="I8" s="310" t="s">
        <v>191</v>
      </c>
      <c r="J8" s="985" t="s">
        <v>188</v>
      </c>
      <c r="K8" s="504" t="s">
        <v>191</v>
      </c>
      <c r="L8" s="1758" t="s">
        <v>515</v>
      </c>
      <c r="M8" s="1759"/>
      <c r="N8" s="1759"/>
      <c r="O8" s="1759"/>
      <c r="P8" s="1760"/>
      <c r="Q8" s="1764" t="s">
        <v>515</v>
      </c>
      <c r="R8" s="1765"/>
      <c r="S8" s="1765"/>
      <c r="T8" s="1765"/>
      <c r="U8" s="1766"/>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7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744.95400731647464</v>
      </c>
      <c r="D10" s="515">
        <f>'4B Biological treatment '!T63</f>
        <v>0</v>
      </c>
      <c r="E10" s="472">
        <f>'4B Biological treatment '!U63</f>
        <v>7.9949445662827037</v>
      </c>
      <c r="F10" s="472">
        <f>'4B Biological treatment '!W63</f>
        <v>0.4796966739769622</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15644.034153645967</v>
      </c>
      <c r="M10" s="515">
        <f t="shared" ref="M10:M25" si="0">D10*$B$3</f>
        <v>0</v>
      </c>
      <c r="N10" s="471">
        <f>E10*$B$3+F10*$C$3</f>
        <v>316.59980482479506</v>
      </c>
      <c r="O10" s="514">
        <f>G10+H10*$B$3+I10*$C$3</f>
        <v>252.83335953932928</v>
      </c>
      <c r="P10" s="471">
        <f>J10*$B$3+K10*$C$3</f>
        <v>2831.8730929925982</v>
      </c>
      <c r="Q10" s="471">
        <f>L10</f>
        <v>15644.034153645967</v>
      </c>
      <c r="R10" s="516">
        <f>M10+N10</f>
        <v>316.59980482479506</v>
      </c>
      <c r="S10" s="514">
        <f>O10</f>
        <v>252.83335953932928</v>
      </c>
      <c r="T10" s="471">
        <f>P10</f>
        <v>2831.8730929925982</v>
      </c>
      <c r="U10" s="471">
        <f>SUM(Q10:T10)</f>
        <v>19045.34041100269</v>
      </c>
      <c r="V10" s="515"/>
      <c r="W10" s="596">
        <f>A10</f>
        <v>2000</v>
      </c>
      <c r="X10" s="1101">
        <f>Q10</f>
        <v>15644.034153645967</v>
      </c>
      <c r="Y10" s="1102">
        <f t="shared" ref="Y10:AA10" si="1">R10</f>
        <v>316.59980482479506</v>
      </c>
      <c r="Z10" s="1102">
        <f t="shared" si="1"/>
        <v>252.83335953932928</v>
      </c>
      <c r="AA10" s="1102">
        <f t="shared" si="1"/>
        <v>2831.8730929925982</v>
      </c>
      <c r="AB10" s="1144">
        <f>SUM(X10:AA10)</f>
        <v>19045.34041100269</v>
      </c>
      <c r="AC10" s="1102"/>
      <c r="AD10" s="1101">
        <f>Q10</f>
        <v>15644.034153645967</v>
      </c>
      <c r="AE10" s="1102">
        <f t="shared" ref="AE10:AG10" si="2">R10</f>
        <v>316.59980482479506</v>
      </c>
      <c r="AF10" s="1102">
        <f t="shared" si="2"/>
        <v>252.83335953932928</v>
      </c>
      <c r="AG10" s="1102">
        <f t="shared" si="2"/>
        <v>2831.8730929925982</v>
      </c>
      <c r="AH10" s="1144">
        <f>SUM(AD10:AG10)</f>
        <v>19045.34041100269</v>
      </c>
      <c r="AI10" s="1423"/>
      <c r="AJ10" s="1101">
        <f>Q10</f>
        <v>15644.034153645967</v>
      </c>
      <c r="AK10" s="1102">
        <f t="shared" ref="AK10:AM10" si="3">R10</f>
        <v>316.59980482479506</v>
      </c>
      <c r="AL10" s="1102">
        <f t="shared" si="3"/>
        <v>252.83335953932928</v>
      </c>
      <c r="AM10" s="1102">
        <f t="shared" si="3"/>
        <v>2831.8730929925982</v>
      </c>
      <c r="AN10" s="1144">
        <f>SUM(AJ10:AM10)</f>
        <v>19045.34041100269</v>
      </c>
      <c r="AO10" s="1420"/>
      <c r="AP10" s="1101">
        <f>Q10</f>
        <v>15644.034153645967</v>
      </c>
      <c r="AQ10" s="1102">
        <f t="shared" ref="AQ10:AS10" si="4">R10</f>
        <v>316.59980482479506</v>
      </c>
      <c r="AR10" s="1102">
        <f t="shared" si="4"/>
        <v>252.83335953932928</v>
      </c>
      <c r="AS10" s="1102">
        <f t="shared" si="4"/>
        <v>2831.8730929925982</v>
      </c>
      <c r="AT10" s="1144">
        <f>SUM(AP10:AS10)</f>
        <v>19045.34041100269</v>
      </c>
      <c r="AU10" s="1416"/>
      <c r="AV10" s="1101">
        <f>X10</f>
        <v>15644.034153645967</v>
      </c>
      <c r="AW10" s="1102">
        <f>Y10</f>
        <v>316.59980482479506</v>
      </c>
      <c r="AX10" s="1102">
        <f>Z10</f>
        <v>252.83335953932928</v>
      </c>
      <c r="AY10" s="1102">
        <f>AA10</f>
        <v>2831.8730929925982</v>
      </c>
      <c r="AZ10" s="1144">
        <f>SUM(AV10:AY10)</f>
        <v>19045.34041100269</v>
      </c>
      <c r="BA10" s="1426"/>
      <c r="BB10" s="1101">
        <f>Q10</f>
        <v>15644.034153645967</v>
      </c>
      <c r="BC10" s="1102">
        <f t="shared" ref="BC10:BE10" si="5">R10</f>
        <v>316.59980482479506</v>
      </c>
      <c r="BD10" s="1102">
        <f t="shared" si="5"/>
        <v>252.83335953932928</v>
      </c>
      <c r="BE10" s="1102">
        <f t="shared" si="5"/>
        <v>2831.8730929925982</v>
      </c>
      <c r="BF10" s="1144">
        <f>SUM(BB10:BE10)</f>
        <v>19045.34041100269</v>
      </c>
      <c r="BG10" s="1428"/>
      <c r="BH10" s="596">
        <f>W10</f>
        <v>2000</v>
      </c>
      <c r="BI10" s="1102">
        <f>'Baseline data (from input)'!AZ56</f>
        <v>79.833169773246212</v>
      </c>
      <c r="BJ10" s="576">
        <f>'Baseline data (from input)'!BA56</f>
        <v>0.14235950441982015</v>
      </c>
      <c r="BK10" s="1103"/>
      <c r="BL10" s="1101">
        <f>BI10</f>
        <v>79.833169773246212</v>
      </c>
      <c r="BM10" s="576">
        <f>BJ10</f>
        <v>0.14235950441982015</v>
      </c>
      <c r="BN10" s="1103"/>
      <c r="BO10" s="1102">
        <f t="shared" ref="BO10:BP26" si="6">BI10</f>
        <v>79.833169773246212</v>
      </c>
      <c r="BP10" s="417">
        <f t="shared" si="6"/>
        <v>0.14235950441982015</v>
      </c>
      <c r="BQ10" s="1103"/>
      <c r="BR10" s="1101">
        <f>'Baseline data (from input)'!AZ56</f>
        <v>79.833169773246212</v>
      </c>
      <c r="BS10" s="417">
        <f>'Baseline data (from input)'!BA56</f>
        <v>0.14235950441982015</v>
      </c>
      <c r="BT10" s="1103"/>
      <c r="BU10" s="1102">
        <f t="shared" ref="BU10:BV26" si="7">BI10</f>
        <v>79.833169773246212</v>
      </c>
      <c r="BV10" s="417">
        <f t="shared" si="7"/>
        <v>0.14235950441982015</v>
      </c>
      <c r="BW10" s="1103"/>
      <c r="BX10" s="1101">
        <f>BU10</f>
        <v>79.833169773246212</v>
      </c>
      <c r="BY10" s="417">
        <f>BV10</f>
        <v>0.14235950441982015</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768.48729728754381</v>
      </c>
      <c r="D11" s="3">
        <f>'4B Biological treatment '!T64</f>
        <v>0</v>
      </c>
      <c r="E11" s="178">
        <f>'4B Biological treatment '!U64</f>
        <v>8.1869098469141797</v>
      </c>
      <c r="F11" s="178">
        <f>'4B Biological treatment '!W64</f>
        <v>0.49121459081485075</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16138.233243038419</v>
      </c>
      <c r="M11" s="3">
        <f t="shared" si="0"/>
        <v>0</v>
      </c>
      <c r="N11" s="419">
        <f t="shared" ref="N11:N27" si="9">E11*$B$3+F11*$C$3</f>
        <v>324.2016299378015</v>
      </c>
      <c r="O11" s="518">
        <f t="shared" ref="O11:O27" si="10">G11+H11*$B$3+I11*$C$3</f>
        <v>258.06241311161995</v>
      </c>
      <c r="P11" s="419">
        <f t="shared" ref="P11:P27" si="11">J11*$B$3+K11*$C$3</f>
        <v>2890.4413774158538</v>
      </c>
      <c r="Q11" s="519">
        <f t="shared" ref="Q11:Q27" si="12">L11</f>
        <v>16138.233243038419</v>
      </c>
      <c r="R11" s="520">
        <f t="shared" ref="R11:R27" si="13">M11+N11</f>
        <v>324.2016299378015</v>
      </c>
      <c r="S11" s="518">
        <f t="shared" ref="S11:S27" si="14">O11</f>
        <v>258.06241311161995</v>
      </c>
      <c r="T11" s="519">
        <f t="shared" ref="T11:T27" si="15">P11</f>
        <v>2890.4413774158538</v>
      </c>
      <c r="U11" s="519">
        <f t="shared" ref="U11:U27" si="16">SUM(Q11:T11)</f>
        <v>19610.938663503694</v>
      </c>
      <c r="V11" s="3"/>
      <c r="W11" s="596">
        <f t="shared" ref="W11:W27" si="17">A11</f>
        <v>2001</v>
      </c>
      <c r="X11" s="1101">
        <f t="shared" ref="X11:X27" si="18">Q11</f>
        <v>16138.233243038419</v>
      </c>
      <c r="Y11" s="1102">
        <f t="shared" ref="Y11:Y27" si="19">R11</f>
        <v>324.2016299378015</v>
      </c>
      <c r="Z11" s="1102">
        <f t="shared" ref="Z11:Z27" si="20">S11</f>
        <v>258.06241311161995</v>
      </c>
      <c r="AA11" s="1102">
        <f t="shared" ref="AA11:AA27" si="21">T11</f>
        <v>2890.4413774158538</v>
      </c>
      <c r="AB11" s="1144">
        <f t="shared" ref="AB11:AB60" si="22">SUM(X11:AA11)</f>
        <v>19610.938663503694</v>
      </c>
      <c r="AC11" s="1102"/>
      <c r="AD11" s="1101">
        <f t="shared" ref="AD11:AD26" si="23">Q11</f>
        <v>16138.233243038419</v>
      </c>
      <c r="AE11" s="1102">
        <f t="shared" ref="AE11:AE27" si="24">R11</f>
        <v>324.2016299378015</v>
      </c>
      <c r="AF11" s="1102">
        <f t="shared" ref="AF11:AF27" si="25">S11</f>
        <v>258.06241311161995</v>
      </c>
      <c r="AG11" s="1102">
        <f t="shared" ref="AG11:AG27" si="26">T11</f>
        <v>2890.4413774158538</v>
      </c>
      <c r="AH11" s="1144">
        <f t="shared" ref="AH11:AH26" si="27">SUM(AD11:AG11)</f>
        <v>19610.938663503694</v>
      </c>
      <c r="AI11" s="1424"/>
      <c r="AJ11" s="1101">
        <f t="shared" ref="AJ11:AJ27" si="28">X11</f>
        <v>16138.233243038419</v>
      </c>
      <c r="AK11" s="1102">
        <f t="shared" ref="AK11:AK27" si="29">Y11</f>
        <v>324.2016299378015</v>
      </c>
      <c r="AL11" s="1102">
        <f t="shared" ref="AL11:AL27" si="30">Z11</f>
        <v>258.06241311161995</v>
      </c>
      <c r="AM11" s="1102">
        <f t="shared" ref="AM11:AM27" si="31">AA11</f>
        <v>2890.4413774158538</v>
      </c>
      <c r="AN11" s="1144">
        <f t="shared" ref="AN11:AN27" si="32">AB11</f>
        <v>19610.938663503694</v>
      </c>
      <c r="AO11" s="1421"/>
      <c r="AP11" s="1101">
        <f t="shared" ref="AP11:AP26" si="33">Q11</f>
        <v>16138.233243038419</v>
      </c>
      <c r="AQ11" s="1102">
        <f t="shared" ref="AQ11:AQ26" si="34">R11</f>
        <v>324.2016299378015</v>
      </c>
      <c r="AR11" s="1102">
        <f t="shared" ref="AR11:AR26" si="35">S11</f>
        <v>258.06241311161995</v>
      </c>
      <c r="AS11" s="1102">
        <f t="shared" ref="AS11:AS26" si="36">T11</f>
        <v>2890.4413774158538</v>
      </c>
      <c r="AT11" s="1144">
        <f t="shared" ref="AT11:AT60" si="37">SUM(AP11:AS11)</f>
        <v>19610.938663503694</v>
      </c>
      <c r="AU11" s="1416"/>
      <c r="AV11" s="1101">
        <f t="shared" ref="AV11:AV27" si="38">X11</f>
        <v>16138.233243038419</v>
      </c>
      <c r="AW11" s="1102">
        <f t="shared" ref="AW11:AW27" si="39">Y11</f>
        <v>324.2016299378015</v>
      </c>
      <c r="AX11" s="1102">
        <f t="shared" ref="AX11:AX27" si="40">Z11</f>
        <v>258.06241311161995</v>
      </c>
      <c r="AY11" s="1102">
        <f t="shared" ref="AY11:AY27" si="41">AA11</f>
        <v>2890.4413774158538</v>
      </c>
      <c r="AZ11" s="1144">
        <f t="shared" ref="AZ11:AZ27" si="42">AB11</f>
        <v>19610.938663503694</v>
      </c>
      <c r="BA11" s="1426"/>
      <c r="BB11" s="1101">
        <f t="shared" ref="BB11:BB27" si="43">Q11</f>
        <v>16138.233243038419</v>
      </c>
      <c r="BC11" s="1102">
        <f t="shared" ref="BC11:BC27" si="44">R11</f>
        <v>324.2016299378015</v>
      </c>
      <c r="BD11" s="1102">
        <f t="shared" ref="BD11:BD27" si="45">S11</f>
        <v>258.06241311161995</v>
      </c>
      <c r="BE11" s="1102">
        <f t="shared" ref="BE11:BE27" si="46">T11</f>
        <v>2890.4413774158538</v>
      </c>
      <c r="BF11" s="1144">
        <f t="shared" ref="BF11:BF60" si="47">SUM(BB11:BE11)</f>
        <v>19610.938663503694</v>
      </c>
      <c r="BG11" s="1429"/>
      <c r="BH11" s="596">
        <f t="shared" ref="BH11:BH60" si="48">W11</f>
        <v>2001</v>
      </c>
      <c r="BI11" s="1102">
        <f>'Baseline data (from input)'!AZ57</f>
        <v>81.827775463253403</v>
      </c>
      <c r="BJ11" s="576">
        <f>'Baseline data (from input)'!BA57</f>
        <v>0.14224617464691813</v>
      </c>
      <c r="BK11" s="1103"/>
      <c r="BL11" s="1101">
        <f t="shared" ref="BL11:BL26" si="49">BI11</f>
        <v>81.827775463253403</v>
      </c>
      <c r="BM11" s="576">
        <f t="shared" ref="BM11:BM26" si="50">BJ11</f>
        <v>0.14224617464691813</v>
      </c>
      <c r="BN11" s="1103"/>
      <c r="BO11" s="1102">
        <f t="shared" si="6"/>
        <v>81.827775463253403</v>
      </c>
      <c r="BP11" s="417">
        <f t="shared" si="6"/>
        <v>0.14224617464691813</v>
      </c>
      <c r="BQ11" s="1103"/>
      <c r="BR11" s="1101">
        <f>'Baseline data (from input)'!AZ57</f>
        <v>81.827775463253403</v>
      </c>
      <c r="BS11" s="417">
        <f>'Baseline data (from input)'!BA57</f>
        <v>0.14224617464691813</v>
      </c>
      <c r="BT11" s="1103"/>
      <c r="BU11" s="1102">
        <f t="shared" si="7"/>
        <v>81.827775463253403</v>
      </c>
      <c r="BV11" s="417">
        <f t="shared" si="7"/>
        <v>0.14224617464691813</v>
      </c>
      <c r="BW11" s="1103"/>
      <c r="BX11" s="1101">
        <f t="shared" ref="BX11:BX25" si="51">BU11</f>
        <v>81.827775463253403</v>
      </c>
      <c r="BY11" s="417">
        <f t="shared" ref="BY11:BY25" si="52">BV11</f>
        <v>0.14224617464691813</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792.28744938655132</v>
      </c>
      <c r="D12" s="3">
        <f>'4B Biological treatment '!T65</f>
        <v>0</v>
      </c>
      <c r="E12" s="178">
        <f>'4B Biological treatment '!U65</f>
        <v>8.4005538182423649</v>
      </c>
      <c r="F12" s="178">
        <f>'4B Biological treatment '!W65</f>
        <v>0.50403322909454185</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16638.036437117578</v>
      </c>
      <c r="M12" s="3">
        <f t="shared" si="0"/>
        <v>0</v>
      </c>
      <c r="N12" s="419">
        <f t="shared" si="9"/>
        <v>332.66193120239768</v>
      </c>
      <c r="O12" s="518">
        <f t="shared" si="10"/>
        <v>261.64230363418824</v>
      </c>
      <c r="P12" s="419">
        <f t="shared" si="11"/>
        <v>2930.5381259825444</v>
      </c>
      <c r="Q12" s="519">
        <f t="shared" si="12"/>
        <v>16638.036437117578</v>
      </c>
      <c r="R12" s="520">
        <f t="shared" si="13"/>
        <v>332.66193120239768</v>
      </c>
      <c r="S12" s="518">
        <f t="shared" si="14"/>
        <v>261.64230363418824</v>
      </c>
      <c r="T12" s="519">
        <f t="shared" si="15"/>
        <v>2930.5381259825444</v>
      </c>
      <c r="U12" s="519">
        <f t="shared" si="16"/>
        <v>20162.878797936708</v>
      </c>
      <c r="V12" s="3"/>
      <c r="W12" s="596">
        <f t="shared" si="17"/>
        <v>2002</v>
      </c>
      <c r="X12" s="1101">
        <f t="shared" si="18"/>
        <v>16638.036437117578</v>
      </c>
      <c r="Y12" s="1102">
        <f t="shared" si="19"/>
        <v>332.66193120239768</v>
      </c>
      <c r="Z12" s="1102">
        <f t="shared" si="20"/>
        <v>261.64230363418824</v>
      </c>
      <c r="AA12" s="1102">
        <f t="shared" si="21"/>
        <v>2930.5381259825444</v>
      </c>
      <c r="AB12" s="1144">
        <f t="shared" si="22"/>
        <v>20162.878797936708</v>
      </c>
      <c r="AC12" s="1102"/>
      <c r="AD12" s="1101">
        <f t="shared" si="23"/>
        <v>16638.036437117578</v>
      </c>
      <c r="AE12" s="1102">
        <f t="shared" si="24"/>
        <v>332.66193120239768</v>
      </c>
      <c r="AF12" s="1102">
        <f t="shared" si="25"/>
        <v>261.64230363418824</v>
      </c>
      <c r="AG12" s="1102">
        <f t="shared" si="26"/>
        <v>2930.5381259825444</v>
      </c>
      <c r="AH12" s="1144">
        <f t="shared" si="27"/>
        <v>20162.878797936708</v>
      </c>
      <c r="AI12" s="1424"/>
      <c r="AJ12" s="1101">
        <f t="shared" si="28"/>
        <v>16638.036437117578</v>
      </c>
      <c r="AK12" s="1102">
        <f t="shared" si="29"/>
        <v>332.66193120239768</v>
      </c>
      <c r="AL12" s="1102">
        <f t="shared" si="30"/>
        <v>261.64230363418824</v>
      </c>
      <c r="AM12" s="1102">
        <f t="shared" si="31"/>
        <v>2930.5381259825444</v>
      </c>
      <c r="AN12" s="1144">
        <f t="shared" si="32"/>
        <v>20162.878797936708</v>
      </c>
      <c r="AO12" s="1421"/>
      <c r="AP12" s="1101">
        <f t="shared" si="33"/>
        <v>16638.036437117578</v>
      </c>
      <c r="AQ12" s="1102">
        <f t="shared" si="34"/>
        <v>332.66193120239768</v>
      </c>
      <c r="AR12" s="1102">
        <f t="shared" si="35"/>
        <v>261.64230363418824</v>
      </c>
      <c r="AS12" s="1102">
        <f t="shared" si="36"/>
        <v>2930.5381259825444</v>
      </c>
      <c r="AT12" s="1144">
        <f t="shared" si="37"/>
        <v>20162.878797936708</v>
      </c>
      <c r="AU12" s="1416"/>
      <c r="AV12" s="1101">
        <f t="shared" si="38"/>
        <v>16638.036437117578</v>
      </c>
      <c r="AW12" s="1102">
        <f t="shared" si="39"/>
        <v>332.66193120239768</v>
      </c>
      <c r="AX12" s="1102">
        <f t="shared" si="40"/>
        <v>261.64230363418824</v>
      </c>
      <c r="AY12" s="1102">
        <f t="shared" si="41"/>
        <v>2930.5381259825444</v>
      </c>
      <c r="AZ12" s="1144">
        <f t="shared" si="42"/>
        <v>20162.878797936708</v>
      </c>
      <c r="BA12" s="1426"/>
      <c r="BB12" s="1101">
        <f t="shared" si="43"/>
        <v>16638.036437117578</v>
      </c>
      <c r="BC12" s="1102">
        <f t="shared" si="44"/>
        <v>332.66193120239768</v>
      </c>
      <c r="BD12" s="1102">
        <f t="shared" si="45"/>
        <v>261.64230363418824</v>
      </c>
      <c r="BE12" s="1102">
        <f t="shared" si="46"/>
        <v>2930.5381259825444</v>
      </c>
      <c r="BF12" s="1144">
        <f t="shared" si="47"/>
        <v>20162.878797936708</v>
      </c>
      <c r="BG12" s="1429"/>
      <c r="BH12" s="596">
        <f t="shared" si="48"/>
        <v>2002</v>
      </c>
      <c r="BI12" s="1102">
        <f>'Baseline data (from input)'!AZ58</f>
        <v>84.254507160222715</v>
      </c>
      <c r="BJ12" s="576">
        <f>'Baseline data (from input)'!BA58</f>
        <v>0.14183406480285193</v>
      </c>
      <c r="BK12" s="1103"/>
      <c r="BL12" s="1101">
        <f t="shared" si="49"/>
        <v>84.254507160222715</v>
      </c>
      <c r="BM12" s="576">
        <f t="shared" si="50"/>
        <v>0.14183406480285193</v>
      </c>
      <c r="BN12" s="1103"/>
      <c r="BO12" s="1102">
        <f t="shared" si="6"/>
        <v>84.254507160222715</v>
      </c>
      <c r="BP12" s="417">
        <f t="shared" si="6"/>
        <v>0.14183406480285193</v>
      </c>
      <c r="BQ12" s="1103"/>
      <c r="BR12" s="1101">
        <f>'Baseline data (from input)'!AZ58</f>
        <v>84.254507160222715</v>
      </c>
      <c r="BS12" s="417">
        <f>'Baseline data (from input)'!BA58</f>
        <v>0.14183406480285193</v>
      </c>
      <c r="BT12" s="1103"/>
      <c r="BU12" s="1102">
        <f t="shared" si="7"/>
        <v>84.254507160222715</v>
      </c>
      <c r="BV12" s="417">
        <f t="shared" si="7"/>
        <v>0.14183406480285193</v>
      </c>
      <c r="BW12" s="1103"/>
      <c r="BX12" s="1101">
        <f t="shared" si="51"/>
        <v>84.254507160222715</v>
      </c>
      <c r="BY12" s="417">
        <f t="shared" si="52"/>
        <v>0.14183406480285193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816.48458638709474</v>
      </c>
      <c r="D13" s="3">
        <f>'4B Biological treatment '!T66</f>
        <v>0</v>
      </c>
      <c r="E13" s="178">
        <f>'4B Biological treatment '!U66</f>
        <v>8.5829769848468604</v>
      </c>
      <c r="F13" s="178">
        <f>'4B Biological treatment '!W66</f>
        <v>0.51497861909081155</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17146.176314128988</v>
      </c>
      <c r="M13" s="3">
        <f t="shared" si="0"/>
        <v>0</v>
      </c>
      <c r="N13" s="419">
        <f t="shared" si="9"/>
        <v>339.8858885999357</v>
      </c>
      <c r="O13" s="518">
        <f t="shared" si="10"/>
        <v>264.99234564808432</v>
      </c>
      <c r="P13" s="419">
        <f t="shared" si="11"/>
        <v>2968.0604444646974</v>
      </c>
      <c r="Q13" s="519">
        <f t="shared" si="12"/>
        <v>17146.176314128988</v>
      </c>
      <c r="R13" s="520">
        <f t="shared" si="13"/>
        <v>339.8858885999357</v>
      </c>
      <c r="S13" s="518">
        <f t="shared" si="14"/>
        <v>264.99234564808432</v>
      </c>
      <c r="T13" s="519">
        <f t="shared" si="15"/>
        <v>2968.0604444646974</v>
      </c>
      <c r="U13" s="519">
        <f t="shared" si="16"/>
        <v>20719.114992841703</v>
      </c>
      <c r="V13" s="3"/>
      <c r="W13" s="596">
        <f t="shared" si="17"/>
        <v>2003</v>
      </c>
      <c r="X13" s="1101">
        <f t="shared" si="18"/>
        <v>17146.176314128988</v>
      </c>
      <c r="Y13" s="1102">
        <f t="shared" si="19"/>
        <v>339.8858885999357</v>
      </c>
      <c r="Z13" s="1102">
        <f t="shared" si="20"/>
        <v>264.99234564808432</v>
      </c>
      <c r="AA13" s="1102">
        <f t="shared" si="21"/>
        <v>2968.0604444646974</v>
      </c>
      <c r="AB13" s="1144">
        <f t="shared" si="22"/>
        <v>20719.114992841703</v>
      </c>
      <c r="AC13" s="1102"/>
      <c r="AD13" s="1101">
        <f t="shared" si="23"/>
        <v>17146.176314128988</v>
      </c>
      <c r="AE13" s="1102">
        <f t="shared" si="24"/>
        <v>339.8858885999357</v>
      </c>
      <c r="AF13" s="1102">
        <f t="shared" si="25"/>
        <v>264.99234564808432</v>
      </c>
      <c r="AG13" s="1102">
        <f t="shared" si="26"/>
        <v>2968.0604444646974</v>
      </c>
      <c r="AH13" s="1144">
        <f t="shared" si="27"/>
        <v>20719.114992841703</v>
      </c>
      <c r="AI13" s="1424"/>
      <c r="AJ13" s="1101">
        <f t="shared" si="28"/>
        <v>17146.176314128988</v>
      </c>
      <c r="AK13" s="1102">
        <f t="shared" si="29"/>
        <v>339.8858885999357</v>
      </c>
      <c r="AL13" s="1102">
        <f t="shared" si="30"/>
        <v>264.99234564808432</v>
      </c>
      <c r="AM13" s="1102">
        <f t="shared" si="31"/>
        <v>2968.0604444646974</v>
      </c>
      <c r="AN13" s="1144">
        <f t="shared" si="32"/>
        <v>20719.114992841703</v>
      </c>
      <c r="AO13" s="1421"/>
      <c r="AP13" s="1101">
        <f t="shared" si="33"/>
        <v>17146.176314128988</v>
      </c>
      <c r="AQ13" s="1102">
        <f t="shared" si="34"/>
        <v>339.8858885999357</v>
      </c>
      <c r="AR13" s="1102">
        <f t="shared" si="35"/>
        <v>264.99234564808432</v>
      </c>
      <c r="AS13" s="1102">
        <f t="shared" si="36"/>
        <v>2968.0604444646974</v>
      </c>
      <c r="AT13" s="1144">
        <f t="shared" si="37"/>
        <v>20719.114992841703</v>
      </c>
      <c r="AU13" s="1416"/>
      <c r="AV13" s="1101">
        <f t="shared" si="38"/>
        <v>17146.176314128988</v>
      </c>
      <c r="AW13" s="1102">
        <f t="shared" si="39"/>
        <v>339.8858885999357</v>
      </c>
      <c r="AX13" s="1102">
        <f t="shared" si="40"/>
        <v>264.99234564808432</v>
      </c>
      <c r="AY13" s="1102">
        <f t="shared" si="41"/>
        <v>2968.0604444646974</v>
      </c>
      <c r="AZ13" s="1144">
        <f t="shared" si="42"/>
        <v>20719.114992841703</v>
      </c>
      <c r="BA13" s="1426"/>
      <c r="BB13" s="1101">
        <f t="shared" si="43"/>
        <v>17146.176314128988</v>
      </c>
      <c r="BC13" s="1102">
        <f t="shared" si="44"/>
        <v>339.8858885999357</v>
      </c>
      <c r="BD13" s="1102">
        <f t="shared" si="45"/>
        <v>264.99234564808432</v>
      </c>
      <c r="BE13" s="1102">
        <f t="shared" si="46"/>
        <v>2968.0604444646974</v>
      </c>
      <c r="BF13" s="1144">
        <f t="shared" si="47"/>
        <v>20719.114992841703</v>
      </c>
      <c r="BG13" s="1429"/>
      <c r="BH13" s="596">
        <f t="shared" si="48"/>
        <v>2003</v>
      </c>
      <c r="BI13" s="1102">
        <f>'Baseline data (from input)'!AZ59</f>
        <v>86.299517766204261</v>
      </c>
      <c r="BJ13" s="576">
        <f>'Baseline data (from input)'!BA59</f>
        <v>0.14861686875313487</v>
      </c>
      <c r="BK13" s="1103"/>
      <c r="BL13" s="1101">
        <f t="shared" si="49"/>
        <v>86.299517766204261</v>
      </c>
      <c r="BM13" s="576">
        <f t="shared" si="50"/>
        <v>0.14861686875313487</v>
      </c>
      <c r="BN13" s="1103"/>
      <c r="BO13" s="1102">
        <f t="shared" si="6"/>
        <v>86.299517766204261</v>
      </c>
      <c r="BP13" s="417">
        <f t="shared" si="6"/>
        <v>0.14861686875313487</v>
      </c>
      <c r="BQ13" s="1103"/>
      <c r="BR13" s="1101">
        <f>'Baseline data (from input)'!AZ59</f>
        <v>86.299517766204261</v>
      </c>
      <c r="BS13" s="417">
        <f>'Baseline data (from input)'!BA59</f>
        <v>0.14861686875313487</v>
      </c>
      <c r="BT13" s="1103"/>
      <c r="BU13" s="1102">
        <f t="shared" si="7"/>
        <v>86.299517766204261</v>
      </c>
      <c r="BV13" s="417">
        <f t="shared" si="7"/>
        <v>0.14861686875313487</v>
      </c>
      <c r="BW13" s="1103"/>
      <c r="BX13" s="1101">
        <f t="shared" si="51"/>
        <v>86.299517766204261</v>
      </c>
      <c r="BY13" s="417">
        <f t="shared" si="52"/>
        <v>0.14861686875313487</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837.70345296623998</v>
      </c>
      <c r="D14" s="3">
        <f>'4B Biological treatment '!T67</f>
        <v>0</v>
      </c>
      <c r="E14" s="178">
        <f>'4B Biological treatment '!U67</f>
        <v>8.8405305695330263</v>
      </c>
      <c r="F14" s="178">
        <f>'4B Biological treatment '!W67</f>
        <v>0.53043183417198159</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17591.772512291038</v>
      </c>
      <c r="M14" s="3">
        <f t="shared" si="0"/>
        <v>0</v>
      </c>
      <c r="N14" s="419">
        <f t="shared" si="9"/>
        <v>350.0850105535078</v>
      </c>
      <c r="O14" s="518">
        <f t="shared" si="10"/>
        <v>268.1470164296091</v>
      </c>
      <c r="P14" s="419">
        <f t="shared" si="11"/>
        <v>3003.3944973749908</v>
      </c>
      <c r="Q14" s="519">
        <f t="shared" si="12"/>
        <v>17591.772512291038</v>
      </c>
      <c r="R14" s="520">
        <f t="shared" si="13"/>
        <v>350.0850105535078</v>
      </c>
      <c r="S14" s="518">
        <f t="shared" si="14"/>
        <v>268.1470164296091</v>
      </c>
      <c r="T14" s="519">
        <f t="shared" si="15"/>
        <v>3003.3944973749908</v>
      </c>
      <c r="U14" s="519">
        <f t="shared" si="16"/>
        <v>21213.399036649142</v>
      </c>
      <c r="V14" s="3"/>
      <c r="W14" s="596">
        <f t="shared" si="17"/>
        <v>2004</v>
      </c>
      <c r="X14" s="1101">
        <f t="shared" si="18"/>
        <v>17591.772512291038</v>
      </c>
      <c r="Y14" s="1102">
        <f t="shared" si="19"/>
        <v>350.0850105535078</v>
      </c>
      <c r="Z14" s="1102">
        <f t="shared" si="20"/>
        <v>268.1470164296091</v>
      </c>
      <c r="AA14" s="1102">
        <f t="shared" si="21"/>
        <v>3003.3944973749908</v>
      </c>
      <c r="AB14" s="1144">
        <f t="shared" si="22"/>
        <v>21213.399036649142</v>
      </c>
      <c r="AC14" s="1102"/>
      <c r="AD14" s="1101">
        <f t="shared" si="23"/>
        <v>17591.772512291038</v>
      </c>
      <c r="AE14" s="1102">
        <f t="shared" si="24"/>
        <v>350.0850105535078</v>
      </c>
      <c r="AF14" s="1102">
        <f t="shared" si="25"/>
        <v>268.1470164296091</v>
      </c>
      <c r="AG14" s="1102">
        <f t="shared" si="26"/>
        <v>3003.3944973749908</v>
      </c>
      <c r="AH14" s="1144">
        <f t="shared" si="27"/>
        <v>21213.399036649142</v>
      </c>
      <c r="AI14" s="1424"/>
      <c r="AJ14" s="1101">
        <f t="shared" si="28"/>
        <v>17591.772512291038</v>
      </c>
      <c r="AK14" s="1102">
        <f t="shared" si="29"/>
        <v>350.0850105535078</v>
      </c>
      <c r="AL14" s="1102">
        <f t="shared" si="30"/>
        <v>268.1470164296091</v>
      </c>
      <c r="AM14" s="1102">
        <f t="shared" si="31"/>
        <v>3003.3944973749908</v>
      </c>
      <c r="AN14" s="1144">
        <f t="shared" si="32"/>
        <v>21213.399036649142</v>
      </c>
      <c r="AO14" s="1421"/>
      <c r="AP14" s="1101">
        <f t="shared" si="33"/>
        <v>17591.772512291038</v>
      </c>
      <c r="AQ14" s="1102">
        <f t="shared" si="34"/>
        <v>350.0850105535078</v>
      </c>
      <c r="AR14" s="1102">
        <f t="shared" si="35"/>
        <v>268.1470164296091</v>
      </c>
      <c r="AS14" s="1102">
        <f t="shared" si="36"/>
        <v>3003.3944973749908</v>
      </c>
      <c r="AT14" s="1144">
        <f t="shared" si="37"/>
        <v>21213.399036649142</v>
      </c>
      <c r="AU14" s="1416"/>
      <c r="AV14" s="1101">
        <f t="shared" si="38"/>
        <v>17591.772512291038</v>
      </c>
      <c r="AW14" s="1102">
        <f t="shared" si="39"/>
        <v>350.0850105535078</v>
      </c>
      <c r="AX14" s="1102">
        <f t="shared" si="40"/>
        <v>268.1470164296091</v>
      </c>
      <c r="AY14" s="1102">
        <f t="shared" si="41"/>
        <v>3003.3944973749908</v>
      </c>
      <c r="AZ14" s="1144">
        <f t="shared" si="42"/>
        <v>21213.399036649142</v>
      </c>
      <c r="BA14" s="1426"/>
      <c r="BB14" s="1101">
        <f t="shared" si="43"/>
        <v>17591.772512291038</v>
      </c>
      <c r="BC14" s="1102">
        <f t="shared" si="44"/>
        <v>350.0850105535078</v>
      </c>
      <c r="BD14" s="1102">
        <f t="shared" si="45"/>
        <v>268.1470164296091</v>
      </c>
      <c r="BE14" s="1102">
        <f t="shared" si="46"/>
        <v>3003.3944973749908</v>
      </c>
      <c r="BF14" s="1144">
        <f t="shared" si="47"/>
        <v>21213.399036649142</v>
      </c>
      <c r="BG14" s="1429"/>
      <c r="BH14" s="596">
        <f t="shared" si="48"/>
        <v>2004</v>
      </c>
      <c r="BI14" s="1102">
        <f>'Baseline data (from input)'!AZ60</f>
        <v>89.33224609557459</v>
      </c>
      <c r="BJ14" s="576">
        <f>'Baseline data (from input)'!BA60</f>
        <v>0.15525077088187164</v>
      </c>
      <c r="BK14" s="1103"/>
      <c r="BL14" s="1101">
        <f t="shared" si="49"/>
        <v>89.33224609557459</v>
      </c>
      <c r="BM14" s="576">
        <f t="shared" si="50"/>
        <v>0.15525077088187164</v>
      </c>
      <c r="BN14" s="1103"/>
      <c r="BO14" s="1102">
        <f t="shared" si="6"/>
        <v>89.33224609557459</v>
      </c>
      <c r="BP14" s="417">
        <f t="shared" si="6"/>
        <v>0.15525077088187164</v>
      </c>
      <c r="BQ14" s="1103"/>
      <c r="BR14" s="1101">
        <f>'Baseline data (from input)'!AZ60</f>
        <v>89.33224609557459</v>
      </c>
      <c r="BS14" s="417">
        <f>'Baseline data (from input)'!BA60</f>
        <v>0.15525077088187164</v>
      </c>
      <c r="BT14" s="1103"/>
      <c r="BU14" s="1102">
        <f t="shared" si="7"/>
        <v>89.33224609557459</v>
      </c>
      <c r="BV14" s="417">
        <f t="shared" si="7"/>
        <v>0.15525077088187164</v>
      </c>
      <c r="BW14" s="1103"/>
      <c r="BX14" s="1101">
        <f t="shared" si="51"/>
        <v>89.33224609557459</v>
      </c>
      <c r="BY14" s="417">
        <f t="shared" si="52"/>
        <v>0.15525077088187164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856.4097308854632</v>
      </c>
      <c r="D15" s="3">
        <f>'4B Biological treatment '!T68</f>
        <v>0</v>
      </c>
      <c r="E15" s="178">
        <f>'4B Biological treatment '!U68</f>
        <v>9.1411795007047232</v>
      </c>
      <c r="F15" s="178">
        <f>'4B Biological treatment '!W68</f>
        <v>0.5484707700422834</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17984.604348594727</v>
      </c>
      <c r="M15" s="3">
        <f t="shared" si="0"/>
        <v>0</v>
      </c>
      <c r="N15" s="419">
        <f t="shared" si="9"/>
        <v>361.99070822790702</v>
      </c>
      <c r="O15" s="518">
        <f t="shared" si="10"/>
        <v>271.20974780766511</v>
      </c>
      <c r="P15" s="419">
        <f t="shared" si="11"/>
        <v>3037.6987782514689</v>
      </c>
      <c r="Q15" s="519">
        <f t="shared" si="12"/>
        <v>17984.604348594727</v>
      </c>
      <c r="R15" s="520">
        <f t="shared" si="13"/>
        <v>361.99070822790702</v>
      </c>
      <c r="S15" s="518">
        <f t="shared" si="14"/>
        <v>271.20974780766511</v>
      </c>
      <c r="T15" s="519">
        <f t="shared" si="15"/>
        <v>3037.6987782514689</v>
      </c>
      <c r="U15" s="519">
        <f t="shared" si="16"/>
        <v>21655.503582881767</v>
      </c>
      <c r="V15" s="3"/>
      <c r="W15" s="596">
        <f t="shared" si="17"/>
        <v>2005</v>
      </c>
      <c r="X15" s="1101">
        <f t="shared" si="18"/>
        <v>17984.604348594727</v>
      </c>
      <c r="Y15" s="1102">
        <f t="shared" si="19"/>
        <v>361.99070822790702</v>
      </c>
      <c r="Z15" s="1102">
        <f t="shared" si="20"/>
        <v>271.20974780766511</v>
      </c>
      <c r="AA15" s="1102">
        <f t="shared" si="21"/>
        <v>3037.6987782514689</v>
      </c>
      <c r="AB15" s="1144">
        <f t="shared" si="22"/>
        <v>21655.503582881767</v>
      </c>
      <c r="AC15" s="1102"/>
      <c r="AD15" s="1101">
        <f t="shared" si="23"/>
        <v>17984.604348594727</v>
      </c>
      <c r="AE15" s="1102">
        <f t="shared" si="24"/>
        <v>361.99070822790702</v>
      </c>
      <c r="AF15" s="1102">
        <f t="shared" si="25"/>
        <v>271.20974780766511</v>
      </c>
      <c r="AG15" s="1102">
        <f t="shared" si="26"/>
        <v>3037.6987782514689</v>
      </c>
      <c r="AH15" s="1144">
        <f t="shared" si="27"/>
        <v>21655.503582881767</v>
      </c>
      <c r="AI15" s="1424"/>
      <c r="AJ15" s="1101">
        <f t="shared" si="28"/>
        <v>17984.604348594727</v>
      </c>
      <c r="AK15" s="1102">
        <f t="shared" si="29"/>
        <v>361.99070822790702</v>
      </c>
      <c r="AL15" s="1102">
        <f t="shared" si="30"/>
        <v>271.20974780766511</v>
      </c>
      <c r="AM15" s="1102">
        <f t="shared" si="31"/>
        <v>3037.6987782514689</v>
      </c>
      <c r="AN15" s="1144">
        <f t="shared" si="32"/>
        <v>21655.503582881767</v>
      </c>
      <c r="AO15" s="1421"/>
      <c r="AP15" s="1101">
        <f t="shared" si="33"/>
        <v>17984.604348594727</v>
      </c>
      <c r="AQ15" s="1102">
        <f t="shared" si="34"/>
        <v>361.99070822790702</v>
      </c>
      <c r="AR15" s="1102">
        <f t="shared" si="35"/>
        <v>271.20974780766511</v>
      </c>
      <c r="AS15" s="1102">
        <f t="shared" si="36"/>
        <v>3037.6987782514689</v>
      </c>
      <c r="AT15" s="1144">
        <f t="shared" si="37"/>
        <v>21655.503582881767</v>
      </c>
      <c r="AU15" s="1416"/>
      <c r="AV15" s="1101">
        <f t="shared" si="38"/>
        <v>17984.604348594727</v>
      </c>
      <c r="AW15" s="1102">
        <f t="shared" si="39"/>
        <v>361.99070822790702</v>
      </c>
      <c r="AX15" s="1102">
        <f t="shared" si="40"/>
        <v>271.20974780766511</v>
      </c>
      <c r="AY15" s="1102">
        <f t="shared" si="41"/>
        <v>3037.6987782514689</v>
      </c>
      <c r="AZ15" s="1144">
        <f t="shared" si="42"/>
        <v>21655.503582881767</v>
      </c>
      <c r="BA15" s="1426"/>
      <c r="BB15" s="1101">
        <f t="shared" si="43"/>
        <v>17984.604348594727</v>
      </c>
      <c r="BC15" s="1102">
        <f t="shared" si="44"/>
        <v>361.99070822790702</v>
      </c>
      <c r="BD15" s="1102">
        <f t="shared" si="45"/>
        <v>271.20974780766511</v>
      </c>
      <c r="BE15" s="1102">
        <f t="shared" si="46"/>
        <v>3037.6987782514689</v>
      </c>
      <c r="BF15" s="1144">
        <f t="shared" si="47"/>
        <v>21655.503582881767</v>
      </c>
      <c r="BG15" s="1429"/>
      <c r="BH15" s="596">
        <f t="shared" si="48"/>
        <v>2005</v>
      </c>
      <c r="BI15" s="1102">
        <f>'Baseline data (from input)'!AZ61</f>
        <v>92.929677310252046</v>
      </c>
      <c r="BJ15" s="576">
        <f>'Baseline data (from input)'!BA61</f>
        <v>0.16194929219702556</v>
      </c>
      <c r="BK15" s="1103"/>
      <c r="BL15" s="1101">
        <f t="shared" si="49"/>
        <v>92.929677310252046</v>
      </c>
      <c r="BM15" s="576">
        <f t="shared" si="50"/>
        <v>0.16194929219702556</v>
      </c>
      <c r="BN15" s="1103"/>
      <c r="BO15" s="1102">
        <f t="shared" si="6"/>
        <v>92.929677310252046</v>
      </c>
      <c r="BP15" s="417">
        <f t="shared" si="6"/>
        <v>0.16194929219702556</v>
      </c>
      <c r="BQ15" s="1103"/>
      <c r="BR15" s="1101">
        <f>'Baseline data (from input)'!AZ61</f>
        <v>92.929677310252046</v>
      </c>
      <c r="BS15" s="417">
        <f>'Baseline data (from input)'!BA61</f>
        <v>0.16194929219702556</v>
      </c>
      <c r="BT15" s="1103"/>
      <c r="BU15" s="1102">
        <f t="shared" si="7"/>
        <v>92.929677310252046</v>
      </c>
      <c r="BV15" s="417">
        <f t="shared" si="7"/>
        <v>0.16194929219702556</v>
      </c>
      <c r="BW15" s="1103"/>
      <c r="BX15" s="1101">
        <f t="shared" si="51"/>
        <v>92.929677310252046</v>
      </c>
      <c r="BY15" s="417">
        <f t="shared" si="52"/>
        <v>0.16194929219702556</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872.73736322971649</v>
      </c>
      <c r="D16" s="3">
        <f>'4B Biological treatment '!T69</f>
        <v>0</v>
      </c>
      <c r="E16" s="178">
        <f>'4B Biological treatment '!U69</f>
        <v>9.471887001512016</v>
      </c>
      <c r="F16" s="178">
        <f>'4B Biological treatment '!W69</f>
        <v>0.56831322009072094</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18327.484627824047</v>
      </c>
      <c r="M16" s="3">
        <f t="shared" si="0"/>
        <v>0</v>
      </c>
      <c r="N16" s="419">
        <f t="shared" si="9"/>
        <v>375.08672525987583</v>
      </c>
      <c r="O16" s="518">
        <f t="shared" si="10"/>
        <v>274.27247918572107</v>
      </c>
      <c r="P16" s="419">
        <f t="shared" si="11"/>
        <v>3072.0030591279478</v>
      </c>
      <c r="Q16" s="519">
        <f t="shared" si="12"/>
        <v>18327.484627824047</v>
      </c>
      <c r="R16" s="520">
        <f t="shared" si="13"/>
        <v>375.08672525987583</v>
      </c>
      <c r="S16" s="518">
        <f t="shared" si="14"/>
        <v>274.27247918572107</v>
      </c>
      <c r="T16" s="519">
        <f t="shared" si="15"/>
        <v>3072.0030591279478</v>
      </c>
      <c r="U16" s="519">
        <f t="shared" si="16"/>
        <v>22048.846891397592</v>
      </c>
      <c r="V16" s="3"/>
      <c r="W16" s="596">
        <f t="shared" si="17"/>
        <v>2006</v>
      </c>
      <c r="X16" s="1101">
        <f t="shared" si="18"/>
        <v>18327.484627824047</v>
      </c>
      <c r="Y16" s="1102">
        <f t="shared" si="19"/>
        <v>375.08672525987583</v>
      </c>
      <c r="Z16" s="1102">
        <f t="shared" si="20"/>
        <v>274.27247918572107</v>
      </c>
      <c r="AA16" s="1102">
        <f t="shared" si="21"/>
        <v>3072.0030591279478</v>
      </c>
      <c r="AB16" s="1144">
        <f t="shared" si="22"/>
        <v>22048.846891397592</v>
      </c>
      <c r="AC16" s="1102"/>
      <c r="AD16" s="1101">
        <f t="shared" si="23"/>
        <v>18327.484627824047</v>
      </c>
      <c r="AE16" s="1102">
        <f t="shared" si="24"/>
        <v>375.08672525987583</v>
      </c>
      <c r="AF16" s="1102">
        <f t="shared" si="25"/>
        <v>274.27247918572107</v>
      </c>
      <c r="AG16" s="1102">
        <f t="shared" si="26"/>
        <v>3072.0030591279478</v>
      </c>
      <c r="AH16" s="1144">
        <f t="shared" si="27"/>
        <v>22048.846891397592</v>
      </c>
      <c r="AI16" s="1424"/>
      <c r="AJ16" s="1101">
        <f t="shared" si="28"/>
        <v>18327.484627824047</v>
      </c>
      <c r="AK16" s="1102">
        <f t="shared" si="29"/>
        <v>375.08672525987583</v>
      </c>
      <c r="AL16" s="1102">
        <f t="shared" si="30"/>
        <v>274.27247918572107</v>
      </c>
      <c r="AM16" s="1102">
        <f t="shared" si="31"/>
        <v>3072.0030591279478</v>
      </c>
      <c r="AN16" s="1144">
        <f t="shared" si="32"/>
        <v>22048.846891397592</v>
      </c>
      <c r="AO16" s="1421"/>
      <c r="AP16" s="1101">
        <f t="shared" si="33"/>
        <v>18327.484627824047</v>
      </c>
      <c r="AQ16" s="1102">
        <f t="shared" si="34"/>
        <v>375.08672525987583</v>
      </c>
      <c r="AR16" s="1102">
        <f t="shared" si="35"/>
        <v>274.27247918572107</v>
      </c>
      <c r="AS16" s="1102">
        <f t="shared" si="36"/>
        <v>3072.0030591279478</v>
      </c>
      <c r="AT16" s="1144">
        <f t="shared" si="37"/>
        <v>22048.846891397592</v>
      </c>
      <c r="AU16" s="1416"/>
      <c r="AV16" s="1101">
        <f t="shared" si="38"/>
        <v>18327.484627824047</v>
      </c>
      <c r="AW16" s="1102">
        <f t="shared" si="39"/>
        <v>375.08672525987583</v>
      </c>
      <c r="AX16" s="1102">
        <f t="shared" si="40"/>
        <v>274.27247918572107</v>
      </c>
      <c r="AY16" s="1102">
        <f t="shared" si="41"/>
        <v>3072.0030591279478</v>
      </c>
      <c r="AZ16" s="1144">
        <f t="shared" si="42"/>
        <v>22048.846891397592</v>
      </c>
      <c r="BA16" s="1426"/>
      <c r="BB16" s="1101">
        <f t="shared" si="43"/>
        <v>18327.484627824047</v>
      </c>
      <c r="BC16" s="1102">
        <f t="shared" si="44"/>
        <v>375.08672525987583</v>
      </c>
      <c r="BD16" s="1102">
        <f t="shared" si="45"/>
        <v>274.27247918572107</v>
      </c>
      <c r="BE16" s="1102">
        <f t="shared" si="46"/>
        <v>3072.0030591279478</v>
      </c>
      <c r="BF16" s="1144">
        <f t="shared" si="47"/>
        <v>22048.846891397592</v>
      </c>
      <c r="BG16" s="1429"/>
      <c r="BH16" s="596">
        <f t="shared" si="48"/>
        <v>2006</v>
      </c>
      <c r="BI16" s="1102">
        <f>'Baseline data (from input)'!AZ62</f>
        <v>96.915059835625172</v>
      </c>
      <c r="BJ16" s="576">
        <f>'Baseline data (from input)'!BA62</f>
        <v>0.16879693367343651</v>
      </c>
      <c r="BK16" s="1103"/>
      <c r="BL16" s="1101">
        <f t="shared" si="49"/>
        <v>96.915059835625172</v>
      </c>
      <c r="BM16" s="576">
        <f t="shared" si="50"/>
        <v>0.16879693367343651</v>
      </c>
      <c r="BN16" s="1103"/>
      <c r="BO16" s="1102">
        <f t="shared" si="6"/>
        <v>96.915059835625172</v>
      </c>
      <c r="BP16" s="417">
        <f t="shared" si="6"/>
        <v>0.16879693367343651</v>
      </c>
      <c r="BQ16" s="1103"/>
      <c r="BR16" s="1101">
        <f>'Baseline data (from input)'!AZ62</f>
        <v>96.915059835625172</v>
      </c>
      <c r="BS16" s="417">
        <f>'Baseline data (from input)'!BA62</f>
        <v>0.16879693367343651</v>
      </c>
      <c r="BT16" s="1103"/>
      <c r="BU16" s="1102">
        <f t="shared" si="7"/>
        <v>96.915059835625172</v>
      </c>
      <c r="BV16" s="417">
        <f t="shared" si="7"/>
        <v>0.16879693367343651</v>
      </c>
      <c r="BW16" s="1103"/>
      <c r="BX16" s="1101">
        <f t="shared" si="51"/>
        <v>96.915059835625172</v>
      </c>
      <c r="BY16" s="417">
        <f t="shared" si="52"/>
        <v>0.16879693367343651</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886.68266172631093</v>
      </c>
      <c r="D17" s="3">
        <f>'4B Biological treatment '!T70</f>
        <v>0</v>
      </c>
      <c r="E17" s="178">
        <f>'4B Biological treatment '!U70</f>
        <v>9.8048940291792857</v>
      </c>
      <c r="F17" s="178">
        <f>'4B Biological treatment '!W70</f>
        <v>0.58829364175075716</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18620.335896252531</v>
      </c>
      <c r="M17" s="3">
        <f t="shared" si="0"/>
        <v>0</v>
      </c>
      <c r="N17" s="419">
        <f t="shared" si="9"/>
        <v>388.27380355549974</v>
      </c>
      <c r="O17" s="518">
        <f t="shared" si="10"/>
        <v>277.29498707475938</v>
      </c>
      <c r="P17" s="419">
        <f t="shared" si="11"/>
        <v>3105.8568147396318</v>
      </c>
      <c r="Q17" s="519">
        <f t="shared" si="12"/>
        <v>18620.335896252531</v>
      </c>
      <c r="R17" s="520">
        <f t="shared" si="13"/>
        <v>388.27380355549974</v>
      </c>
      <c r="S17" s="518">
        <f t="shared" si="14"/>
        <v>277.29498707475938</v>
      </c>
      <c r="T17" s="519">
        <f t="shared" si="15"/>
        <v>3105.8568147396318</v>
      </c>
      <c r="U17" s="519">
        <f t="shared" si="16"/>
        <v>22391.761501622423</v>
      </c>
      <c r="V17" s="3"/>
      <c r="W17" s="596">
        <f t="shared" si="17"/>
        <v>2007</v>
      </c>
      <c r="X17" s="1101">
        <f t="shared" si="18"/>
        <v>18620.335896252531</v>
      </c>
      <c r="Y17" s="1102">
        <f t="shared" si="19"/>
        <v>388.27380355549974</v>
      </c>
      <c r="Z17" s="1102">
        <f t="shared" si="20"/>
        <v>277.29498707475938</v>
      </c>
      <c r="AA17" s="1102">
        <f t="shared" si="21"/>
        <v>3105.8568147396318</v>
      </c>
      <c r="AB17" s="1144">
        <f t="shared" si="22"/>
        <v>22391.761501622423</v>
      </c>
      <c r="AC17" s="1102"/>
      <c r="AD17" s="1101">
        <f t="shared" si="23"/>
        <v>18620.335896252531</v>
      </c>
      <c r="AE17" s="1102">
        <f t="shared" si="24"/>
        <v>388.27380355549974</v>
      </c>
      <c r="AF17" s="1102">
        <f t="shared" si="25"/>
        <v>277.29498707475938</v>
      </c>
      <c r="AG17" s="1102">
        <f t="shared" si="26"/>
        <v>3105.8568147396318</v>
      </c>
      <c r="AH17" s="1144">
        <f t="shared" si="27"/>
        <v>22391.761501622423</v>
      </c>
      <c r="AI17" s="1424"/>
      <c r="AJ17" s="1101">
        <f t="shared" si="28"/>
        <v>18620.335896252531</v>
      </c>
      <c r="AK17" s="1102">
        <f t="shared" si="29"/>
        <v>388.27380355549974</v>
      </c>
      <c r="AL17" s="1102">
        <f t="shared" si="30"/>
        <v>277.29498707475938</v>
      </c>
      <c r="AM17" s="1102">
        <f t="shared" si="31"/>
        <v>3105.8568147396318</v>
      </c>
      <c r="AN17" s="1144">
        <f t="shared" si="32"/>
        <v>22391.761501622423</v>
      </c>
      <c r="AO17" s="1421"/>
      <c r="AP17" s="1101">
        <f t="shared" si="33"/>
        <v>18620.335896252531</v>
      </c>
      <c r="AQ17" s="1102">
        <f t="shared" si="34"/>
        <v>388.27380355549974</v>
      </c>
      <c r="AR17" s="1102">
        <f t="shared" si="35"/>
        <v>277.29498707475938</v>
      </c>
      <c r="AS17" s="1102">
        <f t="shared" si="36"/>
        <v>3105.8568147396318</v>
      </c>
      <c r="AT17" s="1144">
        <f t="shared" si="37"/>
        <v>22391.761501622423</v>
      </c>
      <c r="AU17" s="1416"/>
      <c r="AV17" s="1101">
        <f t="shared" si="38"/>
        <v>18620.335896252531</v>
      </c>
      <c r="AW17" s="1102">
        <f t="shared" si="39"/>
        <v>388.27380355549974</v>
      </c>
      <c r="AX17" s="1102">
        <f t="shared" si="40"/>
        <v>277.29498707475938</v>
      </c>
      <c r="AY17" s="1102">
        <f t="shared" si="41"/>
        <v>3105.8568147396318</v>
      </c>
      <c r="AZ17" s="1144">
        <f t="shared" si="42"/>
        <v>22391.761501622423</v>
      </c>
      <c r="BA17" s="1426"/>
      <c r="BB17" s="1101">
        <f t="shared" si="43"/>
        <v>18620.335896252531</v>
      </c>
      <c r="BC17" s="1102">
        <f t="shared" si="44"/>
        <v>388.27380355549974</v>
      </c>
      <c r="BD17" s="1102">
        <f t="shared" si="45"/>
        <v>277.29498707475938</v>
      </c>
      <c r="BE17" s="1102">
        <f t="shared" si="46"/>
        <v>3105.8568147396318</v>
      </c>
      <c r="BF17" s="1144">
        <f t="shared" si="47"/>
        <v>22391.761501622423</v>
      </c>
      <c r="BG17" s="1429"/>
      <c r="BH17" s="596">
        <f t="shared" si="48"/>
        <v>2007</v>
      </c>
      <c r="BI17" s="1102">
        <f>'Baseline data (from input)'!AZ63</f>
        <v>100.93383659240217</v>
      </c>
      <c r="BJ17" s="576">
        <f>'Baseline data (from input)'!BA63</f>
        <v>0.17584618029533483</v>
      </c>
      <c r="BK17" s="1103"/>
      <c r="BL17" s="1101">
        <f t="shared" si="49"/>
        <v>100.93383659240217</v>
      </c>
      <c r="BM17" s="576">
        <f t="shared" si="50"/>
        <v>0.17584618029533483</v>
      </c>
      <c r="BN17" s="1103"/>
      <c r="BO17" s="1102">
        <f t="shared" si="6"/>
        <v>100.93383659240217</v>
      </c>
      <c r="BP17" s="417">
        <f t="shared" si="6"/>
        <v>0.17584618029533483</v>
      </c>
      <c r="BQ17" s="1103"/>
      <c r="BR17" s="1101">
        <f>'Baseline data (from input)'!AZ63</f>
        <v>100.93383659240217</v>
      </c>
      <c r="BS17" s="417">
        <f>'Baseline data (from input)'!BA63</f>
        <v>0.17584618029533483</v>
      </c>
      <c r="BT17" s="1103"/>
      <c r="BU17" s="1102">
        <f t="shared" si="7"/>
        <v>100.93383659240217</v>
      </c>
      <c r="BV17" s="417">
        <f t="shared" si="7"/>
        <v>0.17584618029533483</v>
      </c>
      <c r="BW17" s="1103"/>
      <c r="BX17" s="1101">
        <f t="shared" si="51"/>
        <v>100.93383659240217</v>
      </c>
      <c r="BY17" s="417">
        <f t="shared" si="52"/>
        <v>0.17584618029533483</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898.08525351467927</v>
      </c>
      <c r="D18" s="3">
        <f>'4B Biological treatment '!T71</f>
        <v>0</v>
      </c>
      <c r="E18" s="178">
        <f>'4B Biological treatment '!U71</f>
        <v>10.031473219990682</v>
      </c>
      <c r="F18" s="178">
        <f>'4B Biological treatment '!W71</f>
        <v>0.60188839319944099</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18859.790323808265</v>
      </c>
      <c r="M18" s="3">
        <f t="shared" si="0"/>
        <v>0</v>
      </c>
      <c r="N18" s="419">
        <f t="shared" si="9"/>
        <v>397.24633951163105</v>
      </c>
      <c r="O18" s="518">
        <f t="shared" si="10"/>
        <v>280.37495709096584</v>
      </c>
      <c r="P18" s="419">
        <f t="shared" si="11"/>
        <v>3140.3541778724511</v>
      </c>
      <c r="Q18" s="519">
        <f t="shared" si="12"/>
        <v>18859.790323808265</v>
      </c>
      <c r="R18" s="520">
        <f t="shared" si="13"/>
        <v>397.24633951163105</v>
      </c>
      <c r="S18" s="518">
        <f t="shared" si="14"/>
        <v>280.37495709096584</v>
      </c>
      <c r="T18" s="519">
        <f t="shared" si="15"/>
        <v>3140.3541778724511</v>
      </c>
      <c r="U18" s="519">
        <f t="shared" si="16"/>
        <v>22677.765798283315</v>
      </c>
      <c r="V18" s="3"/>
      <c r="W18" s="596">
        <f t="shared" si="17"/>
        <v>2008</v>
      </c>
      <c r="X18" s="1101">
        <f t="shared" si="18"/>
        <v>18859.790323808265</v>
      </c>
      <c r="Y18" s="1102">
        <f t="shared" si="19"/>
        <v>397.24633951163105</v>
      </c>
      <c r="Z18" s="1102">
        <f t="shared" si="20"/>
        <v>280.37495709096584</v>
      </c>
      <c r="AA18" s="1102">
        <f t="shared" si="21"/>
        <v>3140.3541778724511</v>
      </c>
      <c r="AB18" s="1144">
        <f t="shared" si="22"/>
        <v>22677.765798283315</v>
      </c>
      <c r="AC18" s="1102"/>
      <c r="AD18" s="1101">
        <f t="shared" si="23"/>
        <v>18859.790323808265</v>
      </c>
      <c r="AE18" s="1102">
        <f t="shared" si="24"/>
        <v>397.24633951163105</v>
      </c>
      <c r="AF18" s="1102">
        <f t="shared" si="25"/>
        <v>280.37495709096584</v>
      </c>
      <c r="AG18" s="1102">
        <f t="shared" si="26"/>
        <v>3140.3541778724511</v>
      </c>
      <c r="AH18" s="1144">
        <f t="shared" si="27"/>
        <v>22677.765798283315</v>
      </c>
      <c r="AI18" s="1424"/>
      <c r="AJ18" s="1101">
        <f t="shared" si="28"/>
        <v>18859.790323808265</v>
      </c>
      <c r="AK18" s="1102">
        <f t="shared" si="29"/>
        <v>397.24633951163105</v>
      </c>
      <c r="AL18" s="1102">
        <f t="shared" si="30"/>
        <v>280.37495709096584</v>
      </c>
      <c r="AM18" s="1102">
        <f t="shared" si="31"/>
        <v>3140.3541778724511</v>
      </c>
      <c r="AN18" s="1144">
        <f t="shared" si="32"/>
        <v>22677.765798283315</v>
      </c>
      <c r="AO18" s="1421"/>
      <c r="AP18" s="1101">
        <f t="shared" si="33"/>
        <v>18859.790323808265</v>
      </c>
      <c r="AQ18" s="1102">
        <f t="shared" si="34"/>
        <v>397.24633951163105</v>
      </c>
      <c r="AR18" s="1102">
        <f t="shared" si="35"/>
        <v>280.37495709096584</v>
      </c>
      <c r="AS18" s="1102">
        <f t="shared" si="36"/>
        <v>3140.3541778724511</v>
      </c>
      <c r="AT18" s="1144">
        <f t="shared" si="37"/>
        <v>22677.765798283315</v>
      </c>
      <c r="AU18" s="1416"/>
      <c r="AV18" s="1101">
        <f t="shared" si="38"/>
        <v>18859.790323808265</v>
      </c>
      <c r="AW18" s="1102">
        <f t="shared" si="39"/>
        <v>397.24633951163105</v>
      </c>
      <c r="AX18" s="1102">
        <f t="shared" si="40"/>
        <v>280.37495709096584</v>
      </c>
      <c r="AY18" s="1102">
        <f t="shared" si="41"/>
        <v>3140.3541778724511</v>
      </c>
      <c r="AZ18" s="1144">
        <f t="shared" si="42"/>
        <v>22677.765798283315</v>
      </c>
      <c r="BA18" s="1426"/>
      <c r="BB18" s="1101">
        <f t="shared" si="43"/>
        <v>18859.790323808265</v>
      </c>
      <c r="BC18" s="1102">
        <f t="shared" si="44"/>
        <v>397.24633951163105</v>
      </c>
      <c r="BD18" s="1102">
        <f t="shared" si="45"/>
        <v>280.37495709096584</v>
      </c>
      <c r="BE18" s="1102">
        <f t="shared" si="46"/>
        <v>3140.3541778724511</v>
      </c>
      <c r="BF18" s="1144">
        <f t="shared" si="47"/>
        <v>22677.765798283315</v>
      </c>
      <c r="BG18" s="1429"/>
      <c r="BH18" s="596">
        <f t="shared" si="48"/>
        <v>2008</v>
      </c>
      <c r="BI18" s="1102">
        <f>'Baseline data (from input)'!AZ64</f>
        <v>103.57369346593453</v>
      </c>
      <c r="BJ18" s="576">
        <f>'Baseline data (from input)'!BA64</f>
        <v>0.18316517556882467</v>
      </c>
      <c r="BK18" s="1103"/>
      <c r="BL18" s="1101">
        <f t="shared" si="49"/>
        <v>103.57369346593453</v>
      </c>
      <c r="BM18" s="576">
        <f t="shared" si="50"/>
        <v>0.18316517556882467</v>
      </c>
      <c r="BN18" s="1103"/>
      <c r="BO18" s="1102">
        <f t="shared" si="6"/>
        <v>103.57369346593453</v>
      </c>
      <c r="BP18" s="417">
        <f t="shared" si="6"/>
        <v>0.18316517556882467</v>
      </c>
      <c r="BQ18" s="1103"/>
      <c r="BR18" s="1101">
        <f>'Baseline data (from input)'!AZ64</f>
        <v>103.57369346593453</v>
      </c>
      <c r="BS18" s="417">
        <f>'Baseline data (from input)'!BA64</f>
        <v>0.18316517556882467</v>
      </c>
      <c r="BT18" s="1103"/>
      <c r="BU18" s="1102">
        <f t="shared" si="7"/>
        <v>103.57369346593453</v>
      </c>
      <c r="BV18" s="417">
        <f t="shared" si="7"/>
        <v>0.18316517556882467</v>
      </c>
      <c r="BW18" s="1103"/>
      <c r="BX18" s="1101">
        <f t="shared" si="51"/>
        <v>103.57369346593453</v>
      </c>
      <c r="BY18" s="417">
        <f t="shared" si="52"/>
        <v>0.18316517556882467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906.44417046222736</v>
      </c>
      <c r="D19" s="3">
        <f>'4B Biological treatment '!T72</f>
        <v>0</v>
      </c>
      <c r="E19" s="178">
        <f>'4B Biological treatment '!U72</f>
        <v>9.9869974931774017</v>
      </c>
      <c r="F19" s="178">
        <f>'4B Biological treatment '!W72</f>
        <v>0.599219849590644</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19035.327579706776</v>
      </c>
      <c r="M19" s="3">
        <f t="shared" si="0"/>
        <v>0</v>
      </c>
      <c r="N19" s="419">
        <f t="shared" si="9"/>
        <v>395.48510072982509</v>
      </c>
      <c r="O19" s="518">
        <f t="shared" si="10"/>
        <v>283.40321119272096</v>
      </c>
      <c r="P19" s="419">
        <f t="shared" si="11"/>
        <v>3174.2722942362484</v>
      </c>
      <c r="Q19" s="519">
        <f t="shared" si="12"/>
        <v>19035.327579706776</v>
      </c>
      <c r="R19" s="520">
        <f t="shared" si="13"/>
        <v>395.48510072982509</v>
      </c>
      <c r="S19" s="518">
        <f t="shared" si="14"/>
        <v>283.40321119272096</v>
      </c>
      <c r="T19" s="519">
        <f t="shared" si="15"/>
        <v>3174.2722942362484</v>
      </c>
      <c r="U19" s="519">
        <f t="shared" si="16"/>
        <v>22888.488185865572</v>
      </c>
      <c r="V19" s="3"/>
      <c r="W19" s="596">
        <f t="shared" si="17"/>
        <v>2009</v>
      </c>
      <c r="X19" s="1101">
        <f t="shared" si="18"/>
        <v>19035.327579706776</v>
      </c>
      <c r="Y19" s="1102">
        <f t="shared" si="19"/>
        <v>395.48510072982509</v>
      </c>
      <c r="Z19" s="1102">
        <f t="shared" si="20"/>
        <v>283.40321119272096</v>
      </c>
      <c r="AA19" s="1102">
        <f t="shared" si="21"/>
        <v>3174.2722942362484</v>
      </c>
      <c r="AB19" s="1144">
        <f t="shared" si="22"/>
        <v>22888.488185865572</v>
      </c>
      <c r="AC19" s="1102"/>
      <c r="AD19" s="1101">
        <f t="shared" si="23"/>
        <v>19035.327579706776</v>
      </c>
      <c r="AE19" s="1102">
        <f t="shared" si="24"/>
        <v>395.48510072982509</v>
      </c>
      <c r="AF19" s="1102">
        <f t="shared" si="25"/>
        <v>283.40321119272096</v>
      </c>
      <c r="AG19" s="1102">
        <f t="shared" si="26"/>
        <v>3174.2722942362484</v>
      </c>
      <c r="AH19" s="1144">
        <f t="shared" si="27"/>
        <v>22888.488185865572</v>
      </c>
      <c r="AI19" s="1424"/>
      <c r="AJ19" s="1101">
        <f t="shared" si="28"/>
        <v>19035.327579706776</v>
      </c>
      <c r="AK19" s="1102">
        <f t="shared" si="29"/>
        <v>395.48510072982509</v>
      </c>
      <c r="AL19" s="1102">
        <f t="shared" si="30"/>
        <v>283.40321119272096</v>
      </c>
      <c r="AM19" s="1102">
        <f t="shared" si="31"/>
        <v>3174.2722942362484</v>
      </c>
      <c r="AN19" s="1144">
        <f t="shared" si="32"/>
        <v>22888.488185865572</v>
      </c>
      <c r="AO19" s="1421"/>
      <c r="AP19" s="1101">
        <f t="shared" si="33"/>
        <v>19035.327579706776</v>
      </c>
      <c r="AQ19" s="1102">
        <f t="shared" si="34"/>
        <v>395.48510072982509</v>
      </c>
      <c r="AR19" s="1102">
        <f t="shared" si="35"/>
        <v>283.40321119272096</v>
      </c>
      <c r="AS19" s="1102">
        <f t="shared" si="36"/>
        <v>3174.2722942362484</v>
      </c>
      <c r="AT19" s="1144">
        <f t="shared" si="37"/>
        <v>22888.488185865572</v>
      </c>
      <c r="AU19" s="1416"/>
      <c r="AV19" s="1101">
        <f t="shared" si="38"/>
        <v>19035.327579706776</v>
      </c>
      <c r="AW19" s="1102">
        <f t="shared" si="39"/>
        <v>395.48510072982509</v>
      </c>
      <c r="AX19" s="1102">
        <f t="shared" si="40"/>
        <v>283.40321119272096</v>
      </c>
      <c r="AY19" s="1102">
        <f t="shared" si="41"/>
        <v>3174.2722942362484</v>
      </c>
      <c r="AZ19" s="1144">
        <f t="shared" si="42"/>
        <v>22888.488185865572</v>
      </c>
      <c r="BA19" s="1426"/>
      <c r="BB19" s="1101">
        <f t="shared" si="43"/>
        <v>19035.327579706776</v>
      </c>
      <c r="BC19" s="1102">
        <f t="shared" si="44"/>
        <v>395.48510072982509</v>
      </c>
      <c r="BD19" s="1102">
        <f t="shared" si="45"/>
        <v>283.40321119272096</v>
      </c>
      <c r="BE19" s="1102">
        <f t="shared" si="46"/>
        <v>3174.2722942362484</v>
      </c>
      <c r="BF19" s="1144">
        <f t="shared" si="47"/>
        <v>22888.488185865572</v>
      </c>
      <c r="BG19" s="1429"/>
      <c r="BH19" s="596">
        <f t="shared" si="48"/>
        <v>2009</v>
      </c>
      <c r="BI19" s="1102">
        <f>'Baseline data (from input)'!AZ65</f>
        <v>102.71995349306403</v>
      </c>
      <c r="BJ19" s="576">
        <f>'Baseline data (from input)'!BA65</f>
        <v>0.19068717392247067</v>
      </c>
      <c r="BK19" s="1103"/>
      <c r="BL19" s="1101">
        <f t="shared" si="49"/>
        <v>102.71995349306403</v>
      </c>
      <c r="BM19" s="576">
        <f t="shared" si="50"/>
        <v>0.19068717392247067</v>
      </c>
      <c r="BN19" s="1103"/>
      <c r="BO19" s="1102">
        <f t="shared" si="6"/>
        <v>102.71995349306403</v>
      </c>
      <c r="BP19" s="417">
        <f t="shared" si="6"/>
        <v>0.19068717392247067</v>
      </c>
      <c r="BQ19" s="1103"/>
      <c r="BR19" s="1101">
        <f>'Baseline data (from input)'!AZ65</f>
        <v>102.71995349306403</v>
      </c>
      <c r="BS19" s="417">
        <f>'Baseline data (from input)'!BA65</f>
        <v>0.19068717392247067</v>
      </c>
      <c r="BT19" s="1103"/>
      <c r="BU19" s="1102">
        <f t="shared" si="7"/>
        <v>102.71995349306403</v>
      </c>
      <c r="BV19" s="417">
        <f t="shared" si="7"/>
        <v>0.19068717392247067</v>
      </c>
      <c r="BW19" s="1103"/>
      <c r="BX19" s="1101">
        <f t="shared" si="51"/>
        <v>102.71995349306403</v>
      </c>
      <c r="BY19" s="417">
        <f t="shared" si="52"/>
        <v>0.19068717392247067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911.02856659281872</v>
      </c>
      <c r="D20" s="3">
        <f>'4B Biological treatment '!T73</f>
        <v>0</v>
      </c>
      <c r="E20" s="178">
        <f>'4B Biological treatment '!U73</f>
        <v>11.496632078830261</v>
      </c>
      <c r="F20" s="178">
        <f>'4B Biological treatment '!W73</f>
        <v>0.6897979247298156</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19131.599898449193</v>
      </c>
      <c r="M20" s="3">
        <f t="shared" si="0"/>
        <v>0</v>
      </c>
      <c r="N20" s="419">
        <f t="shared" si="9"/>
        <v>455.26663032167835</v>
      </c>
      <c r="O20" s="518">
        <f t="shared" si="10"/>
        <v>289.10958635758124</v>
      </c>
      <c r="P20" s="419">
        <f t="shared" si="11"/>
        <v>3209.670707898656</v>
      </c>
      <c r="Q20" s="519">
        <f t="shared" si="12"/>
        <v>19131.599898449193</v>
      </c>
      <c r="R20" s="521">
        <f t="shared" si="13"/>
        <v>455.26663032167835</v>
      </c>
      <c r="S20" s="518">
        <f t="shared" si="14"/>
        <v>289.10958635758124</v>
      </c>
      <c r="T20" s="519">
        <f t="shared" si="15"/>
        <v>3209.670707898656</v>
      </c>
      <c r="U20" s="519">
        <f t="shared" si="16"/>
        <v>23085.646823027109</v>
      </c>
      <c r="V20" s="3"/>
      <c r="W20" s="596">
        <f t="shared" si="17"/>
        <v>2010</v>
      </c>
      <c r="X20" s="1101">
        <f t="shared" si="18"/>
        <v>19131.599898449193</v>
      </c>
      <c r="Y20" s="1102">
        <f t="shared" si="19"/>
        <v>455.26663032167835</v>
      </c>
      <c r="Z20" s="1102">
        <f t="shared" si="20"/>
        <v>289.10958635758124</v>
      </c>
      <c r="AA20" s="1102">
        <f t="shared" si="21"/>
        <v>3209.670707898656</v>
      </c>
      <c r="AB20" s="1144">
        <f t="shared" si="22"/>
        <v>23085.646823027109</v>
      </c>
      <c r="AC20" s="1102"/>
      <c r="AD20" s="1101">
        <f t="shared" si="23"/>
        <v>19131.599898449193</v>
      </c>
      <c r="AE20" s="1102">
        <f t="shared" si="24"/>
        <v>455.26663032167835</v>
      </c>
      <c r="AF20" s="1102">
        <f t="shared" si="25"/>
        <v>289.10958635758124</v>
      </c>
      <c r="AG20" s="1102">
        <f t="shared" si="26"/>
        <v>3209.670707898656</v>
      </c>
      <c r="AH20" s="1144">
        <f t="shared" si="27"/>
        <v>23085.646823027109</v>
      </c>
      <c r="AI20" s="1424"/>
      <c r="AJ20" s="1101">
        <f t="shared" si="28"/>
        <v>19131.599898449193</v>
      </c>
      <c r="AK20" s="1102">
        <f t="shared" si="29"/>
        <v>455.26663032167835</v>
      </c>
      <c r="AL20" s="1102">
        <f t="shared" si="30"/>
        <v>289.10958635758124</v>
      </c>
      <c r="AM20" s="1102">
        <f t="shared" si="31"/>
        <v>3209.670707898656</v>
      </c>
      <c r="AN20" s="1144">
        <f t="shared" si="32"/>
        <v>23085.646823027109</v>
      </c>
      <c r="AO20" s="1421"/>
      <c r="AP20" s="1101">
        <f t="shared" si="33"/>
        <v>19131.599898449193</v>
      </c>
      <c r="AQ20" s="1102">
        <f t="shared" si="34"/>
        <v>455.26663032167835</v>
      </c>
      <c r="AR20" s="1102">
        <f t="shared" si="35"/>
        <v>289.10958635758124</v>
      </c>
      <c r="AS20" s="1102">
        <f t="shared" si="36"/>
        <v>3209.670707898656</v>
      </c>
      <c r="AT20" s="1144">
        <f t="shared" si="37"/>
        <v>23085.646823027109</v>
      </c>
      <c r="AU20" s="1416"/>
      <c r="AV20" s="1101">
        <f t="shared" si="38"/>
        <v>19131.599898449193</v>
      </c>
      <c r="AW20" s="1102">
        <f t="shared" si="39"/>
        <v>455.26663032167835</v>
      </c>
      <c r="AX20" s="1102">
        <f t="shared" si="40"/>
        <v>289.10958635758124</v>
      </c>
      <c r="AY20" s="1102">
        <f t="shared" si="41"/>
        <v>3209.670707898656</v>
      </c>
      <c r="AZ20" s="1144">
        <f t="shared" si="42"/>
        <v>23085.646823027109</v>
      </c>
      <c r="BA20" s="1426"/>
      <c r="BB20" s="1101">
        <f t="shared" si="43"/>
        <v>19131.599898449193</v>
      </c>
      <c r="BC20" s="1102">
        <f t="shared" si="44"/>
        <v>455.26663032167835</v>
      </c>
      <c r="BD20" s="1102">
        <f t="shared" si="45"/>
        <v>289.10958635758124</v>
      </c>
      <c r="BE20" s="1102">
        <f t="shared" si="46"/>
        <v>3209.670707898656</v>
      </c>
      <c r="BF20" s="1144">
        <f t="shared" si="47"/>
        <v>23085.646823027109</v>
      </c>
      <c r="BG20" s="1429"/>
      <c r="BH20" s="596">
        <f t="shared" si="48"/>
        <v>2010</v>
      </c>
      <c r="BI20" s="1102">
        <f>'Baseline data (from input)'!AZ66</f>
        <v>104.33012798515219</v>
      </c>
      <c r="BJ20" s="576">
        <f>'Baseline data (from input)'!BA66</f>
        <v>0.2092672707093475</v>
      </c>
      <c r="BK20" s="1103"/>
      <c r="BL20" s="1101">
        <f t="shared" si="49"/>
        <v>104.33012798515219</v>
      </c>
      <c r="BM20" s="576">
        <f t="shared" si="50"/>
        <v>0.2092672707093475</v>
      </c>
      <c r="BN20" s="1103"/>
      <c r="BO20" s="1102">
        <f t="shared" si="6"/>
        <v>104.33012798515219</v>
      </c>
      <c r="BP20" s="417">
        <f t="shared" si="6"/>
        <v>0.2092672707093475</v>
      </c>
      <c r="BQ20" s="1103"/>
      <c r="BR20" s="1101">
        <f>'Baseline data (from input)'!AZ66</f>
        <v>104.33012798515219</v>
      </c>
      <c r="BS20" s="417">
        <f>'Baseline data (from input)'!BA66</f>
        <v>0.2092672707093475</v>
      </c>
      <c r="BT20" s="1103"/>
      <c r="BU20" s="1102">
        <f t="shared" si="7"/>
        <v>104.33012798515219</v>
      </c>
      <c r="BV20" s="417">
        <f t="shared" si="7"/>
        <v>0.2092672707093475</v>
      </c>
      <c r="BW20" s="1103"/>
      <c r="BX20" s="1101">
        <f t="shared" si="51"/>
        <v>104.33012798515219</v>
      </c>
      <c r="BY20" s="417">
        <f t="shared" si="52"/>
        <v>0.2092672707093475</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910.01882704619265</v>
      </c>
      <c r="D21" s="3">
        <f>'4B Biological treatment '!T74</f>
        <v>0.1925427471253997</v>
      </c>
      <c r="E21" s="178">
        <f>'4B Biological treatment '!U74</f>
        <v>12.175120353413643</v>
      </c>
      <c r="F21" s="178">
        <f>'4B Biological treatment '!W74</f>
        <v>0.73050722120481848</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19110.395367970046</v>
      </c>
      <c r="M21" s="3">
        <f t="shared" si="0"/>
        <v>4.0433976896333936</v>
      </c>
      <c r="N21" s="419">
        <f t="shared" si="9"/>
        <v>482.13476599518026</v>
      </c>
      <c r="O21" s="518">
        <f t="shared" si="10"/>
        <v>301.9056170360725</v>
      </c>
      <c r="P21" s="419">
        <f t="shared" si="11"/>
        <v>3332.0204976663595</v>
      </c>
      <c r="Q21" s="519">
        <f t="shared" si="12"/>
        <v>19110.395367970046</v>
      </c>
      <c r="R21" s="521">
        <f t="shared" si="13"/>
        <v>486.17816368481363</v>
      </c>
      <c r="S21" s="518">
        <f t="shared" si="14"/>
        <v>301.9056170360725</v>
      </c>
      <c r="T21" s="519">
        <f t="shared" si="15"/>
        <v>3332.0204976663595</v>
      </c>
      <c r="U21" s="519">
        <f t="shared" si="16"/>
        <v>23230.49964635729</v>
      </c>
      <c r="V21" s="3"/>
      <c r="W21" s="596">
        <f t="shared" si="17"/>
        <v>2011</v>
      </c>
      <c r="X21" s="1101">
        <f t="shared" si="18"/>
        <v>19110.395367970046</v>
      </c>
      <c r="Y21" s="1102">
        <f t="shared" si="19"/>
        <v>486.17816368481363</v>
      </c>
      <c r="Z21" s="1102">
        <f t="shared" si="20"/>
        <v>301.9056170360725</v>
      </c>
      <c r="AA21" s="1102">
        <f t="shared" si="21"/>
        <v>3332.0204976663595</v>
      </c>
      <c r="AB21" s="1144">
        <f t="shared" si="22"/>
        <v>23230.49964635729</v>
      </c>
      <c r="AC21" s="1102"/>
      <c r="AD21" s="1101">
        <f t="shared" si="23"/>
        <v>19110.395367970046</v>
      </c>
      <c r="AE21" s="1102">
        <f t="shared" si="24"/>
        <v>486.17816368481363</v>
      </c>
      <c r="AF21" s="1102">
        <f t="shared" si="25"/>
        <v>301.9056170360725</v>
      </c>
      <c r="AG21" s="1102">
        <f t="shared" si="26"/>
        <v>3332.0204976663595</v>
      </c>
      <c r="AH21" s="1144">
        <f t="shared" si="27"/>
        <v>23230.49964635729</v>
      </c>
      <c r="AI21" s="1424"/>
      <c r="AJ21" s="1101">
        <f t="shared" si="28"/>
        <v>19110.395367970046</v>
      </c>
      <c r="AK21" s="1102">
        <f t="shared" si="29"/>
        <v>486.17816368481363</v>
      </c>
      <c r="AL21" s="1102">
        <f t="shared" si="30"/>
        <v>301.9056170360725</v>
      </c>
      <c r="AM21" s="1102">
        <f t="shared" si="31"/>
        <v>3332.0204976663595</v>
      </c>
      <c r="AN21" s="1144">
        <f t="shared" si="32"/>
        <v>23230.49964635729</v>
      </c>
      <c r="AO21" s="1421"/>
      <c r="AP21" s="1101">
        <f t="shared" si="33"/>
        <v>19110.395367970046</v>
      </c>
      <c r="AQ21" s="1102">
        <f t="shared" si="34"/>
        <v>486.17816368481363</v>
      </c>
      <c r="AR21" s="1102">
        <f t="shared" si="35"/>
        <v>301.9056170360725</v>
      </c>
      <c r="AS21" s="1102">
        <f t="shared" si="36"/>
        <v>3332.0204976663595</v>
      </c>
      <c r="AT21" s="1144">
        <f t="shared" si="37"/>
        <v>23230.49964635729</v>
      </c>
      <c r="AU21" s="1416"/>
      <c r="AV21" s="1101">
        <f t="shared" si="38"/>
        <v>19110.395367970046</v>
      </c>
      <c r="AW21" s="1102">
        <f t="shared" si="39"/>
        <v>486.17816368481363</v>
      </c>
      <c r="AX21" s="1102">
        <f t="shared" si="40"/>
        <v>301.9056170360725</v>
      </c>
      <c r="AY21" s="1102">
        <f t="shared" si="41"/>
        <v>3332.0204976663595</v>
      </c>
      <c r="AZ21" s="1144">
        <f t="shared" si="42"/>
        <v>23230.49964635729</v>
      </c>
      <c r="BA21" s="1426"/>
      <c r="BB21" s="1101">
        <f t="shared" si="43"/>
        <v>19110.395367970046</v>
      </c>
      <c r="BC21" s="1102">
        <f t="shared" si="44"/>
        <v>486.17816368481363</v>
      </c>
      <c r="BD21" s="1102">
        <f t="shared" si="45"/>
        <v>301.9056170360725</v>
      </c>
      <c r="BE21" s="1102">
        <f t="shared" si="46"/>
        <v>3332.0204976663595</v>
      </c>
      <c r="BF21" s="1144">
        <f t="shared" si="47"/>
        <v>23230.49964635729</v>
      </c>
      <c r="BG21" s="1429"/>
      <c r="BH21" s="596">
        <f t="shared" si="48"/>
        <v>2011</v>
      </c>
      <c r="BI21" s="1102">
        <f>'Baseline data (from input)'!AZ67</f>
        <v>106.90412337452776</v>
      </c>
      <c r="BJ21" s="576">
        <f>'Baseline data (from input)'!BA67</f>
        <v>0.22753713941518877</v>
      </c>
      <c r="BK21" s="1103"/>
      <c r="BL21" s="1101">
        <f t="shared" si="49"/>
        <v>106.90412337452776</v>
      </c>
      <c r="BM21" s="576">
        <f t="shared" si="50"/>
        <v>0.22753713941518877</v>
      </c>
      <c r="BN21" s="1103"/>
      <c r="BO21" s="1102">
        <f t="shared" si="6"/>
        <v>106.90412337452776</v>
      </c>
      <c r="BP21" s="417">
        <f t="shared" si="6"/>
        <v>0.22753713941518877</v>
      </c>
      <c r="BQ21" s="1103"/>
      <c r="BR21" s="1101">
        <f>'Baseline data (from input)'!AZ67</f>
        <v>106.90412337452776</v>
      </c>
      <c r="BS21" s="417">
        <f>'Baseline data (from input)'!BA67</f>
        <v>0.22753713941518877</v>
      </c>
      <c r="BT21" s="1103"/>
      <c r="BU21" s="1102">
        <f t="shared" si="7"/>
        <v>106.90412337452776</v>
      </c>
      <c r="BV21" s="417">
        <f t="shared" si="7"/>
        <v>0.22753713941518877</v>
      </c>
      <c r="BW21" s="1103"/>
      <c r="BX21" s="1101">
        <f t="shared" si="51"/>
        <v>106.90412337452776</v>
      </c>
      <c r="BY21" s="417">
        <f t="shared" si="52"/>
        <v>0.22753713941518877</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904.40424232738667</v>
      </c>
      <c r="D22" s="3">
        <f>'4B Biological treatment '!T75</f>
        <v>0.20744034916744258</v>
      </c>
      <c r="E22" s="178">
        <f>'4B Biological treatment '!U75</f>
        <v>13.455014014789054</v>
      </c>
      <c r="F22" s="178">
        <f>'4B Biological treatment '!W75</f>
        <v>0.80730084088734311</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18992.489088875122</v>
      </c>
      <c r="M22" s="3">
        <f t="shared" si="0"/>
        <v>4.3562473325162943</v>
      </c>
      <c r="N22" s="419">
        <f t="shared" si="9"/>
        <v>532.81855498564641</v>
      </c>
      <c r="O22" s="518">
        <f t="shared" si="10"/>
        <v>306.05640080876935</v>
      </c>
      <c r="P22" s="419">
        <f t="shared" si="11"/>
        <v>3367.704214952827</v>
      </c>
      <c r="Q22" s="519">
        <f t="shared" si="12"/>
        <v>18992.489088875122</v>
      </c>
      <c r="R22" s="521">
        <f t="shared" si="13"/>
        <v>537.17480231816273</v>
      </c>
      <c r="S22" s="518">
        <f t="shared" si="14"/>
        <v>306.05640080876935</v>
      </c>
      <c r="T22" s="519">
        <f t="shared" si="15"/>
        <v>3367.704214952827</v>
      </c>
      <c r="U22" s="519">
        <f t="shared" si="16"/>
        <v>23203.424506954882</v>
      </c>
      <c r="V22" s="3"/>
      <c r="W22" s="596">
        <f t="shared" si="17"/>
        <v>2012</v>
      </c>
      <c r="X22" s="1101">
        <f t="shared" si="18"/>
        <v>18992.489088875122</v>
      </c>
      <c r="Y22" s="1102">
        <f t="shared" si="19"/>
        <v>537.17480231816273</v>
      </c>
      <c r="Z22" s="1102">
        <f t="shared" si="20"/>
        <v>306.05640080876935</v>
      </c>
      <c r="AA22" s="1102">
        <f t="shared" si="21"/>
        <v>3367.704214952827</v>
      </c>
      <c r="AB22" s="1144">
        <f t="shared" si="22"/>
        <v>23203.424506954882</v>
      </c>
      <c r="AC22" s="1102"/>
      <c r="AD22" s="1101">
        <f t="shared" si="23"/>
        <v>18992.489088875122</v>
      </c>
      <c r="AE22" s="1102">
        <f t="shared" si="24"/>
        <v>537.17480231816273</v>
      </c>
      <c r="AF22" s="1102">
        <f t="shared" si="25"/>
        <v>306.05640080876935</v>
      </c>
      <c r="AG22" s="1102">
        <f t="shared" si="26"/>
        <v>3367.704214952827</v>
      </c>
      <c r="AH22" s="1144">
        <f t="shared" si="27"/>
        <v>23203.424506954882</v>
      </c>
      <c r="AI22" s="1424"/>
      <c r="AJ22" s="1101">
        <f t="shared" si="28"/>
        <v>18992.489088875122</v>
      </c>
      <c r="AK22" s="1102">
        <f t="shared" si="29"/>
        <v>537.17480231816273</v>
      </c>
      <c r="AL22" s="1102">
        <f t="shared" si="30"/>
        <v>306.05640080876935</v>
      </c>
      <c r="AM22" s="1102">
        <f t="shared" si="31"/>
        <v>3367.704214952827</v>
      </c>
      <c r="AN22" s="1144">
        <f t="shared" si="32"/>
        <v>23203.424506954882</v>
      </c>
      <c r="AO22" s="1421"/>
      <c r="AP22" s="1101">
        <f t="shared" si="33"/>
        <v>18992.489088875122</v>
      </c>
      <c r="AQ22" s="1102">
        <f t="shared" si="34"/>
        <v>537.17480231816273</v>
      </c>
      <c r="AR22" s="1102">
        <f t="shared" si="35"/>
        <v>306.05640080876935</v>
      </c>
      <c r="AS22" s="1102">
        <f t="shared" si="36"/>
        <v>3367.704214952827</v>
      </c>
      <c r="AT22" s="1144">
        <f t="shared" si="37"/>
        <v>23203.424506954882</v>
      </c>
      <c r="AU22" s="1416"/>
      <c r="AV22" s="1101">
        <f t="shared" si="38"/>
        <v>18992.489088875122</v>
      </c>
      <c r="AW22" s="1102">
        <f t="shared" si="39"/>
        <v>537.17480231816273</v>
      </c>
      <c r="AX22" s="1102">
        <f t="shared" si="40"/>
        <v>306.05640080876935</v>
      </c>
      <c r="AY22" s="1102">
        <f t="shared" si="41"/>
        <v>3367.704214952827</v>
      </c>
      <c r="AZ22" s="1144">
        <f t="shared" si="42"/>
        <v>23203.424506954882</v>
      </c>
      <c r="BA22" s="1426"/>
      <c r="BB22" s="1101">
        <f t="shared" si="43"/>
        <v>18992.489088875122</v>
      </c>
      <c r="BC22" s="1102">
        <f t="shared" si="44"/>
        <v>537.17480231816273</v>
      </c>
      <c r="BD22" s="1102">
        <f t="shared" si="45"/>
        <v>306.05640080876935</v>
      </c>
      <c r="BE22" s="1102">
        <f t="shared" si="46"/>
        <v>3367.704214952827</v>
      </c>
      <c r="BF22" s="1144">
        <f t="shared" si="47"/>
        <v>23203.424506954882</v>
      </c>
      <c r="BG22" s="1429"/>
      <c r="BH22" s="596">
        <f t="shared" si="48"/>
        <v>2012</v>
      </c>
      <c r="BI22" s="1102">
        <f>'Baseline data (from input)'!AZ68</f>
        <v>107.94052648488604</v>
      </c>
      <c r="BJ22" s="576">
        <f>'Baseline data (from input)'!BA68</f>
        <v>0.24508587530185427</v>
      </c>
      <c r="BK22" s="1103"/>
      <c r="BL22" s="1101">
        <f t="shared" si="49"/>
        <v>107.94052648488604</v>
      </c>
      <c r="BM22" s="576">
        <f t="shared" si="50"/>
        <v>0.24508587530185427</v>
      </c>
      <c r="BN22" s="1103"/>
      <c r="BO22" s="1102">
        <f t="shared" si="6"/>
        <v>107.94052648488604</v>
      </c>
      <c r="BP22" s="417">
        <f t="shared" si="6"/>
        <v>0.24508587530185427</v>
      </c>
      <c r="BQ22" s="1103"/>
      <c r="BR22" s="1101">
        <f>'Baseline data (from input)'!AZ68</f>
        <v>107.94052648488604</v>
      </c>
      <c r="BS22" s="417">
        <f>'Baseline data (from input)'!BA68</f>
        <v>0.24508587530185427</v>
      </c>
      <c r="BT22" s="1103"/>
      <c r="BU22" s="1102">
        <f t="shared" si="7"/>
        <v>107.94052648488604</v>
      </c>
      <c r="BV22" s="417">
        <f t="shared" si="7"/>
        <v>0.24508587530185427</v>
      </c>
      <c r="BW22" s="1103"/>
      <c r="BX22" s="1101">
        <f t="shared" si="51"/>
        <v>107.94052648488604</v>
      </c>
      <c r="BY22" s="417">
        <f t="shared" si="52"/>
        <v>0.24508587530185427</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893.46175328396396</v>
      </c>
      <c r="D23" s="3">
        <f>'4B Biological treatment '!T76</f>
        <v>0.22228469332565653</v>
      </c>
      <c r="E23" s="178">
        <f>'4B Biological treatment '!U76</f>
        <v>14.712181417774971</v>
      </c>
      <c r="F23" s="178">
        <f>'4B Biological treatment '!W76</f>
        <v>0.88273088506649833</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18762.696818963243</v>
      </c>
      <c r="M23" s="3">
        <f t="shared" si="0"/>
        <v>4.6679785598387875</v>
      </c>
      <c r="N23" s="419">
        <f t="shared" si="9"/>
        <v>582.60238414388891</v>
      </c>
      <c r="O23" s="518">
        <f t="shared" si="10"/>
        <v>310.6538874859516</v>
      </c>
      <c r="P23" s="419">
        <f t="shared" si="11"/>
        <v>3417.8382529883984</v>
      </c>
      <c r="Q23" s="519">
        <f t="shared" si="12"/>
        <v>18762.696818963243</v>
      </c>
      <c r="R23" s="521">
        <f t="shared" si="13"/>
        <v>587.27036270372776</v>
      </c>
      <c r="S23" s="518">
        <f t="shared" si="14"/>
        <v>310.6538874859516</v>
      </c>
      <c r="T23" s="519">
        <f t="shared" si="15"/>
        <v>3417.8382529883984</v>
      </c>
      <c r="U23" s="519">
        <f t="shared" si="16"/>
        <v>23078.459322141316</v>
      </c>
      <c r="V23" s="3"/>
      <c r="W23" s="596">
        <f t="shared" si="17"/>
        <v>2013</v>
      </c>
      <c r="X23" s="1101">
        <f t="shared" si="18"/>
        <v>18762.696818963243</v>
      </c>
      <c r="Y23" s="1102">
        <f t="shared" si="19"/>
        <v>587.27036270372776</v>
      </c>
      <c r="Z23" s="1102">
        <f t="shared" si="20"/>
        <v>310.6538874859516</v>
      </c>
      <c r="AA23" s="1102">
        <f t="shared" si="21"/>
        <v>3417.8382529883984</v>
      </c>
      <c r="AB23" s="1144">
        <f t="shared" si="22"/>
        <v>23078.459322141316</v>
      </c>
      <c r="AC23" s="1102"/>
      <c r="AD23" s="1101">
        <f t="shared" si="23"/>
        <v>18762.696818963243</v>
      </c>
      <c r="AE23" s="1102">
        <f t="shared" si="24"/>
        <v>587.27036270372776</v>
      </c>
      <c r="AF23" s="1102">
        <f t="shared" si="25"/>
        <v>310.6538874859516</v>
      </c>
      <c r="AG23" s="1102">
        <f t="shared" si="26"/>
        <v>3417.8382529883984</v>
      </c>
      <c r="AH23" s="1144">
        <f t="shared" si="27"/>
        <v>23078.459322141316</v>
      </c>
      <c r="AI23" s="1424"/>
      <c r="AJ23" s="1101">
        <f t="shared" si="28"/>
        <v>18762.696818963243</v>
      </c>
      <c r="AK23" s="1102">
        <f t="shared" si="29"/>
        <v>587.27036270372776</v>
      </c>
      <c r="AL23" s="1102">
        <f t="shared" si="30"/>
        <v>310.6538874859516</v>
      </c>
      <c r="AM23" s="1102">
        <f t="shared" si="31"/>
        <v>3417.8382529883984</v>
      </c>
      <c r="AN23" s="1144">
        <f t="shared" si="32"/>
        <v>23078.459322141316</v>
      </c>
      <c r="AO23" s="1421"/>
      <c r="AP23" s="1101">
        <f t="shared" si="33"/>
        <v>18762.696818963243</v>
      </c>
      <c r="AQ23" s="1102">
        <f t="shared" si="34"/>
        <v>587.27036270372776</v>
      </c>
      <c r="AR23" s="1102">
        <f t="shared" si="35"/>
        <v>310.6538874859516</v>
      </c>
      <c r="AS23" s="1102">
        <f t="shared" si="36"/>
        <v>3417.8382529883984</v>
      </c>
      <c r="AT23" s="1144">
        <f t="shared" si="37"/>
        <v>23078.459322141316</v>
      </c>
      <c r="AU23" s="1416"/>
      <c r="AV23" s="1101">
        <f t="shared" si="38"/>
        <v>18762.696818963243</v>
      </c>
      <c r="AW23" s="1102">
        <f t="shared" si="39"/>
        <v>587.27036270372776</v>
      </c>
      <c r="AX23" s="1102">
        <f t="shared" si="40"/>
        <v>310.6538874859516</v>
      </c>
      <c r="AY23" s="1102">
        <f t="shared" si="41"/>
        <v>3417.8382529883984</v>
      </c>
      <c r="AZ23" s="1144">
        <f t="shared" si="42"/>
        <v>23078.459322141316</v>
      </c>
      <c r="BA23" s="1426"/>
      <c r="BB23" s="1101">
        <f t="shared" si="43"/>
        <v>18762.696818963243</v>
      </c>
      <c r="BC23" s="1102">
        <f t="shared" si="44"/>
        <v>587.27036270372776</v>
      </c>
      <c r="BD23" s="1102">
        <f t="shared" si="45"/>
        <v>310.6538874859516</v>
      </c>
      <c r="BE23" s="1102">
        <f t="shared" si="46"/>
        <v>3417.8382529883984</v>
      </c>
      <c r="BF23" s="1144">
        <f t="shared" si="47"/>
        <v>23078.459322141316</v>
      </c>
      <c r="BG23" s="1429"/>
      <c r="BH23" s="596">
        <f t="shared" si="48"/>
        <v>2013</v>
      </c>
      <c r="BI23" s="1102">
        <f>'Baseline data (from input)'!AZ69</f>
        <v>109.29613183006272</v>
      </c>
      <c r="BJ23" s="576">
        <f>'Baseline data (from input)'!BA69</f>
        <v>0.25434846660194188</v>
      </c>
      <c r="BK23" s="1103"/>
      <c r="BL23" s="1101">
        <f t="shared" si="49"/>
        <v>109.29613183006272</v>
      </c>
      <c r="BM23" s="576">
        <f t="shared" si="50"/>
        <v>0.25434846660194188</v>
      </c>
      <c r="BN23" s="1103"/>
      <c r="BO23" s="1102">
        <f t="shared" si="6"/>
        <v>109.29613183006272</v>
      </c>
      <c r="BP23" s="417">
        <f t="shared" si="6"/>
        <v>0.25434846660194188</v>
      </c>
      <c r="BQ23" s="1103"/>
      <c r="BR23" s="1101">
        <f>'Baseline data (from input)'!AZ69</f>
        <v>109.29613183006272</v>
      </c>
      <c r="BS23" s="417">
        <f>'Baseline data (from input)'!BA69</f>
        <v>0.25434846660194188</v>
      </c>
      <c r="BT23" s="1103"/>
      <c r="BU23" s="1102">
        <f t="shared" si="7"/>
        <v>109.29613183006272</v>
      </c>
      <c r="BV23" s="417">
        <f t="shared" si="7"/>
        <v>0.25434846660194188</v>
      </c>
      <c r="BW23" s="1103"/>
      <c r="BX23" s="1101">
        <f t="shared" si="51"/>
        <v>109.29613183006272</v>
      </c>
      <c r="BY23" s="417">
        <f t="shared" si="52"/>
        <v>0.25434846660194188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881.0152451953785</v>
      </c>
      <c r="D24" s="3">
        <f>'4B Biological treatment '!T77</f>
        <v>0.23595330618257898</v>
      </c>
      <c r="E24" s="178">
        <f>'4B Biological treatment '!U77</f>
        <v>15.881405960928122</v>
      </c>
      <c r="F24" s="178">
        <f>'4B Biological treatment '!W77</f>
        <v>0.95288435765568713</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18501.320149102947</v>
      </c>
      <c r="M24" s="3">
        <f t="shared" si="0"/>
        <v>4.9550194298341586</v>
      </c>
      <c r="N24" s="419">
        <f t="shared" si="9"/>
        <v>628.90367605275355</v>
      </c>
      <c r="O24" s="518">
        <f t="shared" si="10"/>
        <v>314.51894299876597</v>
      </c>
      <c r="P24" s="419">
        <f t="shared" si="11"/>
        <v>3469.8404041167237</v>
      </c>
      <c r="Q24" s="519">
        <f t="shared" si="12"/>
        <v>18501.320149102947</v>
      </c>
      <c r="R24" s="521">
        <f t="shared" si="13"/>
        <v>633.85869548258768</v>
      </c>
      <c r="S24" s="518">
        <f t="shared" si="14"/>
        <v>314.51894299876597</v>
      </c>
      <c r="T24" s="519">
        <f t="shared" si="15"/>
        <v>3469.8404041167237</v>
      </c>
      <c r="U24" s="519">
        <f t="shared" si="16"/>
        <v>22919.538191701024</v>
      </c>
      <c r="V24" s="3"/>
      <c r="W24" s="596">
        <f t="shared" si="17"/>
        <v>2014</v>
      </c>
      <c r="X24" s="1101">
        <f t="shared" si="18"/>
        <v>18501.320149102947</v>
      </c>
      <c r="Y24" s="1102">
        <f t="shared" si="19"/>
        <v>633.85869548258768</v>
      </c>
      <c r="Z24" s="1102">
        <f t="shared" si="20"/>
        <v>314.51894299876597</v>
      </c>
      <c r="AA24" s="1102">
        <f t="shared" si="21"/>
        <v>3469.8404041167237</v>
      </c>
      <c r="AB24" s="1144">
        <f t="shared" si="22"/>
        <v>22919.538191701024</v>
      </c>
      <c r="AC24" s="1102"/>
      <c r="AD24" s="1101">
        <f t="shared" si="23"/>
        <v>18501.320149102947</v>
      </c>
      <c r="AE24" s="1102">
        <f t="shared" si="24"/>
        <v>633.85869548258768</v>
      </c>
      <c r="AF24" s="1102">
        <f t="shared" si="25"/>
        <v>314.51894299876597</v>
      </c>
      <c r="AG24" s="1102">
        <f t="shared" si="26"/>
        <v>3469.8404041167237</v>
      </c>
      <c r="AH24" s="1144">
        <f t="shared" si="27"/>
        <v>22919.538191701024</v>
      </c>
      <c r="AI24" s="1424"/>
      <c r="AJ24" s="1101">
        <f t="shared" si="28"/>
        <v>18501.320149102947</v>
      </c>
      <c r="AK24" s="1102">
        <f t="shared" si="29"/>
        <v>633.85869548258768</v>
      </c>
      <c r="AL24" s="1102">
        <f t="shared" si="30"/>
        <v>314.51894299876597</v>
      </c>
      <c r="AM24" s="1102">
        <f t="shared" si="31"/>
        <v>3469.8404041167237</v>
      </c>
      <c r="AN24" s="1144">
        <f t="shared" si="32"/>
        <v>22919.538191701024</v>
      </c>
      <c r="AO24" s="1421"/>
      <c r="AP24" s="1101">
        <f t="shared" si="33"/>
        <v>18501.320149102947</v>
      </c>
      <c r="AQ24" s="1102">
        <f t="shared" si="34"/>
        <v>633.85869548258768</v>
      </c>
      <c r="AR24" s="1102">
        <f t="shared" si="35"/>
        <v>314.51894299876597</v>
      </c>
      <c r="AS24" s="1102">
        <f t="shared" si="36"/>
        <v>3469.8404041167237</v>
      </c>
      <c r="AT24" s="1144">
        <f t="shared" si="37"/>
        <v>22919.538191701024</v>
      </c>
      <c r="AU24" s="1416"/>
      <c r="AV24" s="1101">
        <f t="shared" si="38"/>
        <v>18501.320149102947</v>
      </c>
      <c r="AW24" s="1102">
        <f t="shared" si="39"/>
        <v>633.85869548258768</v>
      </c>
      <c r="AX24" s="1102">
        <f t="shared" si="40"/>
        <v>314.51894299876597</v>
      </c>
      <c r="AY24" s="1102">
        <f t="shared" si="41"/>
        <v>3469.8404041167237</v>
      </c>
      <c r="AZ24" s="1144">
        <f t="shared" si="42"/>
        <v>22919.538191701024</v>
      </c>
      <c r="BA24" s="1426"/>
      <c r="BB24" s="1101">
        <f t="shared" si="43"/>
        <v>18501.320149102947</v>
      </c>
      <c r="BC24" s="1102">
        <f t="shared" si="44"/>
        <v>633.85869548258768</v>
      </c>
      <c r="BD24" s="1102">
        <f t="shared" si="45"/>
        <v>314.51894299876597</v>
      </c>
      <c r="BE24" s="1102">
        <f t="shared" si="46"/>
        <v>3469.8404041167237</v>
      </c>
      <c r="BF24" s="1144">
        <f t="shared" si="47"/>
        <v>22919.538191701024</v>
      </c>
      <c r="BG24" s="1429"/>
      <c r="BH24" s="596">
        <f t="shared" si="48"/>
        <v>2014</v>
      </c>
      <c r="BI24" s="1102">
        <f>'Baseline data (from input)'!AZ70</f>
        <v>110.32910187019579</v>
      </c>
      <c r="BJ24" s="576">
        <f>'Baseline data (from input)'!BA70</f>
        <v>0.26301852617956506</v>
      </c>
      <c r="BK24" s="1103"/>
      <c r="BL24" s="1101">
        <f t="shared" si="49"/>
        <v>110.32910187019579</v>
      </c>
      <c r="BM24" s="576">
        <f t="shared" si="50"/>
        <v>0.26301852617956506</v>
      </c>
      <c r="BN24" s="1103"/>
      <c r="BO24" s="1102">
        <f t="shared" si="6"/>
        <v>110.32910187019579</v>
      </c>
      <c r="BP24" s="417">
        <f t="shared" si="6"/>
        <v>0.26301852617956506</v>
      </c>
      <c r="BQ24" s="1103"/>
      <c r="BR24" s="1101">
        <f>'Baseline data (from input)'!AZ70</f>
        <v>110.32910187019579</v>
      </c>
      <c r="BS24" s="417">
        <f>'Baseline data (from input)'!BA70</f>
        <v>0.26301852617956506</v>
      </c>
      <c r="BT24" s="1103"/>
      <c r="BU24" s="1102">
        <f t="shared" si="7"/>
        <v>110.32910187019579</v>
      </c>
      <c r="BV24" s="417">
        <f t="shared" si="7"/>
        <v>0.26301852617956506</v>
      </c>
      <c r="BW24" s="1103"/>
      <c r="BX24" s="1101">
        <f t="shared" si="51"/>
        <v>110.32910187019579</v>
      </c>
      <c r="BY24" s="417">
        <f t="shared" si="52"/>
        <v>0.26301852617956506</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867.17439223886015</v>
      </c>
      <c r="D25" s="3">
        <f>'4B Biological treatment '!T78</f>
        <v>0.24777058426893236</v>
      </c>
      <c r="E25" s="178">
        <f>'4B Biological treatment '!U78</f>
        <v>16.930783017553516</v>
      </c>
      <c r="F25" s="178">
        <f>'4B Biological treatment '!W78</f>
        <v>1.0158469810532109</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18210.662237016062</v>
      </c>
      <c r="M25" s="3">
        <f t="shared" si="0"/>
        <v>5.2031822696475798</v>
      </c>
      <c r="N25" s="419">
        <f t="shared" si="9"/>
        <v>670.45900749511929</v>
      </c>
      <c r="O25" s="518">
        <f t="shared" si="10"/>
        <v>317.61605794264813</v>
      </c>
      <c r="P25" s="419">
        <f t="shared" si="11"/>
        <v>3523.7828087751991</v>
      </c>
      <c r="Q25" s="519">
        <f t="shared" si="12"/>
        <v>18210.662237016062</v>
      </c>
      <c r="R25" s="521">
        <f t="shared" si="13"/>
        <v>675.66218976476682</v>
      </c>
      <c r="S25" s="518">
        <f t="shared" si="14"/>
        <v>317.61605794264813</v>
      </c>
      <c r="T25" s="519">
        <f t="shared" si="15"/>
        <v>3523.7828087751991</v>
      </c>
      <c r="U25" s="519">
        <f t="shared" si="16"/>
        <v>22727.723293498675</v>
      </c>
      <c r="V25" s="3"/>
      <c r="W25" s="596">
        <f t="shared" si="17"/>
        <v>2015</v>
      </c>
      <c r="X25" s="1101">
        <f t="shared" si="18"/>
        <v>18210.662237016062</v>
      </c>
      <c r="Y25" s="1102">
        <f t="shared" si="19"/>
        <v>675.66218976476682</v>
      </c>
      <c r="Z25" s="1102">
        <f t="shared" si="20"/>
        <v>317.61605794264813</v>
      </c>
      <c r="AA25" s="1102">
        <f t="shared" si="21"/>
        <v>3523.7828087751991</v>
      </c>
      <c r="AB25" s="1144">
        <f t="shared" si="22"/>
        <v>22727.723293498675</v>
      </c>
      <c r="AC25" s="1102"/>
      <c r="AD25" s="1101">
        <f t="shared" si="23"/>
        <v>18210.662237016062</v>
      </c>
      <c r="AE25" s="1102">
        <f t="shared" si="24"/>
        <v>675.66218976476682</v>
      </c>
      <c r="AF25" s="1102">
        <f t="shared" si="25"/>
        <v>317.61605794264813</v>
      </c>
      <c r="AG25" s="1102">
        <f t="shared" si="26"/>
        <v>3523.7828087751991</v>
      </c>
      <c r="AH25" s="1144">
        <f t="shared" si="27"/>
        <v>22727.723293498675</v>
      </c>
      <c r="AI25" s="1424"/>
      <c r="AJ25" s="1101">
        <f t="shared" si="28"/>
        <v>18210.662237016062</v>
      </c>
      <c r="AK25" s="1102">
        <f t="shared" si="29"/>
        <v>675.66218976476682</v>
      </c>
      <c r="AL25" s="1102">
        <f t="shared" si="30"/>
        <v>317.61605794264813</v>
      </c>
      <c r="AM25" s="1102">
        <f t="shared" si="31"/>
        <v>3523.7828087751991</v>
      </c>
      <c r="AN25" s="1144">
        <f t="shared" si="32"/>
        <v>22727.723293498675</v>
      </c>
      <c r="AO25" s="1421"/>
      <c r="AP25" s="1101">
        <f t="shared" si="33"/>
        <v>18210.662237016062</v>
      </c>
      <c r="AQ25" s="1102">
        <f t="shared" si="34"/>
        <v>675.66218976476682</v>
      </c>
      <c r="AR25" s="1102">
        <f t="shared" si="35"/>
        <v>317.61605794264813</v>
      </c>
      <c r="AS25" s="1102">
        <f t="shared" si="36"/>
        <v>3523.7828087751991</v>
      </c>
      <c r="AT25" s="1144">
        <f t="shared" si="37"/>
        <v>22727.723293498675</v>
      </c>
      <c r="AU25" s="1416"/>
      <c r="AV25" s="1101">
        <f t="shared" si="38"/>
        <v>18210.662237016062</v>
      </c>
      <c r="AW25" s="1102">
        <f t="shared" si="39"/>
        <v>675.66218976476682</v>
      </c>
      <c r="AX25" s="1102">
        <f t="shared" si="40"/>
        <v>317.61605794264813</v>
      </c>
      <c r="AY25" s="1102">
        <f t="shared" si="41"/>
        <v>3523.7828087751991</v>
      </c>
      <c r="AZ25" s="1144">
        <f t="shared" si="42"/>
        <v>22727.723293498675</v>
      </c>
      <c r="BA25" s="1426"/>
      <c r="BB25" s="1101">
        <f t="shared" si="43"/>
        <v>18210.662237016062</v>
      </c>
      <c r="BC25" s="1102">
        <f t="shared" si="44"/>
        <v>675.66218976476682</v>
      </c>
      <c r="BD25" s="1102">
        <f t="shared" si="45"/>
        <v>317.61605794264813</v>
      </c>
      <c r="BE25" s="1102">
        <f t="shared" si="46"/>
        <v>3523.7828087751991</v>
      </c>
      <c r="BF25" s="1144">
        <f t="shared" si="47"/>
        <v>22727.723293498675</v>
      </c>
      <c r="BG25" s="1429"/>
      <c r="BH25" s="596">
        <f t="shared" si="48"/>
        <v>2015</v>
      </c>
      <c r="BI25" s="1102">
        <f>'Baseline data (from input)'!AZ71</f>
        <v>110.62168154079941</v>
      </c>
      <c r="BJ25" s="576">
        <f>'Baseline data (from input)'!BA71</f>
        <v>0.27136885841421854</v>
      </c>
      <c r="BK25" s="1103"/>
      <c r="BL25" s="1101">
        <f t="shared" si="49"/>
        <v>110.62168154079941</v>
      </c>
      <c r="BM25" s="576">
        <f t="shared" si="50"/>
        <v>0.27136885841421854</v>
      </c>
      <c r="BN25" s="1103"/>
      <c r="BO25" s="1102">
        <f t="shared" si="6"/>
        <v>110.62168154079941</v>
      </c>
      <c r="BP25" s="417">
        <f t="shared" si="6"/>
        <v>0.27136885841421854</v>
      </c>
      <c r="BQ25" s="1103"/>
      <c r="BR25" s="1101">
        <f>'Baseline data (from input)'!AZ71</f>
        <v>110.62168154079941</v>
      </c>
      <c r="BS25" s="417">
        <f>'Baseline data (from input)'!BA71</f>
        <v>0.27136885841421854</v>
      </c>
      <c r="BT25" s="1103"/>
      <c r="BU25" s="1102">
        <f t="shared" si="7"/>
        <v>110.62168154079941</v>
      </c>
      <c r="BV25" s="417">
        <f t="shared" si="7"/>
        <v>0.27136885841421854</v>
      </c>
      <c r="BW25" s="1103"/>
      <c r="BX25" s="1101">
        <f t="shared" si="51"/>
        <v>110.62168154079941</v>
      </c>
      <c r="BY25" s="417">
        <f t="shared" si="52"/>
        <v>0.27136885841421854</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852.01220331027139</v>
      </c>
      <c r="D26" s="3">
        <f>'4B Biological treatment '!T79</f>
        <v>0.25870619647321014</v>
      </c>
      <c r="E26" s="178">
        <f>'4B Biological treatment '!U79</f>
        <v>17.90231030583266</v>
      </c>
      <c r="F26" s="178">
        <f>'4B Biological treatment '!W79</f>
        <v>1.0741386183499595</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17892.256269515699</v>
      </c>
      <c r="M26" s="3">
        <f t="shared" ref="M26:M27" si="53">D26*$B$3</f>
        <v>5.4328301259374125</v>
      </c>
      <c r="N26" s="419">
        <f t="shared" si="9"/>
        <v>708.93148811097331</v>
      </c>
      <c r="O26" s="518">
        <f t="shared" si="10"/>
        <v>319.90690368827416</v>
      </c>
      <c r="P26" s="419">
        <f t="shared" si="11"/>
        <v>3579.7412011442502</v>
      </c>
      <c r="Q26" s="519">
        <f t="shared" si="12"/>
        <v>17892.256269515699</v>
      </c>
      <c r="R26" s="521">
        <f t="shared" si="13"/>
        <v>714.36431823691066</v>
      </c>
      <c r="S26" s="518">
        <f t="shared" si="14"/>
        <v>319.90690368827416</v>
      </c>
      <c r="T26" s="519">
        <f t="shared" si="15"/>
        <v>3579.7412011442502</v>
      </c>
      <c r="U26" s="519">
        <f t="shared" si="16"/>
        <v>22506.268692585138</v>
      </c>
      <c r="V26" s="3"/>
      <c r="W26" s="596">
        <f t="shared" si="17"/>
        <v>2016</v>
      </c>
      <c r="X26" s="1101">
        <f t="shared" si="18"/>
        <v>17892.256269515699</v>
      </c>
      <c r="Y26" s="1102">
        <f t="shared" si="19"/>
        <v>714.36431823691066</v>
      </c>
      <c r="Z26" s="1102">
        <f t="shared" si="20"/>
        <v>319.90690368827416</v>
      </c>
      <c r="AA26" s="1102">
        <f t="shared" si="21"/>
        <v>3579.7412011442502</v>
      </c>
      <c r="AB26" s="1144">
        <f t="shared" si="22"/>
        <v>22506.268692585138</v>
      </c>
      <c r="AC26" s="1102"/>
      <c r="AD26" s="1101">
        <f t="shared" si="23"/>
        <v>17892.256269515699</v>
      </c>
      <c r="AE26" s="1102">
        <f t="shared" si="24"/>
        <v>714.36431823691066</v>
      </c>
      <c r="AF26" s="1102">
        <f t="shared" si="25"/>
        <v>319.90690368827416</v>
      </c>
      <c r="AG26" s="1102">
        <f t="shared" si="26"/>
        <v>3579.7412011442502</v>
      </c>
      <c r="AH26" s="1144">
        <f t="shared" si="27"/>
        <v>22506.268692585138</v>
      </c>
      <c r="AI26" s="1424"/>
      <c r="AJ26" s="1101">
        <f t="shared" si="28"/>
        <v>17892.256269515699</v>
      </c>
      <c r="AK26" s="1102">
        <f t="shared" si="29"/>
        <v>714.36431823691066</v>
      </c>
      <c r="AL26" s="1102">
        <f t="shared" si="30"/>
        <v>319.90690368827416</v>
      </c>
      <c r="AM26" s="1102">
        <f t="shared" si="31"/>
        <v>3579.7412011442502</v>
      </c>
      <c r="AN26" s="1144">
        <f t="shared" si="32"/>
        <v>22506.268692585138</v>
      </c>
      <c r="AO26" s="1421"/>
      <c r="AP26" s="1101">
        <f t="shared" si="33"/>
        <v>17892.256269515699</v>
      </c>
      <c r="AQ26" s="1102">
        <f t="shared" si="34"/>
        <v>714.36431823691066</v>
      </c>
      <c r="AR26" s="1102">
        <f t="shared" si="35"/>
        <v>319.90690368827416</v>
      </c>
      <c r="AS26" s="1102">
        <f t="shared" si="36"/>
        <v>3579.7412011442502</v>
      </c>
      <c r="AT26" s="1144">
        <f t="shared" si="37"/>
        <v>22506.268692585138</v>
      </c>
      <c r="AU26" s="1417"/>
      <c r="AV26" s="1101">
        <f t="shared" si="38"/>
        <v>17892.256269515699</v>
      </c>
      <c r="AW26" s="1102">
        <f t="shared" si="39"/>
        <v>714.36431823691066</v>
      </c>
      <c r="AX26" s="1102">
        <f t="shared" si="40"/>
        <v>319.90690368827416</v>
      </c>
      <c r="AY26" s="1102">
        <f t="shared" si="41"/>
        <v>3579.7412011442502</v>
      </c>
      <c r="AZ26" s="1144">
        <f t="shared" si="42"/>
        <v>22506.268692585138</v>
      </c>
      <c r="BA26" s="1426"/>
      <c r="BB26" s="1101">
        <f t="shared" si="43"/>
        <v>17892.256269515699</v>
      </c>
      <c r="BC26" s="1102">
        <f t="shared" si="44"/>
        <v>714.36431823691066</v>
      </c>
      <c r="BD26" s="1102">
        <f t="shared" si="45"/>
        <v>319.90690368827416</v>
      </c>
      <c r="BE26" s="1102">
        <f t="shared" si="46"/>
        <v>3579.7412011442502</v>
      </c>
      <c r="BF26" s="1144">
        <f t="shared" si="47"/>
        <v>22506.268692585138</v>
      </c>
      <c r="BG26" s="1429"/>
      <c r="BH26" s="596">
        <f t="shared" si="48"/>
        <v>2016</v>
      </c>
      <c r="BI26" s="1102">
        <f>'Baseline data (from input)'!AZ72</f>
        <v>110.81953163849391</v>
      </c>
      <c r="BJ26" s="576">
        <f>'Baseline data (from input)'!BA72</f>
        <v>0.27918814642584222</v>
      </c>
      <c r="BK26" s="1103"/>
      <c r="BL26" s="1101">
        <f t="shared" si="49"/>
        <v>110.81953163849391</v>
      </c>
      <c r="BM26" s="576">
        <f t="shared" si="50"/>
        <v>0.27918814642584222</v>
      </c>
      <c r="BN26" s="1103"/>
      <c r="BO26" s="1102">
        <f t="shared" si="6"/>
        <v>110.81953163849391</v>
      </c>
      <c r="BP26" s="417">
        <f t="shared" si="6"/>
        <v>0.27918814642584222</v>
      </c>
      <c r="BQ26" s="1103"/>
      <c r="BR26" s="1101">
        <f>'Baseline data (from input)'!AZ73</f>
        <v>111.48215319455257</v>
      </c>
      <c r="BS26" s="417">
        <f>'Baseline data (from input)'!BA72</f>
        <v>0.27918814642584222</v>
      </c>
      <c r="BT26" s="1103"/>
      <c r="BU26" s="1102">
        <f t="shared" si="7"/>
        <v>110.81953163849391</v>
      </c>
      <c r="BV26" s="417">
        <f t="shared" si="7"/>
        <v>0.27918814642584222</v>
      </c>
      <c r="BW26" s="1103"/>
      <c r="BX26" s="1101">
        <f>BU26</f>
        <v>110.81953163849391</v>
      </c>
      <c r="BY26" s="417">
        <f>BV26</f>
        <v>0.27918814642584222</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835.65202381317863</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17548.692500076751</v>
      </c>
      <c r="M27" s="515">
        <f t="shared" si="53"/>
        <v>5.6614639220734917</v>
      </c>
      <c r="N27" s="471">
        <f t="shared" si="9"/>
        <v>745.73565301145118</v>
      </c>
      <c r="O27" s="514">
        <f t="shared" si="10"/>
        <v>321.35014174830235</v>
      </c>
      <c r="P27" s="471">
        <f t="shared" si="11"/>
        <v>3637.7950868788384</v>
      </c>
      <c r="Q27" s="471">
        <f t="shared" si="12"/>
        <v>17548.692500076751</v>
      </c>
      <c r="R27" s="517">
        <f t="shared" si="13"/>
        <v>751.39711693352467</v>
      </c>
      <c r="S27" s="514">
        <f t="shared" si="14"/>
        <v>321.35014174830235</v>
      </c>
      <c r="T27" s="471">
        <f t="shared" si="15"/>
        <v>3637.7950868788384</v>
      </c>
      <c r="U27" s="471">
        <f t="shared" si="16"/>
        <v>22259.234845637417</v>
      </c>
      <c r="V27" s="3"/>
      <c r="W27" s="596">
        <f t="shared" si="17"/>
        <v>2017</v>
      </c>
      <c r="X27" s="1101">
        <f t="shared" si="18"/>
        <v>17548.692500076751</v>
      </c>
      <c r="Y27" s="1102">
        <f t="shared" si="19"/>
        <v>751.39711693352467</v>
      </c>
      <c r="Z27" s="1102">
        <f t="shared" si="20"/>
        <v>321.35014174830235</v>
      </c>
      <c r="AA27" s="1102">
        <f t="shared" si="21"/>
        <v>3637.7950868788384</v>
      </c>
      <c r="AB27" s="1144">
        <f t="shared" si="22"/>
        <v>22259.234845637417</v>
      </c>
      <c r="AC27" s="1102"/>
      <c r="AD27" s="1101">
        <f>Q27</f>
        <v>17548.692500076751</v>
      </c>
      <c r="AE27" s="1102">
        <f t="shared" si="24"/>
        <v>751.39711693352467</v>
      </c>
      <c r="AF27" s="1102">
        <f t="shared" si="25"/>
        <v>321.35014174830235</v>
      </c>
      <c r="AG27" s="1102">
        <f t="shared" si="26"/>
        <v>3637.7950868788384</v>
      </c>
      <c r="AH27" s="1144">
        <f>SUM(AD27:AG27)</f>
        <v>22259.234845637417</v>
      </c>
      <c r="AI27" s="1424"/>
      <c r="AJ27" s="1101">
        <f t="shared" si="28"/>
        <v>17548.692500076751</v>
      </c>
      <c r="AK27" s="1102">
        <f t="shared" si="29"/>
        <v>751.39711693352467</v>
      </c>
      <c r="AL27" s="1102">
        <f t="shared" si="30"/>
        <v>321.35014174830235</v>
      </c>
      <c r="AM27" s="1102">
        <f t="shared" si="31"/>
        <v>3637.7950868788384</v>
      </c>
      <c r="AN27" s="1144">
        <f t="shared" si="32"/>
        <v>22259.234845637417</v>
      </c>
      <c r="AO27" s="1421"/>
      <c r="AP27" s="1101">
        <f t="shared" ref="AP27" si="54">Q27</f>
        <v>17548.692500076751</v>
      </c>
      <c r="AQ27" s="1102">
        <f t="shared" ref="AQ27" si="55">R27</f>
        <v>751.39711693352467</v>
      </c>
      <c r="AR27" s="1102">
        <f t="shared" ref="AR27" si="56">S27</f>
        <v>321.35014174830235</v>
      </c>
      <c r="AS27" s="1102">
        <f t="shared" ref="AS27" si="57">T27</f>
        <v>3637.7950868788384</v>
      </c>
      <c r="AT27" s="1144">
        <f t="shared" si="37"/>
        <v>22259.234845637417</v>
      </c>
      <c r="AU27" s="1417"/>
      <c r="AV27" s="1101">
        <f t="shared" si="38"/>
        <v>17548.692500076751</v>
      </c>
      <c r="AW27" s="1102">
        <f t="shared" si="39"/>
        <v>751.39711693352467</v>
      </c>
      <c r="AX27" s="1102">
        <f t="shared" si="40"/>
        <v>321.35014174830235</v>
      </c>
      <c r="AY27" s="1102">
        <f t="shared" si="41"/>
        <v>3637.7950868788384</v>
      </c>
      <c r="AZ27" s="1144">
        <f t="shared" si="42"/>
        <v>22259.234845637417</v>
      </c>
      <c r="BA27" s="1426"/>
      <c r="BB27" s="1101">
        <f t="shared" si="43"/>
        <v>17548.692500076751</v>
      </c>
      <c r="BC27" s="1102">
        <f t="shared" si="44"/>
        <v>751.39711693352467</v>
      </c>
      <c r="BD27" s="1102">
        <f t="shared" si="45"/>
        <v>321.35014174830235</v>
      </c>
      <c r="BE27" s="1102">
        <f t="shared" si="46"/>
        <v>3637.7950868788384</v>
      </c>
      <c r="BF27" s="1144">
        <f t="shared" si="47"/>
        <v>22259.234845637417</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17183.427475855868</v>
      </c>
      <c r="Y28" s="1102">
        <f t="shared" ref="Y28:AA28" si="58">R29</f>
        <v>814.18964851912312</v>
      </c>
      <c r="Z28" s="1102">
        <f t="shared" si="58"/>
        <v>313.05069559326625</v>
      </c>
      <c r="AA28" s="1102">
        <f t="shared" si="58"/>
        <v>3728.7332486308678</v>
      </c>
      <c r="AB28" s="1144">
        <f t="shared" si="22"/>
        <v>22039.401068599123</v>
      </c>
      <c r="AC28" s="1425" t="str">
        <f>IF(OR('Recycling - Case 1'!AC98="No",'Recycling - Case 1'!T138="No"), "No", "Yes")</f>
        <v>Yes</v>
      </c>
      <c r="AD28" s="1101">
        <f>Q63</f>
        <v>17183.427475855868</v>
      </c>
      <c r="AE28" s="1102">
        <f t="shared" ref="AE28:AG28" si="59">R63</f>
        <v>814.18964851912312</v>
      </c>
      <c r="AF28" s="1102">
        <f t="shared" si="59"/>
        <v>313.05069559326625</v>
      </c>
      <c r="AG28" s="1102">
        <f t="shared" si="59"/>
        <v>3728.7332486308678</v>
      </c>
      <c r="AH28" s="1144">
        <f t="shared" ref="AH28:AH60" si="60">SUM(AD28:AG28)</f>
        <v>22039.401068599123</v>
      </c>
      <c r="AI28" s="1425" t="str">
        <f>IF(OR('Recycling - Case 1'!AC98="No",'Recycling - Case 1'!T178="No"), "No", "Yes")</f>
        <v>Yes</v>
      </c>
      <c r="AJ28" s="1101">
        <f>Q97</f>
        <v>17183.427475855868</v>
      </c>
      <c r="AK28" s="1102">
        <f t="shared" ref="AK28:AN28" si="61">R97</f>
        <v>814.18964851912312</v>
      </c>
      <c r="AL28" s="1102">
        <f t="shared" si="61"/>
        <v>313.30333811016675</v>
      </c>
      <c r="AM28" s="1102">
        <f t="shared" si="61"/>
        <v>3778.1317878798554</v>
      </c>
      <c r="AN28" s="1144">
        <f t="shared" si="61"/>
        <v>22089.052250365014</v>
      </c>
      <c r="AO28" s="1418" t="str">
        <f>IF(OR('Recycling - Case 2'!AC98="No",'Recycling - Case 2'!T138="No"), "No", "Yes")</f>
        <v>Yes</v>
      </c>
      <c r="AP28" s="1101">
        <f>Q131</f>
        <v>17183.427475855868</v>
      </c>
      <c r="AQ28" s="1102">
        <f t="shared" ref="AQ28:AS28" si="62">R131</f>
        <v>814.18964851912312</v>
      </c>
      <c r="AR28" s="1102">
        <f t="shared" si="62"/>
        <v>313.30333811016675</v>
      </c>
      <c r="AS28" s="1102">
        <f t="shared" si="62"/>
        <v>3778.1317878798554</v>
      </c>
      <c r="AT28" s="1144">
        <f t="shared" si="37"/>
        <v>22089.052250365014</v>
      </c>
      <c r="AU28" s="1425" t="str">
        <f>IF(OR('Recycling - Case 2'!AC98="No",'Recycling - Case 2'!T178="No"), "No", "Yes")</f>
        <v>Yes</v>
      </c>
      <c r="AV28" s="1101">
        <f t="shared" ref="AV28:AV60" si="63">Q165</f>
        <v>17183.427475855868</v>
      </c>
      <c r="AW28" s="1102">
        <f t="shared" ref="AW28:AW60" si="64">R165</f>
        <v>751.89583970003173</v>
      </c>
      <c r="AX28" s="1102">
        <f t="shared" ref="AX28:AX60" si="65">S165</f>
        <v>313.30333811016669</v>
      </c>
      <c r="AY28" s="1102">
        <f t="shared" ref="AY28:AY60" si="66">T165</f>
        <v>3778.1317878798554</v>
      </c>
      <c r="AZ28" s="1144">
        <f t="shared" ref="AZ28:AZ60" si="67">U165</f>
        <v>22026.758441545921</v>
      </c>
      <c r="BA28" s="1425" t="str">
        <f>IF(OR('Recycling - Case 3'!AC98="No",'Recycling - Case 3'!T138="No"), "No", "Yes")</f>
        <v>Yes</v>
      </c>
      <c r="BB28" s="1101">
        <f>Q199</f>
        <v>17183.427475855868</v>
      </c>
      <c r="BC28" s="1102">
        <f t="shared" ref="BC28:BE28" si="68">R199</f>
        <v>751.89583970003173</v>
      </c>
      <c r="BD28" s="1102">
        <f t="shared" si="68"/>
        <v>313.30333811016669</v>
      </c>
      <c r="BE28" s="1102">
        <f t="shared" si="68"/>
        <v>3778.1317878798554</v>
      </c>
      <c r="BF28" s="1144">
        <f t="shared" si="47"/>
        <v>22026.758441545921</v>
      </c>
      <c r="BG28" s="1425" t="str">
        <f>IF(OR('Recycling - Case 3'!AC98="No",'Recycling - Case 3'!T178="No"), "No", "Yes")</f>
        <v>Yes</v>
      </c>
      <c r="BH28" s="596">
        <f t="shared" si="48"/>
        <v>2018</v>
      </c>
      <c r="BI28" s="1102">
        <f>'Recycling - Case 1'!BV98</f>
        <v>108.19824295420007</v>
      </c>
      <c r="BJ28" s="417">
        <f>'Recycling - Case 1'!BW98</f>
        <v>0.30265453320366476</v>
      </c>
      <c r="BK28" s="1144">
        <f>'Recycling - Case 1'!BX98</f>
        <v>48.363465096576817</v>
      </c>
      <c r="BL28" s="1101">
        <f>'Recycling - Case 1'!BY98</f>
        <v>108.19824295420007</v>
      </c>
      <c r="BM28" s="576">
        <f>'Recycling - Case 1'!BZ98</f>
        <v>0.30265453320366476</v>
      </c>
      <c r="BN28" s="1144">
        <f>'Recycling - Case 1'!CA98</f>
        <v>48.363465096576817</v>
      </c>
      <c r="BO28" s="1102">
        <f>'Recycling - Case 2'!BV98</f>
        <v>108.63707867379033</v>
      </c>
      <c r="BP28" s="417">
        <f>'Recycling - Case 2'!BW98</f>
        <v>0.31138874173491637</v>
      </c>
      <c r="BQ28" s="1144">
        <f>'Recycling - Case 2'!BX98</f>
        <v>48.363465096576817</v>
      </c>
      <c r="BR28" s="1101">
        <f>'Recycling - Case 2'!BY98</f>
        <v>108.63707867379033</v>
      </c>
      <c r="BS28" s="417">
        <f>'Recycling - Case 2'!BZ98</f>
        <v>0.31138874173491637</v>
      </c>
      <c r="BT28" s="1144">
        <f>'Recycling - Case 2'!CA98</f>
        <v>48.363465096576817</v>
      </c>
      <c r="BU28" s="1102">
        <f>'Recycling - Case 3'!BV98</f>
        <v>108.63707867379033</v>
      </c>
      <c r="BV28" s="417">
        <f>'Recycling - Case 3'!BW98</f>
        <v>0.31138874173491637</v>
      </c>
      <c r="BW28" s="1144">
        <f>'Recycling - Case 3'!BX98</f>
        <v>48.363465096576817</v>
      </c>
      <c r="BX28" s="1101">
        <f>'Recycling - Case 3'!BY98</f>
        <v>108.63707867379033</v>
      </c>
      <c r="BY28" s="417">
        <f>'Recycling - Case 3'!BZ98</f>
        <v>0.31138874173491637</v>
      </c>
      <c r="BZ28" s="1144">
        <f>'Recycling - Case 3'!CA98</f>
        <v>48.363465096576817</v>
      </c>
      <c r="CA28" s="596">
        <v>2018</v>
      </c>
      <c r="CB28" s="649">
        <f>'Recycling - Case 1'!CB98</f>
        <v>2.3712632285903479E-2</v>
      </c>
      <c r="CC28" s="417">
        <f>'Recycling - Case 1'!CC98</f>
        <v>2.2436844797943833E-2</v>
      </c>
      <c r="CD28" s="417">
        <f>'Recycling - Case 1'!CD98</f>
        <v>2.3712632285903479E-2</v>
      </c>
      <c r="CE28" s="525">
        <f>'Recycling - Case 1'!CE98</f>
        <v>2.2436844797943833E-2</v>
      </c>
      <c r="CF28" s="649">
        <f>'Recycling - Case 2'!CB98</f>
        <v>2.3097802675159818E-2</v>
      </c>
      <c r="CG28" s="417">
        <f>'Recycling - Case 2'!CC98</f>
        <v>1.7528030868107947E-2</v>
      </c>
      <c r="CH28" s="417">
        <f>'Recycling - Case 2'!CD98</f>
        <v>2.3097802675159818E-2</v>
      </c>
      <c r="CI28" s="525">
        <f>'Recycling - Case 2'!CE98</f>
        <v>1.7528030868107947E-2</v>
      </c>
      <c r="CJ28" s="649">
        <f>'Recycling - Case 3'!CB98</f>
        <v>2.3097802675159818E-2</v>
      </c>
      <c r="CK28" s="417">
        <f>'Recycling - Case 3'!CC98</f>
        <v>1.7528030868107947E-2</v>
      </c>
      <c r="CL28" s="417">
        <f>'Recycling - Case 3'!CD98</f>
        <v>2.3097802675159818E-2</v>
      </c>
      <c r="CM28" s="525">
        <f>'Recycling - Case 3'!CE98</f>
        <v>1.7528030868107947E-2</v>
      </c>
    </row>
    <row r="29" spans="1:91">
      <c r="A29" s="1430">
        <f>'Input data'!A118</f>
        <v>2018</v>
      </c>
      <c r="B29" s="1430"/>
      <c r="C29" s="1431">
        <f>'4A SWD Case 1'!BG88</f>
        <v>818.25845123123179</v>
      </c>
      <c r="D29" s="515">
        <f>'4B Biological treatment '!T82</f>
        <v>0.32128727502844628</v>
      </c>
      <c r="E29" s="1432">
        <f>'4B Biological treatment '!U82</f>
        <v>20.389965044028429</v>
      </c>
      <c r="F29" s="1432">
        <f>'4B Biological treatment '!W82</f>
        <v>1.2233979026417054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17183.427475855868</v>
      </c>
      <c r="M29" s="1434">
        <f t="shared" ref="M29:M61" si="70">D29*$B$3</f>
        <v>6.747032775597372</v>
      </c>
      <c r="N29" s="1435">
        <f t="shared" ref="N29:N61" si="71">E29*$B$3+F29*$C$3</f>
        <v>807.44261574352572</v>
      </c>
      <c r="O29" s="1431">
        <f t="shared" ref="O29:O61" si="72">G29+H29*$B$3+I29*$C$3</f>
        <v>313.05069559326625</v>
      </c>
      <c r="P29" s="1435">
        <f t="shared" ref="P29:P61" si="73">J29*$B$3+K29*$C$3</f>
        <v>3728.7332486308678</v>
      </c>
      <c r="Q29" s="471">
        <f t="shared" ref="Q29:Q125" si="74">L29</f>
        <v>17183.427475855868</v>
      </c>
      <c r="R29" s="517">
        <f t="shared" ref="R29:R125" si="75">M29+N29</f>
        <v>814.18964851912312</v>
      </c>
      <c r="S29" s="514">
        <f t="shared" ref="S29:S125" si="76">O29</f>
        <v>313.05069559326625</v>
      </c>
      <c r="T29" s="471">
        <f t="shared" ref="T29:T125" si="77">P29</f>
        <v>3728.7332486308678</v>
      </c>
      <c r="U29" s="471">
        <f t="shared" ref="U29:U125" si="78">SUM(Q29:T29)</f>
        <v>22039.401068599123</v>
      </c>
      <c r="V29" s="3"/>
      <c r="W29" s="596">
        <f t="shared" ref="W29:W60" si="79">A30</f>
        <v>2019</v>
      </c>
      <c r="X29" s="1101">
        <f t="shared" ref="X29:X60" si="80">Q30</f>
        <v>16801.015156755002</v>
      </c>
      <c r="Y29" s="1102">
        <f t="shared" ref="Y29:Y60" si="81">R30</f>
        <v>865.88076033170444</v>
      </c>
      <c r="Z29" s="1102">
        <f t="shared" ref="Z29:Z60" si="82">S30</f>
        <v>304.9221239283998</v>
      </c>
      <c r="AA29" s="1102">
        <f t="shared" ref="AA29:AA60" si="83">T30</f>
        <v>3821.6612855587077</v>
      </c>
      <c r="AB29" s="1144">
        <f t="shared" si="22"/>
        <v>21793.479326573815</v>
      </c>
      <c r="AC29" s="1425" t="str">
        <f>IF(OR('Recycling - Case 1'!AC99="No",'Recycling - Case 1'!T139="No"), "No", "Yes")</f>
        <v>Yes</v>
      </c>
      <c r="AD29" s="1101">
        <f t="shared" ref="AD29:AD60" si="84">Q64</f>
        <v>16801.015156755002</v>
      </c>
      <c r="AE29" s="1102">
        <f t="shared" ref="AE29:AE60" si="85">R64</f>
        <v>865.88076033170444</v>
      </c>
      <c r="AF29" s="1102">
        <f t="shared" ref="AF29:AF60" si="86">S64</f>
        <v>304.9221239283998</v>
      </c>
      <c r="AG29" s="1102">
        <f t="shared" ref="AG29:AG60" si="87">T64</f>
        <v>3821.6612855587077</v>
      </c>
      <c r="AH29" s="1144">
        <f t="shared" si="60"/>
        <v>21793.479326573815</v>
      </c>
      <c r="AI29" s="1425" t="str">
        <f>IF(OR('Recycling - Case 1'!AI10="No",'Recycling - Case 1'!Z139="No"), "No", "Yes")</f>
        <v>Yes</v>
      </c>
      <c r="AJ29" s="1101">
        <f t="shared" ref="AJ29:AJ60" si="88">Q98</f>
        <v>16806.642571472396</v>
      </c>
      <c r="AK29" s="1102">
        <f t="shared" ref="AK29:AK60" si="89">R98</f>
        <v>865.88076033170444</v>
      </c>
      <c r="AL29" s="1102">
        <f t="shared" ref="AL29:AL60" si="90">S98</f>
        <v>307.81392004196488</v>
      </c>
      <c r="AM29" s="1102">
        <f t="shared" ref="AM29:AM60" si="91">T98</f>
        <v>3922.0560748079342</v>
      </c>
      <c r="AN29" s="1144">
        <f t="shared" ref="AN29:AN60" si="92">U98</f>
        <v>21902.393326653997</v>
      </c>
      <c r="AO29" s="1418" t="str">
        <f>IF(OR('Recycling - Case 2'!AC99="No",'Recycling - Case 2'!T139="No"), "No", "Yes")</f>
        <v>Yes</v>
      </c>
      <c r="AP29" s="1101">
        <f t="shared" ref="AP29:AP60" si="93">Q132</f>
        <v>16806.642571472396</v>
      </c>
      <c r="AQ29" s="1102">
        <f t="shared" ref="AQ29:AQ60" si="94">R132</f>
        <v>865.88076033170444</v>
      </c>
      <c r="AR29" s="1102">
        <f t="shared" ref="AR29:AR60" si="95">S132</f>
        <v>307.81392004196488</v>
      </c>
      <c r="AS29" s="1102">
        <f t="shared" ref="AS29:AS60" si="96">T132</f>
        <v>3922.0560748079342</v>
      </c>
      <c r="AT29" s="1144">
        <f t="shared" si="37"/>
        <v>21902.393326653997</v>
      </c>
      <c r="AU29" s="1425" t="str">
        <f>IF(OR('Recycling - Case 2'!AC99="No",'Recycling - Case 2'!T179="No"), "No", "Yes")</f>
        <v>Yes</v>
      </c>
      <c r="AV29" s="1101">
        <f t="shared" si="63"/>
        <v>16806.650151157832</v>
      </c>
      <c r="AW29" s="1102">
        <f t="shared" si="64"/>
        <v>732.55174345032856</v>
      </c>
      <c r="AX29" s="1102">
        <f t="shared" si="65"/>
        <v>307.81392004196488</v>
      </c>
      <c r="AY29" s="1102">
        <f t="shared" si="66"/>
        <v>3922.0560748079342</v>
      </c>
      <c r="AZ29" s="1144">
        <f t="shared" si="67"/>
        <v>21769.071889458057</v>
      </c>
      <c r="BA29" s="1425" t="str">
        <f>IF(OR('Recycling - Case 3'!AC99="No",'Recycling - Case 3'!T139="No"), "No", "Yes")</f>
        <v>Yes</v>
      </c>
      <c r="BB29" s="1101">
        <f t="shared" ref="BB29:BB60" si="97">Q200</f>
        <v>16806.650151157832</v>
      </c>
      <c r="BC29" s="1102">
        <f t="shared" ref="BC29:BC60" si="98">R200</f>
        <v>732.55174345032856</v>
      </c>
      <c r="BD29" s="1102">
        <f t="shared" ref="BD29:BD60" si="99">S200</f>
        <v>307.81392004196488</v>
      </c>
      <c r="BE29" s="1102">
        <f t="shared" ref="BE29:BE60" si="100">T200</f>
        <v>3922.0560748079342</v>
      </c>
      <c r="BF29" s="1144">
        <f t="shared" si="47"/>
        <v>21769.071889458057</v>
      </c>
      <c r="BG29" s="1425" t="str">
        <f>IF(OR('Recycling - Case 3'!AC99="No",'Recycling - Case 3'!T179="No"), "No", "Yes")</f>
        <v>Yes</v>
      </c>
      <c r="BH29" s="596">
        <f t="shared" si="48"/>
        <v>2019</v>
      </c>
      <c r="BI29" s="1102">
        <f>'Recycling - Case 1'!BV99</f>
        <v>105.05421947623027</v>
      </c>
      <c r="BJ29" s="417">
        <f>'Recycling - Case 1'!BW99</f>
        <v>0.31907616511737785</v>
      </c>
      <c r="BK29" s="1144">
        <f>'Recycling - Case 1'!BX99</f>
        <v>48.12904402528045</v>
      </c>
      <c r="BL29" s="1101">
        <f>'Recycling - Case 1'!BY99</f>
        <v>105.05421947623027</v>
      </c>
      <c r="BM29" s="576">
        <f>'Recycling - Case 1'!BZ99</f>
        <v>0.31907616511737785</v>
      </c>
      <c r="BN29" s="1144">
        <f>'Recycling - Case 1'!CA99</f>
        <v>48.12904402528045</v>
      </c>
      <c r="BO29" s="1102">
        <f>'Recycling - Case 2'!BV99</f>
        <v>106.50198857665491</v>
      </c>
      <c r="BP29" s="417">
        <f>'Recycling - Case 2'!BW99</f>
        <v>0.33494642311450179</v>
      </c>
      <c r="BQ29" s="1144">
        <f>'Recycling - Case 2'!BX99</f>
        <v>48.12904402528045</v>
      </c>
      <c r="BR29" s="1101">
        <f>'Recycling - Case 2'!BY99</f>
        <v>106.50198857665491</v>
      </c>
      <c r="BS29" s="417">
        <f>'Recycling - Case 2'!BZ99</f>
        <v>0.33494642311450179</v>
      </c>
      <c r="BT29" s="1144">
        <f>'Recycling - Case 2'!CA99</f>
        <v>48.12904402528045</v>
      </c>
      <c r="BU29" s="1102">
        <f>'Recycling - Case 3'!BV99</f>
        <v>106.50198857665491</v>
      </c>
      <c r="BV29" s="417">
        <f>'Recycling - Case 3'!BW99</f>
        <v>0.33494642311450179</v>
      </c>
      <c r="BW29" s="1144">
        <f>'Recycling - Case 3'!BX99</f>
        <v>48.12904402528045</v>
      </c>
      <c r="BX29" s="1101">
        <f>'Recycling - Case 3'!BY99</f>
        <v>106.50198857665491</v>
      </c>
      <c r="BY29" s="417">
        <f>'Recycling - Case 3'!BZ99</f>
        <v>0.33494642311450179</v>
      </c>
      <c r="BZ29" s="1144">
        <f>'Recycling - Case 3'!CA99</f>
        <v>48.12904402528045</v>
      </c>
      <c r="CA29" s="596">
        <v>2019</v>
      </c>
      <c r="CB29" s="649">
        <f>'Recycling - Case 1'!CB99</f>
        <v>4.7766344222348933E-2</v>
      </c>
      <c r="CC29" s="417">
        <f>'Recycling - Case 1'!CC99</f>
        <v>5.560735560668284E-2</v>
      </c>
      <c r="CD29" s="417">
        <f>'Recycling - Case 1'!CD99</f>
        <v>4.7766344222348933E-2</v>
      </c>
      <c r="CE29" s="525">
        <f>'Recycling - Case 1'!CE99</f>
        <v>5.560735560668284E-2</v>
      </c>
      <c r="CF29" s="649">
        <f>'Recycling - Case 2'!CB99</f>
        <v>4.2261345922522509E-2</v>
      </c>
      <c r="CG29" s="417">
        <f>'Recycling - Case 2'!CC99</f>
        <v>4.0406028562508522E-2</v>
      </c>
      <c r="CH29" s="417">
        <f>'Recycling - Case 2'!CD99</f>
        <v>4.2261345922522509E-2</v>
      </c>
      <c r="CI29" s="525">
        <f>'Recycling - Case 2'!CE99</f>
        <v>4.0406028562508522E-2</v>
      </c>
      <c r="CJ29" s="649">
        <f>'Recycling - Case 3'!CB99</f>
        <v>4.2261345922522509E-2</v>
      </c>
      <c r="CK29" s="417">
        <f>'Recycling - Case 3'!CC99</f>
        <v>4.0406028562508522E-2</v>
      </c>
      <c r="CL29" s="417">
        <f>'Recycling - Case 3'!CD99</f>
        <v>4.2261345922522509E-2</v>
      </c>
      <c r="CM29" s="525">
        <f>'Recycling - Case 3'!CE99</f>
        <v>4.0406028562508522E-2</v>
      </c>
    </row>
    <row r="30" spans="1:91">
      <c r="A30" s="4">
        <f>'Input data'!A119</f>
        <v>2019</v>
      </c>
      <c r="B30" s="4"/>
      <c r="C30" s="769">
        <f>'4A SWD Case 1'!BG89</f>
        <v>800.04834079785724</v>
      </c>
      <c r="D30" s="3">
        <f>'4B Biological treatment '!T83</f>
        <v>0.3745336209898521</v>
      </c>
      <c r="E30" s="1159">
        <f>'4B Biological treatment '!U83</f>
        <v>21.667059451790848</v>
      </c>
      <c r="F30" s="1159">
        <f>'4B Biological treatment '!W83</f>
        <v>1.3000235671074507</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16801.015156755002</v>
      </c>
      <c r="M30" s="772">
        <f t="shared" si="70"/>
        <v>7.8652060407868944</v>
      </c>
      <c r="N30" s="771">
        <f t="shared" si="71"/>
        <v>858.01555429091752</v>
      </c>
      <c r="O30" s="773">
        <f t="shared" si="72"/>
        <v>304.9221239283998</v>
      </c>
      <c r="P30" s="771">
        <f t="shared" si="73"/>
        <v>3821.6612855587077</v>
      </c>
      <c r="Q30" s="519">
        <f t="shared" si="74"/>
        <v>16801.015156755002</v>
      </c>
      <c r="R30" s="521">
        <f t="shared" si="75"/>
        <v>865.88076033170444</v>
      </c>
      <c r="S30" s="518">
        <f t="shared" si="76"/>
        <v>304.9221239283998</v>
      </c>
      <c r="T30" s="519">
        <f t="shared" si="77"/>
        <v>3821.6612855587077</v>
      </c>
      <c r="U30" s="519">
        <f t="shared" si="78"/>
        <v>21793.479326573815</v>
      </c>
      <c r="V30" s="3"/>
      <c r="W30" s="596">
        <f t="shared" si="79"/>
        <v>2020</v>
      </c>
      <c r="X30" s="1101">
        <f t="shared" si="80"/>
        <v>16397.239769736763</v>
      </c>
      <c r="Y30" s="1102">
        <f t="shared" si="81"/>
        <v>898.14298969664628</v>
      </c>
      <c r="Z30" s="1102">
        <f t="shared" si="82"/>
        <v>296.95916503445704</v>
      </c>
      <c r="AA30" s="1102">
        <f t="shared" si="83"/>
        <v>3916.619774427455</v>
      </c>
      <c r="AB30" s="1144">
        <f t="shared" si="22"/>
        <v>21508.96169889532</v>
      </c>
      <c r="AC30" s="1425" t="str">
        <f>IF(OR('Recycling - Case 1'!AC100="No",'Recycling - Case 1'!T140="No"), "No", "Yes")</f>
        <v>Yes</v>
      </c>
      <c r="AD30" s="1101">
        <f t="shared" si="84"/>
        <v>16397.239769736763</v>
      </c>
      <c r="AE30" s="1102">
        <f t="shared" si="85"/>
        <v>898.14298969664628</v>
      </c>
      <c r="AF30" s="1102">
        <f t="shared" si="86"/>
        <v>296.95916503445704</v>
      </c>
      <c r="AG30" s="1102">
        <f t="shared" si="87"/>
        <v>3916.619774427455</v>
      </c>
      <c r="AH30" s="1144">
        <f t="shared" si="60"/>
        <v>21508.96169889532</v>
      </c>
      <c r="AI30" s="1425" t="str">
        <f>IF(OR('Recycling - Case 1'!AI11="No",'Recycling - Case 1'!Z140="No"), "No", "Yes")</f>
        <v>Yes</v>
      </c>
      <c r="AJ30" s="1101">
        <f t="shared" si="88"/>
        <v>16418.256466877385</v>
      </c>
      <c r="AK30" s="1102">
        <f t="shared" si="89"/>
        <v>953.60271801347301</v>
      </c>
      <c r="AL30" s="1102">
        <f t="shared" si="90"/>
        <v>299.52410113774715</v>
      </c>
      <c r="AM30" s="1102">
        <f t="shared" si="91"/>
        <v>4069.6472808319609</v>
      </c>
      <c r="AN30" s="1144">
        <f t="shared" si="92"/>
        <v>21741.030566860565</v>
      </c>
      <c r="AO30" s="1418" t="str">
        <f>IF(OR('Recycling - Case 2'!AC100="No",'Recycling - Case 2'!T140="No"), "No", "Yes")</f>
        <v>Yes</v>
      </c>
      <c r="AP30" s="1101">
        <f t="shared" si="93"/>
        <v>16418.256466877385</v>
      </c>
      <c r="AQ30" s="1102">
        <f t="shared" si="94"/>
        <v>953.60271801347301</v>
      </c>
      <c r="AR30" s="1102">
        <f t="shared" si="95"/>
        <v>299.52410113774715</v>
      </c>
      <c r="AS30" s="1102">
        <f t="shared" si="96"/>
        <v>4069.6472808319609</v>
      </c>
      <c r="AT30" s="1144">
        <f t="shared" si="37"/>
        <v>21741.030566860565</v>
      </c>
      <c r="AU30" s="1425" t="str">
        <f>IF(OR('Recycling - Case 2'!AC100="No",'Recycling - Case 2'!T180="No"), "No", "Yes")</f>
        <v>Yes</v>
      </c>
      <c r="AV30" s="1101">
        <f t="shared" si="63"/>
        <v>16418.27900967906</v>
      </c>
      <c r="AW30" s="1102">
        <f t="shared" si="64"/>
        <v>732.0079627532798</v>
      </c>
      <c r="AX30" s="1102">
        <f t="shared" si="65"/>
        <v>299.52410113774715</v>
      </c>
      <c r="AY30" s="1102">
        <f t="shared" si="66"/>
        <v>4069.6472808319609</v>
      </c>
      <c r="AZ30" s="1144">
        <f t="shared" si="67"/>
        <v>21519.458354402046</v>
      </c>
      <c r="BA30" s="1425" t="str">
        <f>IF(OR('Recycling - Case 3'!AC100="No",'Recycling - Case 3'!T140="No"), "No", "Yes")</f>
        <v>Yes</v>
      </c>
      <c r="BB30" s="1101">
        <f t="shared" si="97"/>
        <v>16418.27900967906</v>
      </c>
      <c r="BC30" s="1102">
        <f t="shared" si="98"/>
        <v>732.00796275327968</v>
      </c>
      <c r="BD30" s="1102">
        <f t="shared" si="99"/>
        <v>299.52410113774715</v>
      </c>
      <c r="BE30" s="1102">
        <f t="shared" si="100"/>
        <v>4069.6472808319609</v>
      </c>
      <c r="BF30" s="1144">
        <f t="shared" si="47"/>
        <v>21519.458354402046</v>
      </c>
      <c r="BG30" s="1425" t="str">
        <f>IF(OR('Recycling - Case 3'!AC100="No",'Recycling - Case 3'!T180="No"), "No", "Yes")</f>
        <v>Yes</v>
      </c>
      <c r="BH30" s="596">
        <f t="shared" si="48"/>
        <v>2020</v>
      </c>
      <c r="BI30" s="1102">
        <f>'Recycling - Case 1'!BV100</f>
        <v>100.78036426667808</v>
      </c>
      <c r="BJ30" s="417">
        <f>'Recycling - Case 1'!BW100</f>
        <v>0.32705439744415965</v>
      </c>
      <c r="BK30" s="1144">
        <f>'Recycling - Case 1'!BX100</f>
        <v>46.058160682511165</v>
      </c>
      <c r="BL30" s="1101">
        <f>'Recycling - Case 1'!BY100</f>
        <v>100.78036426667808</v>
      </c>
      <c r="BM30" s="576">
        <f>'Recycling - Case 1'!BZ100</f>
        <v>0.32705439744415965</v>
      </c>
      <c r="BN30" s="1144">
        <f>'Recycling - Case 1'!CA100</f>
        <v>46.058160682511165</v>
      </c>
      <c r="BO30" s="1102">
        <f>'Recycling - Case 2'!BV100</f>
        <v>100.85482017840151</v>
      </c>
      <c r="BP30" s="417">
        <f>'Recycling - Case 2'!BW100</f>
        <v>0.36083541522429186</v>
      </c>
      <c r="BQ30" s="1144">
        <f>'Recycling - Case 2'!BX100</f>
        <v>46.058160682511165</v>
      </c>
      <c r="BR30" s="1101">
        <f>'Recycling - Case 2'!BY100</f>
        <v>100.85482017840151</v>
      </c>
      <c r="BS30" s="417">
        <f>'Recycling - Case 2'!BZ100</f>
        <v>0.36083541522429186</v>
      </c>
      <c r="BT30" s="1144">
        <f>'Recycling - Case 2'!CA100</f>
        <v>46.058160682511165</v>
      </c>
      <c r="BU30" s="1102">
        <f>'Recycling - Case 3'!BV100</f>
        <v>100.85482017840151</v>
      </c>
      <c r="BV30" s="417">
        <f>'Recycling - Case 3'!BW100</f>
        <v>0.36083541522429186</v>
      </c>
      <c r="BW30" s="1144">
        <f>'Recycling - Case 3'!BX100</f>
        <v>46.058160682511165</v>
      </c>
      <c r="BX30" s="1101">
        <f>'Recycling - Case 3'!BY100</f>
        <v>100.85482017840151</v>
      </c>
      <c r="BY30" s="417">
        <f>'Recycling - Case 3'!BZ100</f>
        <v>0.36083541522429186</v>
      </c>
      <c r="BZ30" s="1144">
        <f>'Recycling - Case 3'!CA100</f>
        <v>46.058160682511165</v>
      </c>
      <c r="CA30" s="596">
        <v>2020</v>
      </c>
      <c r="CB30" s="649">
        <f>'Recycling - Case 1'!CB100</f>
        <v>7.0040644951311681E-2</v>
      </c>
      <c r="CC30" s="417">
        <f>'Recycling - Case 1'!CC100</f>
        <v>5.0710289954079557E-2</v>
      </c>
      <c r="CD30" s="417">
        <f>'Recycling - Case 1'!CD100</f>
        <v>7.0040644951311681E-2</v>
      </c>
      <c r="CE30" s="525">
        <f>'Recycling - Case 1'!CE100</f>
        <v>5.0710289954079557E-2</v>
      </c>
      <c r="CF30" s="649">
        <f>'Recycling - Case 2'!CB100</f>
        <v>6.3097402659273327E-2</v>
      </c>
      <c r="CG30" s="417">
        <f>'Recycling - Case 2'!CC100</f>
        <v>5.1940183312360166E-2</v>
      </c>
      <c r="CH30" s="417">
        <f>'Recycling - Case 2'!CD100</f>
        <v>6.3097402659273327E-2</v>
      </c>
      <c r="CI30" s="525">
        <f>'Recycling - Case 2'!CE100</f>
        <v>5.1940183312360166E-2</v>
      </c>
      <c r="CJ30" s="649">
        <f>'Recycling - Case 3'!CB100</f>
        <v>6.3097402659273327E-2</v>
      </c>
      <c r="CK30" s="417">
        <f>'Recycling - Case 3'!CC100</f>
        <v>5.1940183312360166E-2</v>
      </c>
      <c r="CL30" s="417">
        <f>'Recycling - Case 3'!CD100</f>
        <v>6.3097402659273327E-2</v>
      </c>
      <c r="CM30" s="525">
        <f>'Recycling - Case 3'!CE100</f>
        <v>5.1940183312360166E-2</v>
      </c>
    </row>
    <row r="31" spans="1:91">
      <c r="A31" s="4">
        <f>'Input data'!A120</f>
        <v>2020</v>
      </c>
      <c r="B31" s="4"/>
      <c r="C31" s="769">
        <f>'4A SWD Case 1'!BG90</f>
        <v>780.82094141603636</v>
      </c>
      <c r="D31" s="3">
        <f>'4B Biological treatment '!T84</f>
        <v>0.4223341541516335</v>
      </c>
      <c r="E31" s="1159">
        <f>'4B Biological treatment '!U84</f>
        <v>22.456413445946012</v>
      </c>
      <c r="F31" s="1159">
        <f>'4B Biological treatment '!W84</f>
        <v>1.3473848067567606</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16397.239769736763</v>
      </c>
      <c r="M31" s="772">
        <f t="shared" si="70"/>
        <v>8.8690172371843037</v>
      </c>
      <c r="N31" s="771">
        <f t="shared" si="71"/>
        <v>889.27397245946202</v>
      </c>
      <c r="O31" s="773">
        <f t="shared" si="72"/>
        <v>296.95916503445704</v>
      </c>
      <c r="P31" s="771">
        <f t="shared" si="73"/>
        <v>3916.619774427455</v>
      </c>
      <c r="Q31" s="519">
        <f t="shared" si="74"/>
        <v>16397.239769736763</v>
      </c>
      <c r="R31" s="521">
        <f t="shared" si="75"/>
        <v>898.14298969664628</v>
      </c>
      <c r="S31" s="518">
        <f t="shared" si="76"/>
        <v>296.95916503445704</v>
      </c>
      <c r="T31" s="519">
        <f t="shared" si="77"/>
        <v>3916.619774427455</v>
      </c>
      <c r="U31" s="519">
        <f t="shared" si="78"/>
        <v>21508.96169889532</v>
      </c>
      <c r="V31" s="3"/>
      <c r="W31" s="596">
        <f t="shared" si="79"/>
        <v>2021</v>
      </c>
      <c r="X31" s="1101">
        <f t="shared" si="80"/>
        <v>15985.480384059942</v>
      </c>
      <c r="Y31" s="1102">
        <f t="shared" si="81"/>
        <v>952.66658641186382</v>
      </c>
      <c r="Z31" s="1102">
        <f t="shared" si="82"/>
        <v>289.30826928918913</v>
      </c>
      <c r="AA31" s="1102">
        <f t="shared" si="83"/>
        <v>3995.2541307434112</v>
      </c>
      <c r="AB31" s="1144">
        <f t="shared" si="22"/>
        <v>21222.709370504403</v>
      </c>
      <c r="AC31" s="1425" t="str">
        <f>IF(OR('Recycling - Case 1'!AC101="No",'Recycling - Case 1'!T141="No"), "No", "Yes")</f>
        <v>Yes</v>
      </c>
      <c r="AD31" s="1101">
        <f t="shared" si="84"/>
        <v>15985.480384059942</v>
      </c>
      <c r="AE31" s="1102">
        <f t="shared" si="85"/>
        <v>952.66658641186382</v>
      </c>
      <c r="AF31" s="1102">
        <f t="shared" si="86"/>
        <v>289.30826928918913</v>
      </c>
      <c r="AG31" s="1102">
        <f t="shared" si="87"/>
        <v>3995.2541307434112</v>
      </c>
      <c r="AH31" s="1144">
        <f t="shared" si="60"/>
        <v>21222.709370504403</v>
      </c>
      <c r="AI31" s="1425" t="str">
        <f>IF(OR('Recycling - Case 1'!AI12="No",'Recycling - Case 1'!Z141="No"), "No", "Yes")</f>
        <v>Yes</v>
      </c>
      <c r="AJ31" s="1101">
        <f t="shared" si="88"/>
        <v>15994.704033530697</v>
      </c>
      <c r="AK31" s="1102">
        <f t="shared" si="89"/>
        <v>1172.7873335087909</v>
      </c>
      <c r="AL31" s="1102">
        <f t="shared" si="90"/>
        <v>275.36438549102087</v>
      </c>
      <c r="AM31" s="1102">
        <f t="shared" si="91"/>
        <v>4201.6401192926323</v>
      </c>
      <c r="AN31" s="1144">
        <f t="shared" si="92"/>
        <v>21644.495871823143</v>
      </c>
      <c r="AO31" s="1418" t="str">
        <f>IF(OR('Recycling - Case 2'!AC101="No",'Recycling - Case 2'!T141="No"), "No", "Yes")</f>
        <v>Yes</v>
      </c>
      <c r="AP31" s="1101">
        <f t="shared" si="93"/>
        <v>15994.704033530697</v>
      </c>
      <c r="AQ31" s="1102">
        <f t="shared" si="94"/>
        <v>1172.7873335087909</v>
      </c>
      <c r="AR31" s="1102">
        <f t="shared" si="95"/>
        <v>275.36438549102087</v>
      </c>
      <c r="AS31" s="1102">
        <f t="shared" si="96"/>
        <v>4201.6401192926323</v>
      </c>
      <c r="AT31" s="1144">
        <f t="shared" si="37"/>
        <v>21644.495871823143</v>
      </c>
      <c r="AU31" s="1425" t="str">
        <f>IF(OR('Recycling - Case 2'!AC101="No",'Recycling - Case 2'!T181="No"), "No", "Yes")</f>
        <v>Yes</v>
      </c>
      <c r="AV31" s="1101">
        <f t="shared" si="63"/>
        <v>15994.748744000519</v>
      </c>
      <c r="AW31" s="1102">
        <f t="shared" si="64"/>
        <v>806.95805871022571</v>
      </c>
      <c r="AX31" s="1102">
        <f t="shared" si="65"/>
        <v>275.36438549102087</v>
      </c>
      <c r="AY31" s="1102">
        <f t="shared" si="66"/>
        <v>4201.6401192926323</v>
      </c>
      <c r="AZ31" s="1144">
        <f t="shared" si="67"/>
        <v>21278.711307494399</v>
      </c>
      <c r="BA31" s="1425" t="str">
        <f>IF(OR('Recycling - Case 3'!AC101="No",'Recycling - Case 3'!T141="No"), "No", "Yes")</f>
        <v>Yes</v>
      </c>
      <c r="BB31" s="1101">
        <f t="shared" si="97"/>
        <v>15994.748744000519</v>
      </c>
      <c r="BC31" s="1102">
        <f t="shared" si="98"/>
        <v>806.95805871022571</v>
      </c>
      <c r="BD31" s="1102">
        <f t="shared" si="99"/>
        <v>275.36438549102087</v>
      </c>
      <c r="BE31" s="1102">
        <f t="shared" si="100"/>
        <v>4201.6401192926323</v>
      </c>
      <c r="BF31" s="1144">
        <f t="shared" si="47"/>
        <v>21278.711307494399</v>
      </c>
      <c r="BG31" s="1425" t="str">
        <f>IF(OR('Recycling - Case 3'!AC101="No",'Recycling - Case 3'!T181="No"), "No", "Yes")</f>
        <v>Yes</v>
      </c>
      <c r="BH31" s="596">
        <f t="shared" si="48"/>
        <v>2021</v>
      </c>
      <c r="BI31" s="1102">
        <f>'Recycling - Case 1'!BV101</f>
        <v>98.372266506970348</v>
      </c>
      <c r="BJ31" s="417">
        <f>'Recycling - Case 1'!BW101</f>
        <v>0.34637741219104656</v>
      </c>
      <c r="BK31" s="1144">
        <f>'Recycling - Case 1'!BX101</f>
        <v>46.117917659239453</v>
      </c>
      <c r="BL31" s="1101">
        <f>'Recycling - Case 1'!BY101</f>
        <v>98.372266506970348</v>
      </c>
      <c r="BM31" s="576">
        <f>'Recycling - Case 1'!BZ101</f>
        <v>0.34637741219104656</v>
      </c>
      <c r="BN31" s="1144">
        <f>'Recycling - Case 1'!CA101</f>
        <v>46.117917659239453</v>
      </c>
      <c r="BO31" s="1102">
        <f>'Recycling - Case 2'!BV101</f>
        <v>91.182279072271356</v>
      </c>
      <c r="BP31" s="417">
        <f>'Recycling - Case 2'!BW101</f>
        <v>0.43268109312969</v>
      </c>
      <c r="BQ31" s="1144">
        <f>'Recycling - Case 2'!BX101</f>
        <v>46.117917659239453</v>
      </c>
      <c r="BR31" s="1101">
        <f>'Recycling - Case 2'!BY101</f>
        <v>91.182279072271356</v>
      </c>
      <c r="BS31" s="417">
        <f>'Recycling - Case 2'!BZ101</f>
        <v>0.43268109312969</v>
      </c>
      <c r="BT31" s="1144">
        <f>'Recycling - Case 2'!CA101</f>
        <v>46.117917659239453</v>
      </c>
      <c r="BU31" s="1102">
        <f>'Recycling - Case 3'!BV101</f>
        <v>91.182279072271356</v>
      </c>
      <c r="BV31" s="417">
        <f>'Recycling - Case 3'!BW101</f>
        <v>0.43268109312969</v>
      </c>
      <c r="BW31" s="1144">
        <f>'Recycling - Case 3'!BX101</f>
        <v>46.117917659239453</v>
      </c>
      <c r="BX31" s="1101">
        <f>'Recycling - Case 3'!BY101</f>
        <v>91.182279072271356</v>
      </c>
      <c r="BY31" s="417">
        <f>'Recycling - Case 3'!BZ101</f>
        <v>0.43268109312969</v>
      </c>
      <c r="BZ31" s="1144">
        <f>'Recycling - Case 3'!CA101</f>
        <v>46.117917659239453</v>
      </c>
      <c r="CA31" s="596">
        <v>2021</v>
      </c>
      <c r="CB31" s="649">
        <f>'Recycling - Case 1'!CB101</f>
        <v>8.7685876347071812E-2</v>
      </c>
      <c r="CC31" s="417">
        <f>'Recycling - Case 1'!CC101</f>
        <v>8.8329428693263212E-2</v>
      </c>
      <c r="CD31" s="417">
        <f>'Recycling - Case 1'!CD101</f>
        <v>8.7685876347071812E-2</v>
      </c>
      <c r="CE31" s="525">
        <f>'Recycling - Case 1'!CE101</f>
        <v>8.8329428693263212E-2</v>
      </c>
      <c r="CF31" s="649">
        <f>'Recycling - Case 2'!CB101</f>
        <v>9.726841017376453E-2</v>
      </c>
      <c r="CG31" s="417">
        <f>'Recycling - Case 2'!CC101</f>
        <v>0.1725927762130085</v>
      </c>
      <c r="CH31" s="417">
        <f>'Recycling - Case 2'!CD101</f>
        <v>9.726841017376453E-2</v>
      </c>
      <c r="CI31" s="525">
        <f>'Recycling - Case 2'!CE101</f>
        <v>0.1725927762130085</v>
      </c>
      <c r="CJ31" s="649">
        <f>'Recycling - Case 3'!CB101</f>
        <v>9.726841017376453E-2</v>
      </c>
      <c r="CK31" s="417">
        <f>'Recycling - Case 3'!CC101</f>
        <v>0.1725927762130085</v>
      </c>
      <c r="CL31" s="417">
        <f>'Recycling - Case 3'!CD101</f>
        <v>9.726841017376453E-2</v>
      </c>
      <c r="CM31" s="525">
        <f>'Recycling - Case 3'!CE101</f>
        <v>0.1725927762130085</v>
      </c>
    </row>
    <row r="32" spans="1:91">
      <c r="A32" s="4">
        <f>'Input data'!A121</f>
        <v>2021</v>
      </c>
      <c r="B32" s="4"/>
      <c r="C32" s="769">
        <f>'4A SWD Case 1'!BG91</f>
        <v>761.21335162190201</v>
      </c>
      <c r="D32" s="3">
        <f>'4B Biological treatment '!T85</f>
        <v>0.48781158654813067</v>
      </c>
      <c r="E32" s="1159">
        <f>'4B Biological treatment '!U85</f>
        <v>23.798549068039218</v>
      </c>
      <c r="F32" s="1159">
        <f>'4B Biological treatment '!W85</f>
        <v>1.427912944082353</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15985.480384059942</v>
      </c>
      <c r="M32" s="772">
        <f t="shared" si="70"/>
        <v>10.244043317510744</v>
      </c>
      <c r="N32" s="771">
        <f t="shared" si="71"/>
        <v>942.42254309435305</v>
      </c>
      <c r="O32" s="773">
        <f t="shared" si="72"/>
        <v>289.30826928918913</v>
      </c>
      <c r="P32" s="771">
        <f t="shared" si="73"/>
        <v>3995.2541307434112</v>
      </c>
      <c r="Q32" s="519">
        <f t="shared" si="74"/>
        <v>15985.480384059942</v>
      </c>
      <c r="R32" s="521">
        <f t="shared" si="75"/>
        <v>952.66658641186382</v>
      </c>
      <c r="S32" s="518">
        <f t="shared" si="76"/>
        <v>289.30826928918913</v>
      </c>
      <c r="T32" s="519">
        <f t="shared" si="77"/>
        <v>3995.2541307434112</v>
      </c>
      <c r="U32" s="519">
        <f t="shared" si="78"/>
        <v>21222.709370504403</v>
      </c>
      <c r="V32" s="3"/>
      <c r="W32" s="596">
        <f t="shared" si="79"/>
        <v>2022</v>
      </c>
      <c r="X32" s="1101">
        <f t="shared" si="80"/>
        <v>15558.801251767507</v>
      </c>
      <c r="Y32" s="1102">
        <f t="shared" si="81"/>
        <v>1005.8613526223204</v>
      </c>
      <c r="Z32" s="1102">
        <f t="shared" si="82"/>
        <v>281.88387608267908</v>
      </c>
      <c r="AA32" s="1102">
        <f t="shared" si="83"/>
        <v>4075.1800556596418</v>
      </c>
      <c r="AB32" s="1144">
        <f t="shared" si="22"/>
        <v>20921.726536132152</v>
      </c>
      <c r="AC32" s="1425" t="str">
        <f>IF(OR('Recycling - Case 1'!AC102="No",'Recycling - Case 1'!T142="No"), "No", "Yes")</f>
        <v>Yes</v>
      </c>
      <c r="AD32" s="1101">
        <f t="shared" si="84"/>
        <v>15558.801251767507</v>
      </c>
      <c r="AE32" s="1102">
        <f t="shared" si="85"/>
        <v>1005.8613526223204</v>
      </c>
      <c r="AF32" s="1102">
        <f t="shared" si="86"/>
        <v>281.88387608267908</v>
      </c>
      <c r="AG32" s="1102">
        <f t="shared" si="87"/>
        <v>4075.1800556596418</v>
      </c>
      <c r="AH32" s="1144">
        <f t="shared" si="60"/>
        <v>20921.726536132152</v>
      </c>
      <c r="AI32" s="1425" t="str">
        <f>IF(OR('Recycling - Case 1'!AI13="No",'Recycling - Case 1'!Z142="No"), "No", "Yes")</f>
        <v>Yes</v>
      </c>
      <c r="AJ32" s="1101">
        <f t="shared" si="88"/>
        <v>15464.992424990483</v>
      </c>
      <c r="AK32" s="1102">
        <f t="shared" si="89"/>
        <v>1278.8645787805056</v>
      </c>
      <c r="AL32" s="1102">
        <f t="shared" si="90"/>
        <v>229.17353377197622</v>
      </c>
      <c r="AM32" s="1102">
        <f t="shared" si="91"/>
        <v>4336.1329960221574</v>
      </c>
      <c r="AN32" s="1144">
        <f t="shared" si="92"/>
        <v>21309.163533565123</v>
      </c>
      <c r="AO32" s="1418" t="str">
        <f>IF(OR('Recycling - Case 2'!AC102="No",'Recycling - Case 2'!T142="No"), "No", "Yes")</f>
        <v>No</v>
      </c>
      <c r="AP32" s="1101">
        <f t="shared" si="93"/>
        <v>15464.992424990483</v>
      </c>
      <c r="AQ32" s="1102">
        <f t="shared" si="94"/>
        <v>1278.8645787805056</v>
      </c>
      <c r="AR32" s="1102">
        <f t="shared" si="95"/>
        <v>229.17353377197622</v>
      </c>
      <c r="AS32" s="1102">
        <f t="shared" si="96"/>
        <v>4336.1329960221574</v>
      </c>
      <c r="AT32" s="1144">
        <f t="shared" si="37"/>
        <v>21309.163533565123</v>
      </c>
      <c r="AU32" s="1425" t="str">
        <f>IF(OR('Recycling - Case 2'!AC102="No",'Recycling - Case 2'!T182="No"), "No", "Yes")</f>
        <v>No</v>
      </c>
      <c r="AV32" s="1101">
        <f t="shared" si="63"/>
        <v>15465.066199480912</v>
      </c>
      <c r="AW32" s="1102">
        <f t="shared" si="64"/>
        <v>776.68148295321885</v>
      </c>
      <c r="AX32" s="1102">
        <f t="shared" si="65"/>
        <v>229.17353377197622</v>
      </c>
      <c r="AY32" s="1102">
        <f t="shared" si="66"/>
        <v>4336.1329960221574</v>
      </c>
      <c r="AZ32" s="1144">
        <f t="shared" si="67"/>
        <v>20807.054212228264</v>
      </c>
      <c r="BA32" s="1425" t="str">
        <f>IF(OR('Recycling - Case 3'!AC102="No",'Recycling - Case 3'!T142="No"), "No", "Yes")</f>
        <v>No</v>
      </c>
      <c r="BB32" s="1101">
        <f t="shared" si="97"/>
        <v>15465.066199480912</v>
      </c>
      <c r="BC32" s="1102">
        <f t="shared" si="98"/>
        <v>776.68148295321885</v>
      </c>
      <c r="BD32" s="1102">
        <f t="shared" si="99"/>
        <v>229.17353377197622</v>
      </c>
      <c r="BE32" s="1102">
        <f t="shared" si="100"/>
        <v>4336.1329960221574</v>
      </c>
      <c r="BF32" s="1144">
        <f t="shared" si="47"/>
        <v>20807.054212228264</v>
      </c>
      <c r="BG32" s="1425" t="str">
        <f>IF(OR('Recycling - Case 3'!AC102="No",'Recycling - Case 3'!T182="No"), "No", "Yes")</f>
        <v>No</v>
      </c>
      <c r="BH32" s="596">
        <f t="shared" si="48"/>
        <v>2022</v>
      </c>
      <c r="BI32" s="1102">
        <f>'Recycling - Case 1'!BV102</f>
        <v>96.146142197715989</v>
      </c>
      <c r="BJ32" s="417">
        <f>'Recycling - Case 1'!BW102</f>
        <v>0.36596721811691174</v>
      </c>
      <c r="BK32" s="1144">
        <f>'Recycling - Case 1'!BX102</f>
        <v>46.098961111762151</v>
      </c>
      <c r="BL32" s="1101">
        <f>'Recycling - Case 1'!BY102</f>
        <v>96.146142197715989</v>
      </c>
      <c r="BM32" s="417">
        <f>'Recycling - Case 1'!BZ102</f>
        <v>0.36596721811691174</v>
      </c>
      <c r="BN32" s="1144">
        <f>'Recycling - Case 1'!CA102</f>
        <v>46.098961111762151</v>
      </c>
      <c r="BO32" s="1102">
        <f>'Recycling - Case 2'!BV102</f>
        <v>84.350466005876626</v>
      </c>
      <c r="BP32" s="417">
        <f>'Recycling - Case 2'!BW102</f>
        <v>0.49220427145803841</v>
      </c>
      <c r="BQ32" s="1144">
        <f>'Recycling - Case 2'!BX102</f>
        <v>46.098961111762151</v>
      </c>
      <c r="BR32" s="1101">
        <f>'Recycling - Case 2'!BY102</f>
        <v>84.350466005876626</v>
      </c>
      <c r="BS32" s="417">
        <f>'Recycling - Case 2'!BZ102</f>
        <v>0.49220427145803841</v>
      </c>
      <c r="BT32" s="1144">
        <f>'Recycling - Case 2'!CA102</f>
        <v>46.098961111762151</v>
      </c>
      <c r="BU32" s="1102">
        <f>'Recycling - Case 3'!BV102</f>
        <v>84.350466005876626</v>
      </c>
      <c r="BV32" s="417">
        <f>'Recycling - Case 3'!BW102</f>
        <v>0.49220427145803841</v>
      </c>
      <c r="BW32" s="1144">
        <f>'Recycling - Case 3'!BX102</f>
        <v>46.098961111762151</v>
      </c>
      <c r="BX32" s="1101">
        <f>'Recycling - Case 3'!BY102</f>
        <v>84.350466005876626</v>
      </c>
      <c r="BY32" s="417">
        <f>'Recycling - Case 3'!BZ102</f>
        <v>0.49220427145803841</v>
      </c>
      <c r="BZ32" s="1144">
        <f>'Recycling - Case 3'!CA102</f>
        <v>46.098961111762151</v>
      </c>
      <c r="CA32" s="596">
        <v>2022</v>
      </c>
      <c r="CB32" s="649">
        <f>'Recycling - Case 1'!CB102</f>
        <v>0.10394016738010314</v>
      </c>
      <c r="CC32" s="417">
        <f>'Recycling - Case 1'!CC102</f>
        <v>0.1216895466631408</v>
      </c>
      <c r="CD32" s="417">
        <f>'Recycling - Case 1'!CD102</f>
        <v>0.10394016738010314</v>
      </c>
      <c r="CE32" s="525">
        <f>'Recycling - Case 1'!CE102</f>
        <v>0.1216895466631408</v>
      </c>
      <c r="CF32" s="649">
        <f>'Recycling - Case 2'!CB102</f>
        <v>0.15764324460297707</v>
      </c>
      <c r="CG32" s="417">
        <f>'Recycling - Case 2'!CC102</f>
        <v>0.24684430093961496</v>
      </c>
      <c r="CH32" s="417">
        <f>'Recycling - Case 2'!CD102</f>
        <v>0.15764324460297707</v>
      </c>
      <c r="CI32" s="525">
        <f>'Recycling - Case 2'!CE102</f>
        <v>0.24684430093961496</v>
      </c>
      <c r="CJ32" s="649">
        <f>'Recycling - Case 3'!CB102</f>
        <v>0.15764324460297707</v>
      </c>
      <c r="CK32" s="417">
        <f>'Recycling - Case 3'!CC102</f>
        <v>0.24684430093961496</v>
      </c>
      <c r="CL32" s="417">
        <f>'Recycling - Case 3'!CD102</f>
        <v>0.15764324460297707</v>
      </c>
      <c r="CM32" s="525">
        <f>'Recycling - Case 3'!CE102</f>
        <v>0.24684430093961496</v>
      </c>
    </row>
    <row r="33" spans="1:91">
      <c r="A33" s="4">
        <f>'Input data'!A122</f>
        <v>2022</v>
      </c>
      <c r="B33" s="4"/>
      <c r="C33" s="769">
        <f>'4A SWD Case 1'!BG92</f>
        <v>740.89529770321462</v>
      </c>
      <c r="D33" s="3">
        <f>'4B Biological treatment '!T86</f>
        <v>0.55788205913606248</v>
      </c>
      <c r="E33" s="1159">
        <f>'4B Biological treatment '!U86</f>
        <v>25.104692661122805</v>
      </c>
      <c r="F33" s="1159">
        <f>'4B Biological treatment '!W86</f>
        <v>1.5062815596673684</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15558.801251767507</v>
      </c>
      <c r="M33" s="772">
        <f t="shared" si="70"/>
        <v>11.715523241857312</v>
      </c>
      <c r="N33" s="771">
        <f t="shared" si="71"/>
        <v>994.14582938046306</v>
      </c>
      <c r="O33" s="773">
        <f t="shared" si="72"/>
        <v>281.88387608267908</v>
      </c>
      <c r="P33" s="771">
        <f t="shared" si="73"/>
        <v>4075.1800556596418</v>
      </c>
      <c r="Q33" s="519">
        <f t="shared" si="74"/>
        <v>15558.801251767507</v>
      </c>
      <c r="R33" s="521">
        <f t="shared" si="75"/>
        <v>1005.8613526223204</v>
      </c>
      <c r="S33" s="518">
        <f t="shared" si="76"/>
        <v>281.88387608267908</v>
      </c>
      <c r="T33" s="519">
        <f t="shared" si="77"/>
        <v>4075.1800556596418</v>
      </c>
      <c r="U33" s="519">
        <f t="shared" si="78"/>
        <v>20921.726536132152</v>
      </c>
      <c r="V33" s="3"/>
      <c r="W33" s="596">
        <f t="shared" si="79"/>
        <v>2023</v>
      </c>
      <c r="X33" s="1101">
        <f t="shared" si="80"/>
        <v>15121.678430741567</v>
      </c>
      <c r="Y33" s="1102">
        <f t="shared" si="81"/>
        <v>1065.9628972859362</v>
      </c>
      <c r="Z33" s="1102">
        <f t="shared" si="82"/>
        <v>274.67843923294652</v>
      </c>
      <c r="AA33" s="1102">
        <f t="shared" si="83"/>
        <v>4156.4168668213024</v>
      </c>
      <c r="AB33" s="1144">
        <f t="shared" si="22"/>
        <v>20618.736634081753</v>
      </c>
      <c r="AC33" s="1425" t="str">
        <f>IF(OR('Recycling - Case 1'!AC103="No",'Recycling - Case 1'!T143="No"), "No", "Yes")</f>
        <v>Yes</v>
      </c>
      <c r="AD33" s="1101">
        <f t="shared" si="84"/>
        <v>15121.678430741567</v>
      </c>
      <c r="AE33" s="1102">
        <f t="shared" si="85"/>
        <v>1065.9628972859362</v>
      </c>
      <c r="AF33" s="1102">
        <f t="shared" si="86"/>
        <v>274.67843923294652</v>
      </c>
      <c r="AG33" s="1102">
        <f t="shared" si="87"/>
        <v>4156.4168668213024</v>
      </c>
      <c r="AH33" s="1144">
        <f t="shared" si="60"/>
        <v>20618.736634081753</v>
      </c>
      <c r="AI33" s="1425" t="str">
        <f>IF(OR('Recycling - Case 1'!AI14="No",'Recycling - Case 1'!Z143="No"), "No", "Yes")</f>
        <v>Yes</v>
      </c>
      <c r="AJ33" s="1101">
        <f t="shared" si="88"/>
        <v>14884.077808839978</v>
      </c>
      <c r="AK33" s="1102">
        <f t="shared" si="89"/>
        <v>1284.3654782124843</v>
      </c>
      <c r="AL33" s="1102">
        <f t="shared" si="90"/>
        <v>217.34002107405581</v>
      </c>
      <c r="AM33" s="1102">
        <f t="shared" si="91"/>
        <v>4473.1659836582639</v>
      </c>
      <c r="AN33" s="1144">
        <f t="shared" si="92"/>
        <v>20858.949291784782</v>
      </c>
      <c r="AO33" s="1418" t="str">
        <f>IF(OR('Recycling - Case 2'!AC103="No",'Recycling - Case 2'!T143="No"), "No", "Yes")</f>
        <v>No</v>
      </c>
      <c r="AP33" s="1101">
        <f t="shared" si="93"/>
        <v>14884.077808839978</v>
      </c>
      <c r="AQ33" s="1102">
        <f t="shared" si="94"/>
        <v>1284.3654782124843</v>
      </c>
      <c r="AR33" s="1102">
        <f t="shared" si="95"/>
        <v>217.34002107405581</v>
      </c>
      <c r="AS33" s="1102">
        <f t="shared" si="96"/>
        <v>4473.1659836582639</v>
      </c>
      <c r="AT33" s="1144">
        <f t="shared" si="37"/>
        <v>20858.949291784782</v>
      </c>
      <c r="AU33" s="1425" t="str">
        <f>IF(OR('Recycling - Case 2'!AC103="No",'Recycling - Case 2'!T183="No"), "No", "Yes")</f>
        <v>No</v>
      </c>
      <c r="AV33" s="1101">
        <f t="shared" si="63"/>
        <v>14884.187327518119</v>
      </c>
      <c r="AW33" s="1102">
        <f t="shared" si="64"/>
        <v>780.02229542022758</v>
      </c>
      <c r="AX33" s="1102">
        <f t="shared" si="65"/>
        <v>217.34002107405581</v>
      </c>
      <c r="AY33" s="1102">
        <f t="shared" si="66"/>
        <v>4473.1659836582639</v>
      </c>
      <c r="AZ33" s="1144">
        <f t="shared" si="67"/>
        <v>20354.715627670666</v>
      </c>
      <c r="BA33" s="1425" t="str">
        <f>IF(OR('Recycling - Case 3'!AC103="No",'Recycling - Case 3'!T143="No"), "No", "Yes")</f>
        <v>No</v>
      </c>
      <c r="BB33" s="1101">
        <f t="shared" si="97"/>
        <v>14884.187327518119</v>
      </c>
      <c r="BC33" s="1102">
        <f t="shared" si="98"/>
        <v>780.02229542022758</v>
      </c>
      <c r="BD33" s="1102">
        <f t="shared" si="99"/>
        <v>217.34002107405581</v>
      </c>
      <c r="BE33" s="1102">
        <f t="shared" si="100"/>
        <v>4473.1659836582639</v>
      </c>
      <c r="BF33" s="1144">
        <f t="shared" si="47"/>
        <v>20354.715627670666</v>
      </c>
      <c r="BG33" s="1425" t="str">
        <f>IF(OR('Recycling - Case 3'!AC103="No",'Recycling - Case 3'!T183="No"), "No", "Yes")</f>
        <v>No</v>
      </c>
      <c r="BH33" s="596">
        <f t="shared" si="48"/>
        <v>2023</v>
      </c>
      <c r="BI33" s="1102">
        <f>'Recycling - Case 1'!BV103</f>
        <v>94.151375361309903</v>
      </c>
      <c r="BJ33" s="417">
        <f>'Recycling - Case 1'!BW103</f>
        <v>0.38615212863352355</v>
      </c>
      <c r="BK33" s="1144">
        <f>'Recycling - Case 1'!BX103</f>
        <v>46.029462884833741</v>
      </c>
      <c r="BL33" s="1101">
        <f>'Recycling - Case 1'!BY103</f>
        <v>94.151375361309903</v>
      </c>
      <c r="BM33" s="417">
        <f>'Recycling - Case 1'!BZ103</f>
        <v>0.38615212863352355</v>
      </c>
      <c r="BN33" s="1144">
        <f>'Recycling - Case 1'!CA103</f>
        <v>46.029462884833741</v>
      </c>
      <c r="BO33" s="1102">
        <f>'Recycling - Case 2'!BV103</f>
        <v>84.396331310357112</v>
      </c>
      <c r="BP33" s="417">
        <f>'Recycling - Case 2'!BW103</f>
        <v>0.5113064338915827</v>
      </c>
      <c r="BQ33" s="1144">
        <f>'Recycling - Case 2'!BX103</f>
        <v>46.029462884833741</v>
      </c>
      <c r="BR33" s="1101">
        <f>'Recycling - Case 2'!BY103</f>
        <v>84.396331310357112</v>
      </c>
      <c r="BS33" s="417">
        <f>'Recycling - Case 2'!BZ103</f>
        <v>0.5113064338915827</v>
      </c>
      <c r="BT33" s="1144">
        <f>'Recycling - Case 2'!CA103</f>
        <v>46.029462884833741</v>
      </c>
      <c r="BU33" s="1102">
        <f>'Recycling - Case 3'!BV103</f>
        <v>84.396331310357112</v>
      </c>
      <c r="BV33" s="417">
        <f>'Recycling - Case 3'!BW103</f>
        <v>0.5113064338915827</v>
      </c>
      <c r="BW33" s="1144">
        <f>'Recycling - Case 3'!BX103</f>
        <v>46.029462884833741</v>
      </c>
      <c r="BX33" s="1101">
        <f>'Recycling - Case 3'!BY103</f>
        <v>84.396331310357112</v>
      </c>
      <c r="BY33" s="417">
        <f>'Recycling - Case 3'!BZ103</f>
        <v>0.5113064338915827</v>
      </c>
      <c r="BZ33" s="1144">
        <f>'Recycling - Case 3'!CA103</f>
        <v>46.029462884833741</v>
      </c>
      <c r="CA33" s="596">
        <v>2023</v>
      </c>
      <c r="CB33" s="649">
        <f>'Recycling - Case 1'!CB103</f>
        <v>0.11889879957863858</v>
      </c>
      <c r="CC33" s="417">
        <f>'Recycling - Case 1'!CC103</f>
        <v>0.15206774659485889</v>
      </c>
      <c r="CD33" s="417">
        <f>'Recycling - Case 1'!CD103</f>
        <v>0.11889879957863858</v>
      </c>
      <c r="CE33" s="525">
        <f>'Recycling - Case 1'!CE103</f>
        <v>0.15206774659485889</v>
      </c>
      <c r="CF33" s="649">
        <f>'Recycling - Case 2'!CB103</f>
        <v>0.17661362793734681</v>
      </c>
      <c r="CG33" s="417">
        <f>'Recycling - Case 2'!CC103</f>
        <v>0.2503344817010078</v>
      </c>
      <c r="CH33" s="417">
        <f>'Recycling - Case 2'!CD103</f>
        <v>0.17661362793734681</v>
      </c>
      <c r="CI33" s="525">
        <f>'Recycling - Case 2'!CE103</f>
        <v>0.2503344817010078</v>
      </c>
      <c r="CJ33" s="649">
        <f>'Recycling - Case 3'!CB103</f>
        <v>0.17661362793734681</v>
      </c>
      <c r="CK33" s="417">
        <f>'Recycling - Case 3'!CC103</f>
        <v>0.2503344817010078</v>
      </c>
      <c r="CL33" s="417">
        <f>'Recycling - Case 3'!CD103</f>
        <v>0.17661362793734681</v>
      </c>
      <c r="CM33" s="525">
        <f>'Recycling - Case 3'!CE103</f>
        <v>0.2503344817010078</v>
      </c>
    </row>
    <row r="34" spans="1:91">
      <c r="A34" s="4">
        <f>'Input data'!A123</f>
        <v>2023</v>
      </c>
      <c r="B34" s="4"/>
      <c r="C34" s="769">
        <f>'4A SWD Case 1'!BG93</f>
        <v>720.07992527340798</v>
      </c>
      <c r="D34" s="3">
        <f>'4B Biological treatment '!T87</f>
        <v>0.59121624918798465</v>
      </c>
      <c r="E34" s="1159">
        <f>'4B Biological treatment '!U87</f>
        <v>26.604731213459303</v>
      </c>
      <c r="F34" s="1159">
        <f>'4B Biological treatment '!W87</f>
        <v>1.5962838728075583</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15121.678430741567</v>
      </c>
      <c r="M34" s="772">
        <f t="shared" si="70"/>
        <v>12.415541232947678</v>
      </c>
      <c r="N34" s="771">
        <f t="shared" si="71"/>
        <v>1053.5473560529886</v>
      </c>
      <c r="O34" s="773">
        <f t="shared" si="72"/>
        <v>274.67843923294652</v>
      </c>
      <c r="P34" s="771">
        <f t="shared" si="73"/>
        <v>4156.4168668213024</v>
      </c>
      <c r="Q34" s="519">
        <f t="shared" si="74"/>
        <v>15121.678430741567</v>
      </c>
      <c r="R34" s="521">
        <f t="shared" si="75"/>
        <v>1065.9628972859362</v>
      </c>
      <c r="S34" s="518">
        <f t="shared" si="76"/>
        <v>274.67843923294652</v>
      </c>
      <c r="T34" s="519">
        <f t="shared" si="77"/>
        <v>4156.4168668213024</v>
      </c>
      <c r="U34" s="519">
        <f t="shared" si="78"/>
        <v>20618.736634081753</v>
      </c>
      <c r="V34" s="3"/>
      <c r="W34" s="596">
        <f t="shared" si="79"/>
        <v>2024</v>
      </c>
      <c r="X34" s="1101">
        <f t="shared" si="80"/>
        <v>14677.92675895924</v>
      </c>
      <c r="Y34" s="1102">
        <f t="shared" si="81"/>
        <v>1126.1046404362471</v>
      </c>
      <c r="Z34" s="1102">
        <f t="shared" si="82"/>
        <v>267.68465368255238</v>
      </c>
      <c r="AA34" s="1102">
        <f t="shared" si="83"/>
        <v>4238.9841554957311</v>
      </c>
      <c r="AB34" s="1144">
        <f t="shared" si="22"/>
        <v>20310.700208573769</v>
      </c>
      <c r="AC34" s="1425" t="str">
        <f>IF(OR('Recycling - Case 1'!AC104="No",'Recycling - Case 1'!T144="No"), "No", "Yes")</f>
        <v>Yes</v>
      </c>
      <c r="AD34" s="1101">
        <f t="shared" si="84"/>
        <v>14677.92675895924</v>
      </c>
      <c r="AE34" s="1102">
        <f t="shared" si="85"/>
        <v>1126.1046404362471</v>
      </c>
      <c r="AF34" s="1102">
        <f t="shared" si="86"/>
        <v>267.68465368255238</v>
      </c>
      <c r="AG34" s="1102">
        <f t="shared" si="87"/>
        <v>4238.9841554957311</v>
      </c>
      <c r="AH34" s="1144">
        <f t="shared" si="60"/>
        <v>20310.700208573769</v>
      </c>
      <c r="AI34" s="1425" t="str">
        <f>IF(OR('Recycling - Case 1'!AI15="No",'Recycling - Case 1'!Z144="No"), "No", "Yes")</f>
        <v>Yes</v>
      </c>
      <c r="AJ34" s="1101">
        <f t="shared" si="88"/>
        <v>14326.839845781153</v>
      </c>
      <c r="AK34" s="1102">
        <f t="shared" si="89"/>
        <v>1289.9065761311581</v>
      </c>
      <c r="AL34" s="1102">
        <f t="shared" si="90"/>
        <v>205.3038143886219</v>
      </c>
      <c r="AM34" s="1102">
        <f t="shared" si="91"/>
        <v>4612.7797461997052</v>
      </c>
      <c r="AN34" s="1144">
        <f t="shared" si="92"/>
        <v>20434.82998250064</v>
      </c>
      <c r="AO34" s="1418" t="str">
        <f>IF(OR('Recycling - Case 2'!AC104="No",'Recycling - Case 2'!T144="No"), "No", "Yes")</f>
        <v>No</v>
      </c>
      <c r="AP34" s="1101">
        <f t="shared" si="93"/>
        <v>14326.839845781153</v>
      </c>
      <c r="AQ34" s="1102">
        <f t="shared" si="94"/>
        <v>1289.9065761311581</v>
      </c>
      <c r="AR34" s="1102">
        <f t="shared" si="95"/>
        <v>205.3038143886219</v>
      </c>
      <c r="AS34" s="1102">
        <f t="shared" si="96"/>
        <v>4612.7797461997052</v>
      </c>
      <c r="AT34" s="1144">
        <f t="shared" si="37"/>
        <v>20434.82998250064</v>
      </c>
      <c r="AU34" s="1425" t="str">
        <f>IF(OR('Recycling - Case 2'!AC104="No",'Recycling - Case 2'!T184="No"), "No", "Yes")</f>
        <v>No</v>
      </c>
      <c r="AV34" s="1101">
        <f t="shared" si="63"/>
        <v>14326.991588403029</v>
      </c>
      <c r="AW34" s="1102">
        <f t="shared" si="64"/>
        <v>783.38752127765838</v>
      </c>
      <c r="AX34" s="1102">
        <f t="shared" si="65"/>
        <v>205.3038143886219</v>
      </c>
      <c r="AY34" s="1102">
        <f t="shared" si="66"/>
        <v>4612.7797461997052</v>
      </c>
      <c r="AZ34" s="1144">
        <f t="shared" si="67"/>
        <v>19928.462670269015</v>
      </c>
      <c r="BA34" s="1425" t="str">
        <f>IF(OR('Recycling - Case 3'!AC104="No",'Recycling - Case 3'!T144="No"), "No", "Yes")</f>
        <v>No</v>
      </c>
      <c r="BB34" s="1101">
        <f t="shared" si="97"/>
        <v>14326.991588403029</v>
      </c>
      <c r="BC34" s="1102">
        <f t="shared" si="98"/>
        <v>783.38752127765838</v>
      </c>
      <c r="BD34" s="1102">
        <f t="shared" si="99"/>
        <v>205.3038143886219</v>
      </c>
      <c r="BE34" s="1102">
        <f t="shared" si="100"/>
        <v>4612.7797461997052</v>
      </c>
      <c r="BF34" s="1144">
        <f t="shared" si="47"/>
        <v>19928.462670269015</v>
      </c>
      <c r="BG34" s="1425" t="str">
        <f>IF(OR('Recycling - Case 3'!AC104="No",'Recycling - Case 3'!T184="No"), "No", "Yes")</f>
        <v>No</v>
      </c>
      <c r="BH34" s="596">
        <f t="shared" si="48"/>
        <v>2024</v>
      </c>
      <c r="BI34" s="1102">
        <f>'Recycling - Case 1'!BV104</f>
        <v>92.458215913789047</v>
      </c>
      <c r="BJ34" s="417">
        <f>'Recycling - Case 1'!BW104</f>
        <v>0.40736709645741448</v>
      </c>
      <c r="BK34" s="1144">
        <f>'Recycling - Case 1'!BX104</f>
        <v>46.760887053286289</v>
      </c>
      <c r="BL34" s="1101">
        <f>'Recycling - Case 1'!BY104</f>
        <v>92.458215913789047</v>
      </c>
      <c r="BM34" s="417">
        <f>'Recycling - Case 1'!BZ104</f>
        <v>0.40736709645741448</v>
      </c>
      <c r="BN34" s="1144">
        <f>'Recycling - Case 1'!CA104</f>
        <v>46.760887053286289</v>
      </c>
      <c r="BO34" s="1102">
        <f>'Recycling - Case 2'!BV104</f>
        <v>85.247445324814848</v>
      </c>
      <c r="BP34" s="417">
        <f>'Recycling - Case 2'!BW104</f>
        <v>0.52767657736847595</v>
      </c>
      <c r="BQ34" s="1144">
        <f>'Recycling - Case 2'!BX104</f>
        <v>46.760887053286289</v>
      </c>
      <c r="BR34" s="1101">
        <f>'Recycling - Case 2'!BY104</f>
        <v>85.247445324814848</v>
      </c>
      <c r="BS34" s="417">
        <f>'Recycling - Case 2'!BZ104</f>
        <v>0.52767657736847595</v>
      </c>
      <c r="BT34" s="1144">
        <f>'Recycling - Case 2'!CA104</f>
        <v>46.760887053286289</v>
      </c>
      <c r="BU34" s="1102">
        <f>'Recycling - Case 3'!BV104</f>
        <v>85.247445324814848</v>
      </c>
      <c r="BV34" s="417">
        <f>'Recycling - Case 3'!BW104</f>
        <v>0.52767657736847595</v>
      </c>
      <c r="BW34" s="1144">
        <f>'Recycling - Case 3'!BX104</f>
        <v>46.760887053286289</v>
      </c>
      <c r="BX34" s="1101">
        <f>'Recycling - Case 3'!BY104</f>
        <v>85.247445324814848</v>
      </c>
      <c r="BY34" s="417">
        <f>'Recycling - Case 3'!BZ104</f>
        <v>0.52767657736847595</v>
      </c>
      <c r="BZ34" s="1144">
        <f>'Recycling - Case 3'!CA104</f>
        <v>46.760887053286289</v>
      </c>
      <c r="CA34" s="596">
        <v>2024</v>
      </c>
      <c r="CB34" s="649">
        <f>'Recycling - Case 1'!CB104</f>
        <v>0.13265100107403016</v>
      </c>
      <c r="CC34" s="417">
        <f>'Recycling - Case 1'!CC104</f>
        <v>0.18638536255948157</v>
      </c>
      <c r="CD34" s="417">
        <f>'Recycling - Case 1'!CD104</f>
        <v>0.13265100107403016</v>
      </c>
      <c r="CE34" s="525">
        <f>'Recycling - Case 1'!CE104</f>
        <v>0.18638536255948157</v>
      </c>
      <c r="CF34" s="649">
        <f>'Recycling - Case 2'!CB104</f>
        <v>0.19519681863773264</v>
      </c>
      <c r="CG34" s="417">
        <f>'Recycling - Case 2'!CC104</f>
        <v>0.25140843741581342</v>
      </c>
      <c r="CH34" s="417">
        <f>'Recycling - Case 2'!CD104</f>
        <v>0.19519681863773264</v>
      </c>
      <c r="CI34" s="525">
        <f>'Recycling - Case 2'!CE104</f>
        <v>0.25140843741581342</v>
      </c>
      <c r="CJ34" s="649">
        <f>'Recycling - Case 3'!CB104</f>
        <v>0.19519681863773264</v>
      </c>
      <c r="CK34" s="417">
        <f>'Recycling - Case 3'!CC104</f>
        <v>0.25140843741581342</v>
      </c>
      <c r="CL34" s="417">
        <f>'Recycling - Case 3'!CD104</f>
        <v>0.19519681863773264</v>
      </c>
      <c r="CM34" s="525">
        <f>'Recycling - Case 3'!CE104</f>
        <v>0.25140843741581342</v>
      </c>
    </row>
    <row r="35" spans="1:91">
      <c r="A35" s="4">
        <f>'Input data'!A124</f>
        <v>2024</v>
      </c>
      <c r="B35" s="4"/>
      <c r="C35" s="769">
        <f>'4A SWD Case 1'!BG94</f>
        <v>698.94889328377337</v>
      </c>
      <c r="D35" s="3">
        <f>'4B Biological treatment '!T88</f>
        <v>0.62457273457362583</v>
      </c>
      <c r="E35" s="1159">
        <f>'4B Biological treatment '!U88</f>
        <v>28.105773055813156</v>
      </c>
      <c r="F35" s="1159">
        <f>'4B Biological treatment '!W88</f>
        <v>1.6863463833487891</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14677.92675895924</v>
      </c>
      <c r="M35" s="772">
        <f t="shared" si="70"/>
        <v>13.116027426046143</v>
      </c>
      <c r="N35" s="771">
        <f t="shared" si="71"/>
        <v>1112.9886130102009</v>
      </c>
      <c r="O35" s="773">
        <f t="shared" si="72"/>
        <v>267.68465368255238</v>
      </c>
      <c r="P35" s="771">
        <f t="shared" si="73"/>
        <v>4238.9841554957311</v>
      </c>
      <c r="Q35" s="519">
        <f t="shared" si="74"/>
        <v>14677.92675895924</v>
      </c>
      <c r="R35" s="521">
        <f t="shared" si="75"/>
        <v>1126.1046404362471</v>
      </c>
      <c r="S35" s="518">
        <f t="shared" si="76"/>
        <v>267.68465368255238</v>
      </c>
      <c r="T35" s="519">
        <f t="shared" si="77"/>
        <v>4238.9841554957311</v>
      </c>
      <c r="U35" s="519">
        <f t="shared" si="78"/>
        <v>20310.700208573769</v>
      </c>
      <c r="V35" s="3"/>
      <c r="W35" s="596">
        <f t="shared" si="79"/>
        <v>2025</v>
      </c>
      <c r="X35" s="1101">
        <f t="shared" si="80"/>
        <v>14227.345284155495</v>
      </c>
      <c r="Y35" s="1102">
        <f t="shared" si="81"/>
        <v>1186.3391472477795</v>
      </c>
      <c r="Z35" s="1102">
        <f t="shared" si="82"/>
        <v>260.89544660619578</v>
      </c>
      <c r="AA35" s="1102">
        <f t="shared" si="83"/>
        <v>4322.9017903124422</v>
      </c>
      <c r="AB35" s="1144">
        <f t="shared" si="22"/>
        <v>19997.481668321911</v>
      </c>
      <c r="AC35" s="1425" t="str">
        <f>IF(OR('Recycling - Case 1'!AC105="No",'Recycling - Case 1'!T145="No"), "No", "Yes")</f>
        <v>Yes</v>
      </c>
      <c r="AD35" s="1101">
        <f t="shared" si="84"/>
        <v>14227.345284155495</v>
      </c>
      <c r="AE35" s="1102">
        <f t="shared" si="85"/>
        <v>1186.3391472477795</v>
      </c>
      <c r="AF35" s="1102">
        <f t="shared" si="86"/>
        <v>260.89544660619578</v>
      </c>
      <c r="AG35" s="1102">
        <f t="shared" si="87"/>
        <v>4322.9017903124422</v>
      </c>
      <c r="AH35" s="1144">
        <f t="shared" si="60"/>
        <v>19997.481668321911</v>
      </c>
      <c r="AI35" s="1425" t="str">
        <f>IF(OR('Recycling - Case 1'!AI16="No",'Recycling - Case 1'!Z145="No"), "No", "Yes")</f>
        <v>Yes</v>
      </c>
      <c r="AJ35" s="1101">
        <f t="shared" si="88"/>
        <v>13791.576238820628</v>
      </c>
      <c r="AK35" s="1102">
        <f t="shared" si="89"/>
        <v>1295.5404377110533</v>
      </c>
      <c r="AL35" s="1102">
        <f t="shared" si="90"/>
        <v>193.05753067442905</v>
      </c>
      <c r="AM35" s="1102">
        <f t="shared" si="91"/>
        <v>4755.015547311632</v>
      </c>
      <c r="AN35" s="1144">
        <f t="shared" si="92"/>
        <v>20035.189754517742</v>
      </c>
      <c r="AO35" s="1418" t="str">
        <f>IF(OR('Recycling - Case 2'!AC105="No",'Recycling - Case 2'!T145="No"), "No", "Yes")</f>
        <v>No</v>
      </c>
      <c r="AP35" s="1101">
        <f t="shared" si="93"/>
        <v>13791.576238820628</v>
      </c>
      <c r="AQ35" s="1102">
        <f t="shared" si="94"/>
        <v>1295.5404377110533</v>
      </c>
      <c r="AR35" s="1102">
        <f t="shared" si="95"/>
        <v>193.05753067442905</v>
      </c>
      <c r="AS35" s="1102">
        <f t="shared" si="96"/>
        <v>4755.015547311632</v>
      </c>
      <c r="AT35" s="1144">
        <f t="shared" si="37"/>
        <v>20035.189754517742</v>
      </c>
      <c r="AU35" s="1425" t="str">
        <f>IF(OR('Recycling - Case 2'!AC105="No",'Recycling - Case 2'!T185="No"), "No", "Yes")</f>
        <v>No</v>
      </c>
      <c r="AV35" s="1101">
        <f t="shared" si="63"/>
        <v>13791.776499635611</v>
      </c>
      <c r="AW35" s="1102">
        <f t="shared" si="64"/>
        <v>786.8090844667795</v>
      </c>
      <c r="AX35" s="1102">
        <f t="shared" si="65"/>
        <v>193.05753067442905</v>
      </c>
      <c r="AY35" s="1102">
        <f t="shared" si="66"/>
        <v>4755.015547311632</v>
      </c>
      <c r="AZ35" s="1144">
        <f t="shared" si="67"/>
        <v>19526.658662088452</v>
      </c>
      <c r="BA35" s="1425" t="str">
        <f>IF(OR('Recycling - Case 3'!AC105="No",'Recycling - Case 3'!T145="No"), "No", "Yes")</f>
        <v>No</v>
      </c>
      <c r="BB35" s="1101">
        <f t="shared" si="97"/>
        <v>13791.776499635611</v>
      </c>
      <c r="BC35" s="1102">
        <f t="shared" si="98"/>
        <v>786.8090844667795</v>
      </c>
      <c r="BD35" s="1102">
        <f t="shared" si="99"/>
        <v>193.05753067442905</v>
      </c>
      <c r="BE35" s="1102">
        <f t="shared" si="100"/>
        <v>4755.015547311632</v>
      </c>
      <c r="BF35" s="1144">
        <f t="shared" si="47"/>
        <v>19526.658662088452</v>
      </c>
      <c r="BG35" s="1425" t="str">
        <f>IF(OR('Recycling - Case 3'!AC105="No",'Recycling - Case 3'!T185="No"), "No", "Yes")</f>
        <v>No</v>
      </c>
      <c r="BH35" s="596">
        <f t="shared" si="48"/>
        <v>2025</v>
      </c>
      <c r="BI35" s="1102">
        <f>'Recycling - Case 1'!BV105</f>
        <v>90.987150916347716</v>
      </c>
      <c r="BJ35" s="417">
        <f>'Recycling - Case 1'!BW105</f>
        <v>0.42905398043220599</v>
      </c>
      <c r="BK35" s="1144">
        <f>'Recycling - Case 1'!BX105</f>
        <v>47.471515729288043</v>
      </c>
      <c r="BL35" s="1101">
        <f>'Recycling - Case 1'!BY105</f>
        <v>90.987150916347716</v>
      </c>
      <c r="BM35" s="417">
        <f>'Recycling - Case 1'!BZ105</f>
        <v>0.42905398043220599</v>
      </c>
      <c r="BN35" s="1144">
        <f>'Recycling - Case 1'!CA105</f>
        <v>47.471515729288043</v>
      </c>
      <c r="BO35" s="1102">
        <f>'Recycling - Case 2'!BV105</f>
        <v>86.085515507975103</v>
      </c>
      <c r="BP35" s="417">
        <f>'Recycling - Case 2'!BW105</f>
        <v>0.5442727307641213</v>
      </c>
      <c r="BQ35" s="1144">
        <f>'Recycling - Case 2'!BX105</f>
        <v>47.471515729288043</v>
      </c>
      <c r="BR35" s="1101">
        <f>'Recycling - Case 2'!BY105</f>
        <v>86.085515507975103</v>
      </c>
      <c r="BS35" s="417">
        <f>'Recycling - Case 2'!BZ105</f>
        <v>0.5442727307641213</v>
      </c>
      <c r="BT35" s="1144">
        <f>'Recycling - Case 2'!CA105</f>
        <v>47.471515729288043</v>
      </c>
      <c r="BU35" s="1102">
        <f>'Recycling - Case 3'!BV105</f>
        <v>86.085515507975103</v>
      </c>
      <c r="BV35" s="417">
        <f>'Recycling - Case 3'!BW105</f>
        <v>0.5442727307641213</v>
      </c>
      <c r="BW35" s="1144">
        <f>'Recycling - Case 3'!BX105</f>
        <v>47.471515729288043</v>
      </c>
      <c r="BX35" s="1101">
        <f>'Recycling - Case 3'!BY105</f>
        <v>86.085515507975103</v>
      </c>
      <c r="BY35" s="417">
        <f>'Recycling - Case 3'!BZ105</f>
        <v>0.5442727307641213</v>
      </c>
      <c r="BZ35" s="1144">
        <f>'Recycling - Case 3'!CA105</f>
        <v>47.471515729288043</v>
      </c>
      <c r="CA35" s="596">
        <v>2025</v>
      </c>
      <c r="CB35" s="649">
        <f>'Recycling - Case 1'!CB105</f>
        <v>0.14528032436176563</v>
      </c>
      <c r="CC35" s="417">
        <f>'Recycling - Case 1'!CC105</f>
        <v>0.21713210277135842</v>
      </c>
      <c r="CD35" s="417">
        <f>'Recycling - Case 1'!CD105</f>
        <v>0.14528032436176563</v>
      </c>
      <c r="CE35" s="525">
        <f>'Recycling - Case 1'!CE105</f>
        <v>0.21713210277135842</v>
      </c>
      <c r="CF35" s="649">
        <f>'Recycling - Case 2'!CB105</f>
        <v>0.21340034507035144</v>
      </c>
      <c r="CG35" s="417">
        <f>'Recycling - Case 2'!CC105</f>
        <v>0.25255614842712715</v>
      </c>
      <c r="CH35" s="417">
        <f>'Recycling - Case 2'!CD105</f>
        <v>0.21340034507035144</v>
      </c>
      <c r="CI35" s="525">
        <f>'Recycling - Case 2'!CE105</f>
        <v>0.25255614842712715</v>
      </c>
      <c r="CJ35" s="649">
        <f>'Recycling - Case 3'!CB105</f>
        <v>0.21340034507035144</v>
      </c>
      <c r="CK35" s="417">
        <f>'Recycling - Case 3'!CC105</f>
        <v>0.25255614842712715</v>
      </c>
      <c r="CL35" s="417">
        <f>'Recycling - Case 3'!CD105</f>
        <v>0.21340034507035144</v>
      </c>
      <c r="CM35" s="525">
        <f>'Recycling - Case 3'!CE105</f>
        <v>0.25255614842712715</v>
      </c>
    </row>
    <row r="36" spans="1:91">
      <c r="A36" s="4">
        <f>'Input data'!A125</f>
        <v>2025</v>
      </c>
      <c r="B36" s="4"/>
      <c r="C36" s="769">
        <f>'4A SWD Case 1'!BG95</f>
        <v>677.49263257883308</v>
      </c>
      <c r="D36" s="3">
        <f>'4B Biological treatment '!T89</f>
        <v>0.65798066957724877</v>
      </c>
      <c r="E36" s="1159">
        <f>'4B Biological treatment '!U89</f>
        <v>29.60913013097619</v>
      </c>
      <c r="F36" s="1159">
        <f>'4B Biological treatment '!W89</f>
        <v>1.7765478078585715</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14227.345284155495</v>
      </c>
      <c r="M36" s="772">
        <f t="shared" si="70"/>
        <v>13.817594061122223</v>
      </c>
      <c r="N36" s="771">
        <f t="shared" si="71"/>
        <v>1172.5215531866572</v>
      </c>
      <c r="O36" s="773">
        <f t="shared" si="72"/>
        <v>260.89544660619578</v>
      </c>
      <c r="P36" s="771">
        <f t="shared" si="73"/>
        <v>4322.9017903124422</v>
      </c>
      <c r="Q36" s="519">
        <f t="shared" si="74"/>
        <v>14227.345284155495</v>
      </c>
      <c r="R36" s="521">
        <f t="shared" si="75"/>
        <v>1186.3391472477795</v>
      </c>
      <c r="S36" s="518">
        <f t="shared" si="76"/>
        <v>260.89544660619578</v>
      </c>
      <c r="T36" s="519">
        <f t="shared" si="77"/>
        <v>4322.9017903124422</v>
      </c>
      <c r="U36" s="519">
        <f t="shared" si="78"/>
        <v>19997.481668321911</v>
      </c>
      <c r="V36" s="3"/>
      <c r="W36" s="596">
        <f t="shared" si="79"/>
        <v>2026</v>
      </c>
      <c r="X36" s="1101">
        <f t="shared" si="80"/>
        <v>13773.297597966699</v>
      </c>
      <c r="Y36" s="1102">
        <f t="shared" si="81"/>
        <v>1246.3966120327161</v>
      </c>
      <c r="Z36" s="1102">
        <f t="shared" si="82"/>
        <v>254.421083403664</v>
      </c>
      <c r="AA36" s="1102">
        <f t="shared" si="83"/>
        <v>4400.9219620497197</v>
      </c>
      <c r="AB36" s="1144">
        <f t="shared" si="22"/>
        <v>19675.0372554528</v>
      </c>
      <c r="AC36" s="1425" t="str">
        <f>IF(OR('Recycling - Case 1'!AC106="No",'Recycling - Case 1'!T146="No"), "No", "Yes")</f>
        <v>Yes</v>
      </c>
      <c r="AD36" s="1101">
        <f t="shared" si="84"/>
        <v>13773.297597966699</v>
      </c>
      <c r="AE36" s="1102">
        <f t="shared" si="85"/>
        <v>1246.3966120327161</v>
      </c>
      <c r="AF36" s="1102">
        <f t="shared" si="86"/>
        <v>254.421083403664</v>
      </c>
      <c r="AG36" s="1102">
        <f t="shared" si="87"/>
        <v>4400.9219620497197</v>
      </c>
      <c r="AH36" s="1144">
        <f t="shared" si="60"/>
        <v>19675.0372554528</v>
      </c>
      <c r="AI36" s="1425" t="str">
        <f>IF(OR('Recycling - Case 1'!AI17="No",'Recycling - Case 1'!Z146="No"), "No", "Yes")</f>
        <v>Yes</v>
      </c>
      <c r="AJ36" s="1101">
        <f t="shared" si="88"/>
        <v>13276.657759840251</v>
      </c>
      <c r="AK36" s="1102">
        <f t="shared" si="89"/>
        <v>1300.9972572643533</v>
      </c>
      <c r="AL36" s="1102">
        <f t="shared" si="90"/>
        <v>180.70037146955198</v>
      </c>
      <c r="AM36" s="1102">
        <f t="shared" si="91"/>
        <v>4891.8365725125823</v>
      </c>
      <c r="AN36" s="1144">
        <f t="shared" si="92"/>
        <v>19650.191961086737</v>
      </c>
      <c r="AO36" s="1418" t="str">
        <f>IF(OR('Recycling - Case 2'!AC106="No",'Recycling - Case 2'!T146="No"), "No", "Yes")</f>
        <v>No</v>
      </c>
      <c r="AP36" s="1101">
        <f t="shared" si="93"/>
        <v>13276.657759840251</v>
      </c>
      <c r="AQ36" s="1102">
        <f t="shared" si="94"/>
        <v>1300.9972572643533</v>
      </c>
      <c r="AR36" s="1102">
        <f t="shared" si="95"/>
        <v>180.70037146955198</v>
      </c>
      <c r="AS36" s="1102">
        <f t="shared" si="96"/>
        <v>4891.8365725125823</v>
      </c>
      <c r="AT36" s="1144">
        <f t="shared" si="37"/>
        <v>19650.191961086737</v>
      </c>
      <c r="AU36" s="1425" t="str">
        <f>IF(OR('Recycling - Case 2'!AC106="No",'Recycling - Case 2'!T186="No"), "No", "Yes")</f>
        <v>No</v>
      </c>
      <c r="AV36" s="1101">
        <f t="shared" si="63"/>
        <v>13276.912661676974</v>
      </c>
      <c r="AW36" s="1102">
        <f t="shared" si="64"/>
        <v>790.12312629199482</v>
      </c>
      <c r="AX36" s="1102">
        <f t="shared" si="65"/>
        <v>180.70037146955198</v>
      </c>
      <c r="AY36" s="1102">
        <f t="shared" si="66"/>
        <v>4891.8365725125823</v>
      </c>
      <c r="AZ36" s="1144">
        <f t="shared" si="67"/>
        <v>19139.572731951102</v>
      </c>
      <c r="BA36" s="1425" t="str">
        <f>IF(OR('Recycling - Case 3'!AC106="No",'Recycling - Case 3'!T146="No"), "No", "Yes")</f>
        <v>No</v>
      </c>
      <c r="BB36" s="1101">
        <f t="shared" si="97"/>
        <v>13276.912661676974</v>
      </c>
      <c r="BC36" s="1102">
        <f t="shared" si="98"/>
        <v>790.12312629199482</v>
      </c>
      <c r="BD36" s="1102">
        <f t="shared" si="99"/>
        <v>180.70037146955198</v>
      </c>
      <c r="BE36" s="1102">
        <f t="shared" si="100"/>
        <v>4891.8365725125823</v>
      </c>
      <c r="BF36" s="1144">
        <f t="shared" si="47"/>
        <v>19139.572731951102</v>
      </c>
      <c r="BG36" s="1425" t="str">
        <f>IF(OR('Recycling - Case 3'!AC106="No",'Recycling - Case 3'!T186="No"), "No", "Yes")</f>
        <v>No</v>
      </c>
      <c r="BH36" s="596">
        <f t="shared" si="48"/>
        <v>2026</v>
      </c>
      <c r="BI36" s="1102">
        <f>'Recycling - Case 1'!BV106</f>
        <v>89.567015458975789</v>
      </c>
      <c r="BJ36" s="417">
        <f>'Recycling - Case 1'!BW106</f>
        <v>0.45011628351570993</v>
      </c>
      <c r="BK36" s="1144">
        <f>'Recycling - Case 1'!BX106</f>
        <v>47.155573556548042</v>
      </c>
      <c r="BL36" s="1101">
        <f>'Recycling - Case 1'!BY106</f>
        <v>89.567015458975789</v>
      </c>
      <c r="BM36" s="417">
        <f>'Recycling - Case 1'!BZ106</f>
        <v>0.45011628351570993</v>
      </c>
      <c r="BN36" s="1144">
        <f>'Recycling - Case 1'!CA106</f>
        <v>47.155573556548042</v>
      </c>
      <c r="BO36" s="1102">
        <f>'Recycling - Case 2'!BV106</f>
        <v>85.874214047212178</v>
      </c>
      <c r="BP36" s="417">
        <f>'Recycling - Case 2'!BW106</f>
        <v>0.56402724371629109</v>
      </c>
      <c r="BQ36" s="1144">
        <f>'Recycling - Case 2'!BX106</f>
        <v>47.155573556548042</v>
      </c>
      <c r="BR36" s="1101">
        <f>'Recycling - Case 2'!BY106</f>
        <v>85.874214047212178</v>
      </c>
      <c r="BS36" s="417">
        <f>'Recycling - Case 2'!BZ106</f>
        <v>0.56402724371629109</v>
      </c>
      <c r="BT36" s="1144">
        <f>'Recycling - Case 2'!CA106</f>
        <v>47.155573556548042</v>
      </c>
      <c r="BU36" s="1102">
        <f>'Recycling - Case 3'!BV106</f>
        <v>85.874214047212178</v>
      </c>
      <c r="BV36" s="417">
        <f>'Recycling - Case 3'!BW106</f>
        <v>0.56402724371629109</v>
      </c>
      <c r="BW36" s="1144">
        <f>'Recycling - Case 3'!BX106</f>
        <v>47.155573556548042</v>
      </c>
      <c r="BX36" s="1101">
        <f>'Recycling - Case 3'!BY106</f>
        <v>85.874214047212178</v>
      </c>
      <c r="BY36" s="417">
        <f>'Recycling - Case 3'!BZ106</f>
        <v>0.56402724371629109</v>
      </c>
      <c r="BZ36" s="1144">
        <f>'Recycling - Case 3'!CA106</f>
        <v>47.155573556548042</v>
      </c>
      <c r="CA36" s="596">
        <v>2026</v>
      </c>
      <c r="CB36" s="649">
        <f>'Recycling - Case 1'!CB106</f>
        <v>0.15588583154405877</v>
      </c>
      <c r="CC36" s="417">
        <f>'Recycling - Case 1'!CC106</f>
        <v>0.23729175329203012</v>
      </c>
      <c r="CD36" s="417">
        <f>'Recycling - Case 1'!CD106</f>
        <v>0.15588583154405877</v>
      </c>
      <c r="CE36" s="525">
        <f>'Recycling - Case 1'!CE106</f>
        <v>0.23729175329203012</v>
      </c>
      <c r="CF36" s="649">
        <f>'Recycling - Case 2'!CB106</f>
        <v>0.23044140465623386</v>
      </c>
      <c r="CG36" s="417">
        <f>'Recycling - Case 2'!CC106</f>
        <v>0.25653471675183281</v>
      </c>
      <c r="CH36" s="417">
        <f>'Recycling - Case 2'!CD106</f>
        <v>0.23044140465623386</v>
      </c>
      <c r="CI36" s="525">
        <f>'Recycling - Case 2'!CE106</f>
        <v>0.25653471675183281</v>
      </c>
      <c r="CJ36" s="649">
        <f>'Recycling - Case 3'!CB106</f>
        <v>0.23044140465623386</v>
      </c>
      <c r="CK36" s="417">
        <f>'Recycling - Case 3'!CC106</f>
        <v>0.25653471675183281</v>
      </c>
      <c r="CL36" s="417">
        <f>'Recycling - Case 3'!CD106</f>
        <v>0.23044140465623386</v>
      </c>
      <c r="CM36" s="525">
        <f>'Recycling - Case 3'!CE106</f>
        <v>0.25653471675183281</v>
      </c>
    </row>
    <row r="37" spans="1:91">
      <c r="A37" s="4">
        <f>'Input data'!A126</f>
        <v>2026</v>
      </c>
      <c r="B37" s="4"/>
      <c r="C37" s="769">
        <f>'4A SWD Case 1'!BG96</f>
        <v>655.87131418889044</v>
      </c>
      <c r="D37" s="3">
        <f>'4B Biological treatment '!T90</f>
        <v>0.69129041155447379</v>
      </c>
      <c r="E37" s="1159">
        <f>'4B Biological treatment '!U90</f>
        <v>31.108068519951317</v>
      </c>
      <c r="F37" s="1159">
        <f>'4B Biological treatment '!W90</f>
        <v>1.8664841111970789</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13773.297597966699</v>
      </c>
      <c r="M37" s="772">
        <f t="shared" si="70"/>
        <v>14.517098642643949</v>
      </c>
      <c r="N37" s="771">
        <f t="shared" si="71"/>
        <v>1231.8795133900721</v>
      </c>
      <c r="O37" s="773">
        <f t="shared" si="72"/>
        <v>254.421083403664</v>
      </c>
      <c r="P37" s="771">
        <f t="shared" si="73"/>
        <v>4400.9219620497197</v>
      </c>
      <c r="Q37" s="519">
        <f t="shared" si="74"/>
        <v>13773.297597966699</v>
      </c>
      <c r="R37" s="521">
        <f t="shared" si="75"/>
        <v>1246.3966120327161</v>
      </c>
      <c r="S37" s="518">
        <f t="shared" si="76"/>
        <v>254.421083403664</v>
      </c>
      <c r="T37" s="519">
        <f t="shared" si="77"/>
        <v>4400.9219620497197</v>
      </c>
      <c r="U37" s="519">
        <f t="shared" si="78"/>
        <v>19675.0372554528</v>
      </c>
      <c r="V37" s="3"/>
      <c r="W37" s="596">
        <f t="shared" si="79"/>
        <v>2027</v>
      </c>
      <c r="X37" s="1101">
        <f t="shared" si="80"/>
        <v>13322.166181070776</v>
      </c>
      <c r="Y37" s="1102">
        <f t="shared" si="81"/>
        <v>1306.3297949399243</v>
      </c>
      <c r="Z37" s="1102">
        <f t="shared" si="82"/>
        <v>248.16184383159901</v>
      </c>
      <c r="AA37" s="1102">
        <f t="shared" si="83"/>
        <v>4480.0594606132472</v>
      </c>
      <c r="AB37" s="1144">
        <f t="shared" si="22"/>
        <v>19356.717280455545</v>
      </c>
      <c r="AC37" s="1425" t="str">
        <f>IF(OR('Recycling - Case 1'!AC107="No",'Recycling - Case 1'!T147="No"), "No", "Yes")</f>
        <v>Yes</v>
      </c>
      <c r="AD37" s="1101">
        <f t="shared" si="84"/>
        <v>13322.166181070776</v>
      </c>
      <c r="AE37" s="1102">
        <f t="shared" si="85"/>
        <v>1306.3297949399243</v>
      </c>
      <c r="AF37" s="1102">
        <f t="shared" si="86"/>
        <v>248.16184383159901</v>
      </c>
      <c r="AG37" s="1102">
        <f t="shared" si="87"/>
        <v>4480.0594606132472</v>
      </c>
      <c r="AH37" s="1144">
        <f t="shared" si="60"/>
        <v>19356.717280455545</v>
      </c>
      <c r="AI37" s="1425" t="str">
        <f>IF(OR('Recycling - Case 1'!AI18="No",'Recycling - Case 1'!Z147="No"), "No", "Yes")</f>
        <v>Yes</v>
      </c>
      <c r="AJ37" s="1101">
        <f t="shared" si="88"/>
        <v>12780.444709013685</v>
      </c>
      <c r="AK37" s="1102">
        <f t="shared" si="89"/>
        <v>1306.3297949399243</v>
      </c>
      <c r="AL37" s="1102">
        <f t="shared" si="90"/>
        <v>168.10228643963038</v>
      </c>
      <c r="AM37" s="1102">
        <f t="shared" si="91"/>
        <v>5030.8909891052281</v>
      </c>
      <c r="AN37" s="1144">
        <f t="shared" si="92"/>
        <v>19285.76777949847</v>
      </c>
      <c r="AO37" s="1418" t="str">
        <f>IF(OR('Recycling - Case 2'!AC107="No",'Recycling - Case 2'!T147="No"), "No", "Yes")</f>
        <v>No</v>
      </c>
      <c r="AP37" s="1101">
        <f t="shared" si="93"/>
        <v>12780.444709013685</v>
      </c>
      <c r="AQ37" s="1102">
        <f t="shared" si="94"/>
        <v>1306.3297949399243</v>
      </c>
      <c r="AR37" s="1102">
        <f t="shared" si="95"/>
        <v>168.10228643963038</v>
      </c>
      <c r="AS37" s="1102">
        <f t="shared" si="96"/>
        <v>5030.8909891052281</v>
      </c>
      <c r="AT37" s="1144">
        <f t="shared" si="37"/>
        <v>19285.76777949847</v>
      </c>
      <c r="AU37" s="1425" t="str">
        <f>IF(OR('Recycling - Case 2'!AC107="No",'Recycling - Case 2'!T187="No"), "No", "Yes")</f>
        <v>No</v>
      </c>
      <c r="AV37" s="1101">
        <f t="shared" si="63"/>
        <v>12780.760092198263</v>
      </c>
      <c r="AW37" s="1102">
        <f t="shared" si="64"/>
        <v>793.3616891066099</v>
      </c>
      <c r="AX37" s="1102">
        <f t="shared" si="65"/>
        <v>168.10228643963038</v>
      </c>
      <c r="AY37" s="1102">
        <f t="shared" si="66"/>
        <v>5030.8909891052281</v>
      </c>
      <c r="AZ37" s="1144">
        <f t="shared" si="67"/>
        <v>18773.115056849732</v>
      </c>
      <c r="BA37" s="1425" t="str">
        <f>IF(OR('Recycling - Case 3'!AC107="No",'Recycling - Case 3'!T147="No"), "No", "Yes")</f>
        <v>No</v>
      </c>
      <c r="BB37" s="1101">
        <f t="shared" si="97"/>
        <v>12780.760092198263</v>
      </c>
      <c r="BC37" s="1102">
        <f t="shared" si="98"/>
        <v>793.3616891066099</v>
      </c>
      <c r="BD37" s="1102">
        <f t="shared" si="99"/>
        <v>168.10228643963038</v>
      </c>
      <c r="BE37" s="1102">
        <f t="shared" si="100"/>
        <v>5030.8909891052281</v>
      </c>
      <c r="BF37" s="1144">
        <f t="shared" si="47"/>
        <v>18773.115056849732</v>
      </c>
      <c r="BG37" s="1425" t="str">
        <f>IF(OR('Recycling - Case 3'!AC107="No",'Recycling - Case 3'!T187="No"), "No", "Yes")</f>
        <v>No</v>
      </c>
      <c r="BH37" s="596">
        <f t="shared" si="48"/>
        <v>2027</v>
      </c>
      <c r="BI37" s="1102">
        <f>'Recycling - Case 1'!BV107</f>
        <v>88.258611365869058</v>
      </c>
      <c r="BJ37" s="417">
        <f>'Recycling - Case 1'!BW107</f>
        <v>0.47093903640649376</v>
      </c>
      <c r="BK37" s="1144">
        <f>'Recycling - Case 1'!BX107</f>
        <v>46.387865584530154</v>
      </c>
      <c r="BL37" s="1101">
        <f>'Recycling - Case 1'!BY107</f>
        <v>88.258611365869058</v>
      </c>
      <c r="BM37" s="417">
        <f>'Recycling - Case 1'!BZ107</f>
        <v>0.47093903640649376</v>
      </c>
      <c r="BN37" s="1144">
        <f>'Recycling - Case 1'!CA107</f>
        <v>46.387865584530154</v>
      </c>
      <c r="BO37" s="1102">
        <f>'Recycling - Case 2'!BV107</f>
        <v>85.203865298979295</v>
      </c>
      <c r="BP37" s="417">
        <f>'Recycling - Case 2'!BW107</f>
        <v>0.58503965553142556</v>
      </c>
      <c r="BQ37" s="1144">
        <f>'Recycling - Case 2'!BX107</f>
        <v>46.387865584530154</v>
      </c>
      <c r="BR37" s="1101">
        <f>'Recycling - Case 2'!BY107</f>
        <v>85.203865298979295</v>
      </c>
      <c r="BS37" s="417">
        <f>'Recycling - Case 2'!BZ107</f>
        <v>0.58503965553142556</v>
      </c>
      <c r="BT37" s="1144">
        <f>'Recycling - Case 2'!CA107</f>
        <v>46.387865584530154</v>
      </c>
      <c r="BU37" s="1102">
        <f>'Recycling - Case 3'!BV107</f>
        <v>85.203865298979295</v>
      </c>
      <c r="BV37" s="417">
        <f>'Recycling - Case 3'!BW107</f>
        <v>0.58503965553142556</v>
      </c>
      <c r="BW37" s="1144">
        <f>'Recycling - Case 3'!BX107</f>
        <v>46.387865584530154</v>
      </c>
      <c r="BX37" s="1101">
        <f>'Recycling - Case 3'!BY107</f>
        <v>85.203865298979295</v>
      </c>
      <c r="BY37" s="417">
        <f>'Recycling - Case 3'!BZ107</f>
        <v>0.58503965553142556</v>
      </c>
      <c r="BZ37" s="1144">
        <f>'Recycling - Case 3'!CA107</f>
        <v>46.387865584530154</v>
      </c>
      <c r="CA37" s="596">
        <v>2027</v>
      </c>
      <c r="CB37" s="649">
        <f>'Recycling - Case 1'!CB107</f>
        <v>0.16554621920854717</v>
      </c>
      <c r="CC37" s="417">
        <f>'Recycling - Case 1'!CC107</f>
        <v>0.25220542545342928</v>
      </c>
      <c r="CD37" s="417">
        <f>'Recycling - Case 1'!CD107</f>
        <v>0.16554621920854717</v>
      </c>
      <c r="CE37" s="525">
        <f>'Recycling - Case 1'!CE107</f>
        <v>0.25220542545342928</v>
      </c>
      <c r="CF37" s="649">
        <f>'Recycling - Case 2'!CB107</f>
        <v>0.24719384179753368</v>
      </c>
      <c r="CG37" s="417">
        <f>'Recycling - Case 2'!CC107</f>
        <v>0.26173979313070628</v>
      </c>
      <c r="CH37" s="417">
        <f>'Recycling - Case 2'!CD107</f>
        <v>0.24719384179753368</v>
      </c>
      <c r="CI37" s="525">
        <f>'Recycling - Case 2'!CE107</f>
        <v>0.26173979313070628</v>
      </c>
      <c r="CJ37" s="649">
        <f>'Recycling - Case 3'!CB107</f>
        <v>0.24719384179753368</v>
      </c>
      <c r="CK37" s="417">
        <f>'Recycling - Case 3'!CC107</f>
        <v>0.26173979313070628</v>
      </c>
      <c r="CL37" s="417">
        <f>'Recycling - Case 3'!CD107</f>
        <v>0.24719384179753368</v>
      </c>
      <c r="CM37" s="525">
        <f>'Recycling - Case 3'!CE107</f>
        <v>0.26173979313070628</v>
      </c>
    </row>
    <row r="38" spans="1:91">
      <c r="A38" s="4">
        <f>'Input data'!A127</f>
        <v>2027</v>
      </c>
      <c r="B38" s="4"/>
      <c r="C38" s="769">
        <f>'4A SWD Case 1'!BG97</f>
        <v>634.388865765275</v>
      </c>
      <c r="D38" s="3">
        <f>'4B Biological treatment '!T91</f>
        <v>0.72453122292841088</v>
      </c>
      <c r="E38" s="1159">
        <f>'4B Biological treatment '!U91</f>
        <v>32.603905031778481</v>
      </c>
      <c r="F38" s="1159">
        <f>'4B Biological treatment '!W91</f>
        <v>1.9562343019067092</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13322.166181070776</v>
      </c>
      <c r="M38" s="772">
        <f t="shared" si="70"/>
        <v>15.215155681496629</v>
      </c>
      <c r="N38" s="771">
        <f t="shared" si="71"/>
        <v>1291.1146392584278</v>
      </c>
      <c r="O38" s="773">
        <f t="shared" si="72"/>
        <v>248.16184383159901</v>
      </c>
      <c r="P38" s="771">
        <f t="shared" si="73"/>
        <v>4480.0594606132472</v>
      </c>
      <c r="Q38" s="519">
        <f t="shared" si="74"/>
        <v>13322.166181070776</v>
      </c>
      <c r="R38" s="521">
        <f t="shared" si="75"/>
        <v>1306.3297949399243</v>
      </c>
      <c r="S38" s="518">
        <f t="shared" si="76"/>
        <v>248.16184383159901</v>
      </c>
      <c r="T38" s="519">
        <f t="shared" si="77"/>
        <v>4480.0594606132472</v>
      </c>
      <c r="U38" s="519">
        <f t="shared" si="78"/>
        <v>19356.717280455545</v>
      </c>
      <c r="V38" s="3"/>
      <c r="W38" s="596">
        <f t="shared" si="79"/>
        <v>2028</v>
      </c>
      <c r="X38" s="1101">
        <f t="shared" si="80"/>
        <v>12877.176531701491</v>
      </c>
      <c r="Y38" s="1102">
        <f t="shared" si="81"/>
        <v>1311.1702847842087</v>
      </c>
      <c r="Z38" s="1102">
        <f t="shared" si="82"/>
        <v>234.55354113759998</v>
      </c>
      <c r="AA38" s="1102">
        <f t="shared" si="83"/>
        <v>4560.3287251503234</v>
      </c>
      <c r="AB38" s="1144">
        <f t="shared" si="22"/>
        <v>18983.229082773621</v>
      </c>
      <c r="AC38" s="1425" t="str">
        <f>IF(OR('Recycling - Case 1'!AC108="No",'Recycling - Case 1'!T148="No"), "No", "Yes")</f>
        <v>Yes</v>
      </c>
      <c r="AD38" s="1101">
        <f t="shared" si="84"/>
        <v>12877.176531701491</v>
      </c>
      <c r="AE38" s="1102">
        <f t="shared" si="85"/>
        <v>1311.1702847842087</v>
      </c>
      <c r="AF38" s="1102">
        <f t="shared" si="86"/>
        <v>234.55354113759998</v>
      </c>
      <c r="AG38" s="1102">
        <f t="shared" si="87"/>
        <v>4560.3287251503234</v>
      </c>
      <c r="AH38" s="1144">
        <f t="shared" si="60"/>
        <v>18983.229082773621</v>
      </c>
      <c r="AI38" s="1425" t="str">
        <f>IF(OR('Recycling - Case 1'!AI19="No",'Recycling - Case 1'!Z148="No"), "No", "Yes")</f>
        <v>Yes</v>
      </c>
      <c r="AJ38" s="1101">
        <f t="shared" si="88"/>
        <v>12301.453095107719</v>
      </c>
      <c r="AK38" s="1102">
        <f t="shared" si="89"/>
        <v>1311.1702847842087</v>
      </c>
      <c r="AL38" s="1102">
        <f t="shared" si="90"/>
        <v>155.25457728774188</v>
      </c>
      <c r="AM38" s="1102">
        <f t="shared" si="91"/>
        <v>5172.2095138882814</v>
      </c>
      <c r="AN38" s="1144">
        <f t="shared" si="92"/>
        <v>18940.087471067949</v>
      </c>
      <c r="AO38" s="1418" t="str">
        <f>IF(OR('Recycling - Case 2'!AC108="No",'Recycling - Case 2'!T148="No"), "No", "Yes")</f>
        <v>No</v>
      </c>
      <c r="AP38" s="1101">
        <f t="shared" si="93"/>
        <v>12301.453095107719</v>
      </c>
      <c r="AQ38" s="1102">
        <f t="shared" si="94"/>
        <v>1311.1702847842087</v>
      </c>
      <c r="AR38" s="1102">
        <f t="shared" si="95"/>
        <v>155.25457728774188</v>
      </c>
      <c r="AS38" s="1102">
        <f t="shared" si="96"/>
        <v>5172.2095138882814</v>
      </c>
      <c r="AT38" s="1144">
        <f t="shared" si="37"/>
        <v>18940.087471067949</v>
      </c>
      <c r="AU38" s="1425" t="str">
        <f>IF(OR('Recycling - Case 2'!AC108="No",'Recycling - Case 2'!T188="No"), "No", "Yes")</f>
        <v>No</v>
      </c>
      <c r="AV38" s="1101">
        <f t="shared" si="63"/>
        <v>12301.834631100501</v>
      </c>
      <c r="AW38" s="1102">
        <f t="shared" si="64"/>
        <v>796.30142087560091</v>
      </c>
      <c r="AX38" s="1102">
        <f t="shared" si="65"/>
        <v>155.25457728774188</v>
      </c>
      <c r="AY38" s="1102">
        <f t="shared" si="66"/>
        <v>5172.2095138882814</v>
      </c>
      <c r="AZ38" s="1144">
        <f t="shared" si="67"/>
        <v>18425.600143152125</v>
      </c>
      <c r="BA38" s="1425" t="str">
        <f>IF(OR('Recycling - Case 3'!AC108="No",'Recycling - Case 3'!T148="No"), "No", "Yes")</f>
        <v>No</v>
      </c>
      <c r="BB38" s="1101">
        <f t="shared" si="97"/>
        <v>12301.834631100501</v>
      </c>
      <c r="BC38" s="1102">
        <f t="shared" si="98"/>
        <v>796.30142087560091</v>
      </c>
      <c r="BD38" s="1102">
        <f t="shared" si="99"/>
        <v>155.25457728774188</v>
      </c>
      <c r="BE38" s="1102">
        <f t="shared" si="100"/>
        <v>5172.2095138882814</v>
      </c>
      <c r="BF38" s="1144">
        <f t="shared" si="47"/>
        <v>18425.600143152125</v>
      </c>
      <c r="BG38" s="1425" t="str">
        <f>IF(OR('Recycling - Case 3'!AC108="No",'Recycling - Case 3'!T188="No"), "No", "Yes")</f>
        <v>No</v>
      </c>
      <c r="BH38" s="596">
        <f t="shared" si="48"/>
        <v>2028</v>
      </c>
      <c r="BI38" s="1102">
        <f>'Recycling - Case 1'!BV108</f>
        <v>86.633689324644109</v>
      </c>
      <c r="BJ38" s="417">
        <f>'Recycling - Case 1'!BW108</f>
        <v>0.48900124053304661</v>
      </c>
      <c r="BK38" s="1144">
        <f>'Recycling - Case 1'!BX108</f>
        <v>45.562764203784148</v>
      </c>
      <c r="BL38" s="1101">
        <f>'Recycling - Case 1'!BY108</f>
        <v>86.633689324644109</v>
      </c>
      <c r="BM38" s="417">
        <f>'Recycling - Case 1'!BZ108</f>
        <v>0.48900124053304661</v>
      </c>
      <c r="BN38" s="1144">
        <f>'Recycling - Case 1'!CA108</f>
        <v>45.562764203784148</v>
      </c>
      <c r="BO38" s="1102">
        <f>'Recycling - Case 2'!BV108</f>
        <v>84.444756980948227</v>
      </c>
      <c r="BP38" s="417">
        <f>'Recycling - Case 2'!BW108</f>
        <v>0.60594140214665571</v>
      </c>
      <c r="BQ38" s="1144">
        <f>'Recycling - Case 2'!BX108</f>
        <v>45.562764203784148</v>
      </c>
      <c r="BR38" s="1101">
        <f>'Recycling - Case 2'!BY108</f>
        <v>84.444756980948227</v>
      </c>
      <c r="BS38" s="417">
        <f>'Recycling - Case 2'!BZ108</f>
        <v>0.60594140214665571</v>
      </c>
      <c r="BT38" s="1144">
        <f>'Recycling - Case 2'!CA108</f>
        <v>45.562764203784148</v>
      </c>
      <c r="BU38" s="1102">
        <f>'Recycling - Case 3'!BV108</f>
        <v>84.444756980948227</v>
      </c>
      <c r="BV38" s="417">
        <f>'Recycling - Case 3'!BW108</f>
        <v>0.60594140214665571</v>
      </c>
      <c r="BW38" s="1144">
        <f>'Recycling - Case 3'!BX108</f>
        <v>45.562764203784148</v>
      </c>
      <c r="BX38" s="1101">
        <f>'Recycling - Case 3'!BY108</f>
        <v>84.444756980948227</v>
      </c>
      <c r="BY38" s="417">
        <f>'Recycling - Case 3'!BZ108</f>
        <v>0.60594140214665571</v>
      </c>
      <c r="BZ38" s="1144">
        <f>'Recycling - Case 3'!CA108</f>
        <v>45.562764203784148</v>
      </c>
      <c r="CA38" s="596">
        <v>2028</v>
      </c>
      <c r="CB38" s="649">
        <f>'Recycling - Case 1'!CB108</f>
        <v>0.18787758011779954</v>
      </c>
      <c r="CC38" s="417">
        <f>'Recycling - Case 1'!CC108</f>
        <v>0.26560089560164712</v>
      </c>
      <c r="CD38" s="417">
        <f>'Recycling - Case 1'!CD108</f>
        <v>0.18787758011779954</v>
      </c>
      <c r="CE38" s="525">
        <f>'Recycling - Case 1'!CE108</f>
        <v>0.26560089560164712</v>
      </c>
      <c r="CF38" s="649">
        <f>'Recycling - Case 2'!CB108</f>
        <v>0.26366335378378059</v>
      </c>
      <c r="CG38" s="417">
        <f>'Recycling - Case 2'!CC108</f>
        <v>0.26684936181814889</v>
      </c>
      <c r="CH38" s="417">
        <f>'Recycling - Case 2'!CD108</f>
        <v>0.26366335378378059</v>
      </c>
      <c r="CI38" s="525">
        <f>'Recycling - Case 2'!CE108</f>
        <v>0.26684936181814889</v>
      </c>
      <c r="CJ38" s="649">
        <f>'Recycling - Case 3'!CB108</f>
        <v>0.26366335378378059</v>
      </c>
      <c r="CK38" s="417">
        <f>'Recycling - Case 3'!CC108</f>
        <v>0.26684936181814889</v>
      </c>
      <c r="CL38" s="417">
        <f>'Recycling - Case 3'!CD108</f>
        <v>0.26366335378378059</v>
      </c>
      <c r="CM38" s="525">
        <f>'Recycling - Case 3'!CE108</f>
        <v>0.26684936181814889</v>
      </c>
    </row>
    <row r="39" spans="1:91">
      <c r="A39" s="4">
        <f>'Input data'!A128</f>
        <v>2028</v>
      </c>
      <c r="B39" s="4"/>
      <c r="C39" s="769">
        <f>'4A SWD Case 1'!BG98</f>
        <v>613.1988824619757</v>
      </c>
      <c r="D39" s="3">
        <f>'4B Biological treatment '!T92</f>
        <v>0.72721590947543469</v>
      </c>
      <c r="E39" s="1159">
        <f>'4B Biological treatment '!U92</f>
        <v>32.724715926394559</v>
      </c>
      <c r="F39" s="1159">
        <f>'4B Biological treatment '!W92</f>
        <v>1.9634829555836735</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12877.176531701491</v>
      </c>
      <c r="M39" s="772">
        <f t="shared" si="70"/>
        <v>15.271534098984128</v>
      </c>
      <c r="N39" s="771">
        <f t="shared" si="71"/>
        <v>1295.8987506852245</v>
      </c>
      <c r="O39" s="773">
        <f t="shared" si="72"/>
        <v>234.55354113759998</v>
      </c>
      <c r="P39" s="771">
        <f t="shared" si="73"/>
        <v>4560.3287251503234</v>
      </c>
      <c r="Q39" s="519">
        <f t="shared" si="74"/>
        <v>12877.176531701491</v>
      </c>
      <c r="R39" s="521">
        <f t="shared" si="75"/>
        <v>1311.1702847842087</v>
      </c>
      <c r="S39" s="518">
        <f t="shared" si="76"/>
        <v>234.55354113759998</v>
      </c>
      <c r="T39" s="519">
        <f t="shared" si="77"/>
        <v>4560.3287251503234</v>
      </c>
      <c r="U39" s="519">
        <f t="shared" si="78"/>
        <v>18983.229082773621</v>
      </c>
      <c r="V39" s="3"/>
      <c r="W39" s="596">
        <f t="shared" si="79"/>
        <v>2029</v>
      </c>
      <c r="X39" s="1101">
        <f t="shared" si="80"/>
        <v>12444.057152576308</v>
      </c>
      <c r="Y39" s="1102">
        <f t="shared" si="81"/>
        <v>1316.9092148003961</v>
      </c>
      <c r="Z39" s="1102">
        <f t="shared" si="82"/>
        <v>221.70018656133303</v>
      </c>
      <c r="AA39" s="1102">
        <f t="shared" si="83"/>
        <v>4641.7443708292039</v>
      </c>
      <c r="AB39" s="1144">
        <f t="shared" si="22"/>
        <v>18624.410924767242</v>
      </c>
      <c r="AC39" s="1425" t="str">
        <f>IF(OR('Recycling - Case 1'!AC109="No",'Recycling - Case 1'!T149="No"), "No", "Yes")</f>
        <v>Yes</v>
      </c>
      <c r="AD39" s="1101">
        <f t="shared" si="84"/>
        <v>12444.057152576308</v>
      </c>
      <c r="AE39" s="1102">
        <f t="shared" si="85"/>
        <v>1316.9092148003961</v>
      </c>
      <c r="AF39" s="1102">
        <f t="shared" si="86"/>
        <v>221.70018656133303</v>
      </c>
      <c r="AG39" s="1102">
        <f t="shared" si="87"/>
        <v>4641.7443708292039</v>
      </c>
      <c r="AH39" s="1144">
        <f t="shared" si="60"/>
        <v>18624.410924767242</v>
      </c>
      <c r="AI39" s="1425" t="str">
        <f>IF(OR('Recycling - Case 1'!AI20="No",'Recycling - Case 1'!Z149="No"), "No", "Yes")</f>
        <v>Yes</v>
      </c>
      <c r="AJ39" s="1101">
        <f t="shared" si="88"/>
        <v>11838.260749863124</v>
      </c>
      <c r="AK39" s="1102">
        <f t="shared" si="89"/>
        <v>1316.9092148003961</v>
      </c>
      <c r="AL39" s="1102">
        <f t="shared" si="90"/>
        <v>142.1481547216269</v>
      </c>
      <c r="AM39" s="1102">
        <f t="shared" si="91"/>
        <v>5315.8232520302154</v>
      </c>
      <c r="AN39" s="1144">
        <f t="shared" si="92"/>
        <v>18613.14137141536</v>
      </c>
      <c r="AO39" s="1418" t="str">
        <f>IF(OR('Recycling - Case 2'!AC109="No",'Recycling - Case 2'!T149="No"), "No", "Yes")</f>
        <v>No</v>
      </c>
      <c r="AP39" s="1101">
        <f t="shared" si="93"/>
        <v>11838.260749863124</v>
      </c>
      <c r="AQ39" s="1102">
        <f t="shared" si="94"/>
        <v>1316.9092148003961</v>
      </c>
      <c r="AR39" s="1102">
        <f t="shared" si="95"/>
        <v>142.1481547216269</v>
      </c>
      <c r="AS39" s="1102">
        <f t="shared" si="96"/>
        <v>5315.8232520302154</v>
      </c>
      <c r="AT39" s="1144">
        <f t="shared" si="37"/>
        <v>18613.14137141536</v>
      </c>
      <c r="AU39" s="1425" t="str">
        <f>IF(OR('Recycling - Case 2'!AC109="No",'Recycling - Case 2'!T189="No"), "No", "Yes")</f>
        <v>No</v>
      </c>
      <c r="AV39" s="1101">
        <f t="shared" si="63"/>
        <v>11838.713953590299</v>
      </c>
      <c r="AW39" s="1102">
        <f t="shared" si="64"/>
        <v>799.78679434633023</v>
      </c>
      <c r="AX39" s="1102">
        <f t="shared" si="65"/>
        <v>142.1481547216269</v>
      </c>
      <c r="AY39" s="1102">
        <f t="shared" si="66"/>
        <v>5315.8232520302154</v>
      </c>
      <c r="AZ39" s="1144">
        <f t="shared" si="67"/>
        <v>18096.472154688468</v>
      </c>
      <c r="BA39" s="1425" t="str">
        <f>IF(OR('Recycling - Case 3'!AC109="No",'Recycling - Case 3'!T149="No"), "No", "Yes")</f>
        <v>No</v>
      </c>
      <c r="BB39" s="1101">
        <f t="shared" si="97"/>
        <v>11838.713953590299</v>
      </c>
      <c r="BC39" s="1102">
        <f t="shared" si="98"/>
        <v>799.78679434633023</v>
      </c>
      <c r="BD39" s="1102">
        <f t="shared" si="99"/>
        <v>142.1481547216269</v>
      </c>
      <c r="BE39" s="1102">
        <f t="shared" si="100"/>
        <v>5315.8232520302154</v>
      </c>
      <c r="BF39" s="1144">
        <f t="shared" si="47"/>
        <v>18096.472154688468</v>
      </c>
      <c r="BG39" s="1425" t="str">
        <f>IF(OR('Recycling - Case 3'!AC109="No",'Recycling - Case 3'!T189="No"), "No", "Yes")</f>
        <v>No</v>
      </c>
      <c r="BH39" s="596">
        <f t="shared" si="48"/>
        <v>2029</v>
      </c>
      <c r="BI39" s="1102">
        <f>'Recycling - Case 1'!BV109</f>
        <v>85.066364829761667</v>
      </c>
      <c r="BJ39" s="417">
        <f>'Recycling - Case 1'!BW109</f>
        <v>0.50660740481994948</v>
      </c>
      <c r="BK39" s="1144">
        <f>'Recycling - Case 1'!BX109</f>
        <v>43.795407992307446</v>
      </c>
      <c r="BL39" s="1101">
        <f>'Recycling - Case 1'!BY109</f>
        <v>85.066364829761667</v>
      </c>
      <c r="BM39" s="417">
        <f>'Recycling - Case 1'!BZ109</f>
        <v>0.50660740481994948</v>
      </c>
      <c r="BN39" s="1144">
        <f>'Recycling - Case 1'!CA109</f>
        <v>43.795407992307446</v>
      </c>
      <c r="BO39" s="1102">
        <f>'Recycling - Case 2'!BV109</f>
        <v>82.802904680928165</v>
      </c>
      <c r="BP39" s="417">
        <f>'Recycling - Case 2'!BW109</f>
        <v>0.62985334555177197</v>
      </c>
      <c r="BQ39" s="1144">
        <f>'Recycling - Case 2'!BX109</f>
        <v>43.795407992307446</v>
      </c>
      <c r="BR39" s="1101">
        <f>'Recycling - Case 2'!BY109</f>
        <v>82.802904680928165</v>
      </c>
      <c r="BS39" s="417">
        <f>'Recycling - Case 2'!BZ109</f>
        <v>0.62985334555177197</v>
      </c>
      <c r="BT39" s="1144">
        <f>'Recycling - Case 2'!CA109</f>
        <v>43.795407992307446</v>
      </c>
      <c r="BU39" s="1102">
        <f>'Recycling - Case 3'!BV109</f>
        <v>82.802904680928165</v>
      </c>
      <c r="BV39" s="417">
        <f>'Recycling - Case 3'!BW109</f>
        <v>0.62985334555177197</v>
      </c>
      <c r="BW39" s="1144">
        <f>'Recycling - Case 3'!BX109</f>
        <v>43.795407992307446</v>
      </c>
      <c r="BX39" s="1101">
        <f>'Recycling - Case 3'!BY109</f>
        <v>82.802904680928165</v>
      </c>
      <c r="BY39" s="417">
        <f>'Recycling - Case 3'!BZ109</f>
        <v>0.62985334555177197</v>
      </c>
      <c r="BZ39" s="1144">
        <f>'Recycling - Case 3'!CA109</f>
        <v>43.795407992307446</v>
      </c>
      <c r="CA39" s="596">
        <v>2029</v>
      </c>
      <c r="CB39" s="649">
        <f>'Recycling - Case 1'!CB109</f>
        <v>0.20894363003364869</v>
      </c>
      <c r="CC39" s="417">
        <f>'Recycling - Case 1'!CC109</f>
        <v>0.27196132045441135</v>
      </c>
      <c r="CD39" s="417">
        <f>'Recycling - Case 1'!CD109</f>
        <v>0.20894363003364869</v>
      </c>
      <c r="CE39" s="525">
        <f>'Recycling - Case 1'!CE109</f>
        <v>0.27196132045441135</v>
      </c>
      <c r="CF39" s="649">
        <f>'Recycling - Case 2'!CB109</f>
        <v>0.27985563375052358</v>
      </c>
      <c r="CG39" s="417">
        <f>'Recycling - Case 2'!CC109</f>
        <v>0.27540280116463001</v>
      </c>
      <c r="CH39" s="417">
        <f>'Recycling - Case 2'!CD109</f>
        <v>0.27985563375052358</v>
      </c>
      <c r="CI39" s="525">
        <f>'Recycling - Case 2'!CE109</f>
        <v>0.27540280116463001</v>
      </c>
      <c r="CJ39" s="649">
        <f>'Recycling - Case 3'!CB109</f>
        <v>0.27985563375052358</v>
      </c>
      <c r="CK39" s="417">
        <f>'Recycling - Case 3'!CC109</f>
        <v>0.27540280116463001</v>
      </c>
      <c r="CL39" s="417">
        <f>'Recycling - Case 3'!CD109</f>
        <v>0.27985563375052358</v>
      </c>
      <c r="CM39" s="525">
        <f>'Recycling - Case 3'!CE109</f>
        <v>0.27540280116463001</v>
      </c>
    </row>
    <row r="40" spans="1:91">
      <c r="A40" s="4">
        <f>'Input data'!A129</f>
        <v>2029</v>
      </c>
      <c r="B40" s="4"/>
      <c r="C40" s="769">
        <f>'4A SWD Case 1'!BG99</f>
        <v>592.57415012268132</v>
      </c>
      <c r="D40" s="3">
        <f>'4B Biological treatment '!T93</f>
        <v>0.73039889894642041</v>
      </c>
      <c r="E40" s="1159">
        <f>'4B Biological treatment '!U93</f>
        <v>32.867950452588914</v>
      </c>
      <c r="F40" s="1159">
        <f>'4B Biological treatment '!W93</f>
        <v>1.9720770271553349</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12444.057152576308</v>
      </c>
      <c r="M40" s="772">
        <f t="shared" si="70"/>
        <v>15.338376877874829</v>
      </c>
      <c r="N40" s="771">
        <f t="shared" si="71"/>
        <v>1301.5708379225212</v>
      </c>
      <c r="O40" s="773">
        <f t="shared" si="72"/>
        <v>221.70018656133303</v>
      </c>
      <c r="P40" s="771">
        <f t="shared" si="73"/>
        <v>4641.7443708292039</v>
      </c>
      <c r="Q40" s="519">
        <f t="shared" si="74"/>
        <v>12444.057152576308</v>
      </c>
      <c r="R40" s="521">
        <f t="shared" si="75"/>
        <v>1316.9092148003961</v>
      </c>
      <c r="S40" s="518">
        <f t="shared" si="76"/>
        <v>221.70018656133303</v>
      </c>
      <c r="T40" s="519">
        <f t="shared" si="77"/>
        <v>4641.7443708292039</v>
      </c>
      <c r="U40" s="519">
        <f t="shared" si="78"/>
        <v>18624.410924767242</v>
      </c>
      <c r="V40" s="3"/>
      <c r="W40" s="596">
        <f t="shared" si="79"/>
        <v>2030</v>
      </c>
      <c r="X40" s="1101">
        <f t="shared" si="80"/>
        <v>12026.019410364075</v>
      </c>
      <c r="Y40" s="1102">
        <f t="shared" si="81"/>
        <v>1322.9061479371642</v>
      </c>
      <c r="Z40" s="1102">
        <f t="shared" si="82"/>
        <v>209.55929653855324</v>
      </c>
      <c r="AA40" s="1102">
        <f t="shared" si="83"/>
        <v>4724.3211909055435</v>
      </c>
      <c r="AB40" s="1144">
        <f t="shared" si="22"/>
        <v>18282.806045745336</v>
      </c>
      <c r="AC40" s="1425" t="str">
        <f>IF(OR('Recycling - Case 1'!AC110="No",'Recycling - Case 1'!T150="No"), "No", "Yes")</f>
        <v>Yes</v>
      </c>
      <c r="AD40" s="1101">
        <f t="shared" si="84"/>
        <v>12026.019410364075</v>
      </c>
      <c r="AE40" s="1102">
        <f t="shared" si="85"/>
        <v>1322.9061479371642</v>
      </c>
      <c r="AF40" s="1102">
        <f t="shared" si="86"/>
        <v>209.55929653855324</v>
      </c>
      <c r="AG40" s="1102">
        <f t="shared" si="87"/>
        <v>4724.3211909055435</v>
      </c>
      <c r="AH40" s="1144">
        <f t="shared" si="60"/>
        <v>18282.806045745336</v>
      </c>
      <c r="AI40" s="1425" t="str">
        <f>IF(OR('Recycling - Case 1'!AI21="No",'Recycling - Case 1'!Z150="No"), "No", "Yes")</f>
        <v>Yes</v>
      </c>
      <c r="AJ40" s="1101">
        <f t="shared" si="88"/>
        <v>11389.503922810096</v>
      </c>
      <c r="AK40" s="1102">
        <f t="shared" si="89"/>
        <v>1322.9061479371642</v>
      </c>
      <c r="AL40" s="1102">
        <f t="shared" si="90"/>
        <v>128.77351562592733</v>
      </c>
      <c r="AM40" s="1102">
        <f t="shared" si="91"/>
        <v>5461.7637017393099</v>
      </c>
      <c r="AN40" s="1144">
        <f t="shared" si="92"/>
        <v>18302.947288112497</v>
      </c>
      <c r="AO40" s="1418" t="str">
        <f>IF(OR('Recycling - Case 2'!AC110="No",'Recycling - Case 2'!T150="No"), "No", "Yes")</f>
        <v>No</v>
      </c>
      <c r="AP40" s="1101">
        <f t="shared" si="93"/>
        <v>11389.503922810096</v>
      </c>
      <c r="AQ40" s="1102">
        <f t="shared" si="94"/>
        <v>1322.9061479371642</v>
      </c>
      <c r="AR40" s="1102">
        <f t="shared" si="95"/>
        <v>128.77351562592733</v>
      </c>
      <c r="AS40" s="1102">
        <f t="shared" si="96"/>
        <v>5461.7637017393099</v>
      </c>
      <c r="AT40" s="1144">
        <f t="shared" si="37"/>
        <v>18302.947288112497</v>
      </c>
      <c r="AU40" s="1425" t="str">
        <f>IF(OR('Recycling - Case 2'!AC110="No",'Recycling - Case 2'!T190="No"), "No", "Yes")</f>
        <v>No</v>
      </c>
      <c r="AV40" s="1101">
        <f t="shared" si="63"/>
        <v>11390.03416430976</v>
      </c>
      <c r="AW40" s="1102">
        <f t="shared" si="64"/>
        <v>803.42885856416797</v>
      </c>
      <c r="AX40" s="1102">
        <f t="shared" si="65"/>
        <v>128.77351562592733</v>
      </c>
      <c r="AY40" s="1102">
        <f t="shared" si="66"/>
        <v>5461.7637017393099</v>
      </c>
      <c r="AZ40" s="1144">
        <f t="shared" si="67"/>
        <v>17784.000240239166</v>
      </c>
      <c r="BA40" s="1425" t="str">
        <f>IF(OR('Recycling - Case 3'!AC110="No",'Recycling - Case 3'!T150="No"), "No", "Yes")</f>
        <v>No</v>
      </c>
      <c r="BB40" s="1101">
        <f t="shared" si="97"/>
        <v>11390.03416430976</v>
      </c>
      <c r="BC40" s="1102">
        <f t="shared" si="98"/>
        <v>803.42885856416797</v>
      </c>
      <c r="BD40" s="1102">
        <f t="shared" si="99"/>
        <v>128.77351562592733</v>
      </c>
      <c r="BE40" s="1102">
        <f t="shared" si="100"/>
        <v>5461.7637017393099</v>
      </c>
      <c r="BF40" s="1144">
        <f t="shared" si="47"/>
        <v>17784.000240239166</v>
      </c>
      <c r="BG40" s="1425" t="str">
        <f>IF(OR('Recycling - Case 3'!AC110="No",'Recycling - Case 3'!T190="No"), "No", "Yes")</f>
        <v>No</v>
      </c>
      <c r="BH40" s="596">
        <f t="shared" si="48"/>
        <v>2030</v>
      </c>
      <c r="BI40" s="1102">
        <f>'Recycling - Case 1'!BV110</f>
        <v>83.686522577566578</v>
      </c>
      <c r="BJ40" s="417">
        <f>'Recycling - Case 1'!BW110</f>
        <v>0.52451280458085492</v>
      </c>
      <c r="BK40" s="1144">
        <f>'Recycling - Case 1'!BX110</f>
        <v>42.212550185441138</v>
      </c>
      <c r="BL40" s="1101">
        <f>'Recycling - Case 1'!BY110</f>
        <v>83.686522577566578</v>
      </c>
      <c r="BM40" s="417">
        <f>'Recycling - Case 1'!BZ110</f>
        <v>0.52451280458085492</v>
      </c>
      <c r="BN40" s="1144">
        <f>'Recycling - Case 1'!CA110</f>
        <v>42.212550185441138</v>
      </c>
      <c r="BO40" s="1102">
        <f>'Recycling - Case 2'!BV110</f>
        <v>81.363141894149663</v>
      </c>
      <c r="BP40" s="417">
        <f>'Recycling - Case 2'!BW110</f>
        <v>0.65309871718948476</v>
      </c>
      <c r="BQ40" s="1144">
        <f>'Recycling - Case 2'!BX110</f>
        <v>42.212550185441138</v>
      </c>
      <c r="BR40" s="1101">
        <f>'Recycling - Case 2'!BY110</f>
        <v>81.363141894149663</v>
      </c>
      <c r="BS40" s="417">
        <f>'Recycling - Case 2'!BZ110</f>
        <v>0.65309871718948476</v>
      </c>
      <c r="BT40" s="1144">
        <f>'Recycling - Case 2'!CA110</f>
        <v>42.212550185441138</v>
      </c>
      <c r="BU40" s="1102">
        <f>'Recycling - Case 3'!BV110</f>
        <v>81.363141894149663</v>
      </c>
      <c r="BV40" s="417">
        <f>'Recycling - Case 3'!BW110</f>
        <v>0.65309871718948476</v>
      </c>
      <c r="BW40" s="1144">
        <f>'Recycling - Case 3'!BX110</f>
        <v>42.212550185441138</v>
      </c>
      <c r="BX40" s="1101">
        <f>'Recycling - Case 3'!BY110</f>
        <v>81.363141894149663</v>
      </c>
      <c r="BY40" s="417">
        <f>'Recycling - Case 3'!BZ110</f>
        <v>0.65309871718948476</v>
      </c>
      <c r="BZ40" s="1144">
        <f>'Recycling - Case 3'!CA110</f>
        <v>42.212550185441138</v>
      </c>
      <c r="CA40" s="596">
        <v>2030</v>
      </c>
      <c r="CB40" s="649">
        <f>'Recycling - Case 1'!CB110</f>
        <v>0.22882200098597416</v>
      </c>
      <c r="CC40" s="417">
        <f>'Recycling - Case 1'!CC110</f>
        <v>0.27843111478040938</v>
      </c>
      <c r="CD40" s="417">
        <f>'Recycling - Case 1'!CD110</f>
        <v>0.22882200098597416</v>
      </c>
      <c r="CE40" s="525">
        <f>'Recycling - Case 1'!CE110</f>
        <v>0.27843111478040938</v>
      </c>
      <c r="CF40" s="649">
        <f>'Recycling - Case 2'!CB110</f>
        <v>0.29577637461695849</v>
      </c>
      <c r="CG40" s="417">
        <f>'Recycling - Case 2'!CC110</f>
        <v>0.28365713733839226</v>
      </c>
      <c r="CH40" s="417">
        <f>'Recycling - Case 2'!CD110</f>
        <v>0.29577637461695849</v>
      </c>
      <c r="CI40" s="525">
        <f>'Recycling - Case 2'!CE110</f>
        <v>0.28365713733839226</v>
      </c>
      <c r="CJ40" s="649">
        <f>'Recycling - Case 3'!CB110</f>
        <v>0.29577637461695849</v>
      </c>
      <c r="CK40" s="417">
        <f>'Recycling - Case 3'!CC110</f>
        <v>0.28365713733839226</v>
      </c>
      <c r="CL40" s="417">
        <f>'Recycling - Case 3'!CD110</f>
        <v>0.29577637461695849</v>
      </c>
      <c r="CM40" s="525">
        <f>'Recycling - Case 3'!CE110</f>
        <v>0.28365713733839226</v>
      </c>
    </row>
    <row r="41" spans="1:91">
      <c r="A41" s="4">
        <f>'Input data'!A130</f>
        <v>2030</v>
      </c>
      <c r="B41" s="4"/>
      <c r="C41" s="769">
        <f>'4A SWD Case 1'!BG100</f>
        <v>572.66759096971782</v>
      </c>
      <c r="D41" s="3">
        <f>'4B Biological treatment '!T94</f>
        <v>0.73372498499010785</v>
      </c>
      <c r="E41" s="1159">
        <f>'4B Biological treatment '!U94</f>
        <v>33.017624324554852</v>
      </c>
      <c r="F41" s="1159">
        <f>'4B Biological treatment '!W94</f>
        <v>1.981057459473291</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12026.019410364075</v>
      </c>
      <c r="M41" s="772">
        <f t="shared" si="70"/>
        <v>15.408224684792264</v>
      </c>
      <c r="N41" s="771">
        <f t="shared" si="71"/>
        <v>1307.4979232523719</v>
      </c>
      <c r="O41" s="773">
        <f t="shared" si="72"/>
        <v>209.55929653855324</v>
      </c>
      <c r="P41" s="771">
        <f t="shared" si="73"/>
        <v>4724.3211909055435</v>
      </c>
      <c r="Q41" s="519">
        <f t="shared" si="74"/>
        <v>12026.019410364075</v>
      </c>
      <c r="R41" s="521">
        <f t="shared" si="75"/>
        <v>1322.9061479371642</v>
      </c>
      <c r="S41" s="518">
        <f t="shared" si="76"/>
        <v>209.55929653855324</v>
      </c>
      <c r="T41" s="519">
        <f t="shared" si="77"/>
        <v>4724.3211909055435</v>
      </c>
      <c r="U41" s="519">
        <f t="shared" si="78"/>
        <v>18282.806045745336</v>
      </c>
      <c r="V41" s="3"/>
      <c r="W41" s="596">
        <f t="shared" si="79"/>
        <v>2031</v>
      </c>
      <c r="X41" s="1101">
        <f t="shared" si="80"/>
        <v>11622.436573152767</v>
      </c>
      <c r="Y41" s="1102">
        <f t="shared" si="81"/>
        <v>1329.5579209757541</v>
      </c>
      <c r="Z41" s="1102">
        <f t="shared" si="82"/>
        <v>199.12484182484837</v>
      </c>
      <c r="AA41" s="1102">
        <f t="shared" si="83"/>
        <v>4801.8266337074856</v>
      </c>
      <c r="AB41" s="1144">
        <f t="shared" si="22"/>
        <v>17952.945969660854</v>
      </c>
      <c r="AC41" s="1425" t="str">
        <f>IF(OR('Recycling - Case 1'!AC111="No",'Recycling - Case 1'!T151="No"), "No", "Yes")</f>
        <v>Yes</v>
      </c>
      <c r="AD41" s="1101">
        <f t="shared" si="84"/>
        <v>11622.436573152767</v>
      </c>
      <c r="AE41" s="1102">
        <f t="shared" si="85"/>
        <v>1329.5579209757541</v>
      </c>
      <c r="AF41" s="1102">
        <f t="shared" si="86"/>
        <v>199.12484182484837</v>
      </c>
      <c r="AG41" s="1102">
        <f t="shared" si="87"/>
        <v>4801.8266337074856</v>
      </c>
      <c r="AH41" s="1144">
        <f t="shared" si="60"/>
        <v>17952.945969660854</v>
      </c>
      <c r="AI41" s="1425" t="str">
        <f>IF(OR('Recycling - Case 1'!AI22="No",'Recycling - Case 1'!Z151="No"), "No", "Yes")</f>
        <v>Yes</v>
      </c>
      <c r="AJ41" s="1101">
        <f t="shared" si="88"/>
        <v>10953.874017279621</v>
      </c>
      <c r="AK41" s="1102">
        <f t="shared" si="89"/>
        <v>1329.5579209757541</v>
      </c>
      <c r="AL41" s="1102">
        <f t="shared" si="90"/>
        <v>113.56951234567336</v>
      </c>
      <c r="AM41" s="1102">
        <f t="shared" si="91"/>
        <v>5508.3758769951792</v>
      </c>
      <c r="AN41" s="1144">
        <f t="shared" si="92"/>
        <v>17905.377327596227</v>
      </c>
      <c r="AO41" s="1418" t="str">
        <f>IF(OR('Recycling - Case 2'!AC111="No",'Recycling - Case 2'!T151="No"), "No", "Yes")</f>
        <v>No</v>
      </c>
      <c r="AP41" s="1101">
        <f t="shared" si="93"/>
        <v>10953.874017279621</v>
      </c>
      <c r="AQ41" s="1102">
        <f t="shared" si="94"/>
        <v>1329.5579209757541</v>
      </c>
      <c r="AR41" s="1102">
        <f t="shared" si="95"/>
        <v>113.56951234567336</v>
      </c>
      <c r="AS41" s="1102">
        <f t="shared" si="96"/>
        <v>5508.3758769951792</v>
      </c>
      <c r="AT41" s="1144">
        <f t="shared" si="37"/>
        <v>17905.377327596227</v>
      </c>
      <c r="AU41" s="1425" t="str">
        <f>IF(OR('Recycling - Case 2'!AC111="No",'Recycling - Case 2'!T191="No"), "No", "Yes")</f>
        <v>No</v>
      </c>
      <c r="AV41" s="1101">
        <f t="shared" si="63"/>
        <v>10954.486532702593</v>
      </c>
      <c r="AW41" s="1102">
        <f t="shared" si="64"/>
        <v>807.46862089209674</v>
      </c>
      <c r="AX41" s="1102">
        <f t="shared" si="65"/>
        <v>113.56951234567336</v>
      </c>
      <c r="AY41" s="1102">
        <f t="shared" si="66"/>
        <v>5508.3758769951792</v>
      </c>
      <c r="AZ41" s="1144">
        <f t="shared" si="67"/>
        <v>17383.900542935542</v>
      </c>
      <c r="BA41" s="1425" t="str">
        <f>IF(OR('Recycling - Case 3'!AC111="No",'Recycling - Case 3'!T151="No"), "No", "Yes")</f>
        <v>No</v>
      </c>
      <c r="BB41" s="1101">
        <f t="shared" si="97"/>
        <v>10954.486532702593</v>
      </c>
      <c r="BC41" s="1102">
        <f t="shared" si="98"/>
        <v>807.46862089209674</v>
      </c>
      <c r="BD41" s="1102">
        <f t="shared" si="99"/>
        <v>113.56951234567336</v>
      </c>
      <c r="BE41" s="1102">
        <f t="shared" si="100"/>
        <v>5508.3758769951792</v>
      </c>
      <c r="BF41" s="1144">
        <f t="shared" si="47"/>
        <v>17383.900542935542</v>
      </c>
      <c r="BG41" s="1425" t="str">
        <f>IF(OR('Recycling - Case 3'!AC111="No",'Recycling - Case 3'!T191="No"), "No", "Yes")</f>
        <v>No</v>
      </c>
      <c r="BH41" s="596">
        <f t="shared" si="48"/>
        <v>2031</v>
      </c>
      <c r="BI41" s="1102">
        <f>'Recycling - Case 1'!BV111</f>
        <v>82.189620025586976</v>
      </c>
      <c r="BJ41" s="417">
        <f>'Recycling - Case 1'!BW111</f>
        <v>0.53365119860807098</v>
      </c>
      <c r="BK41" s="1144">
        <f>'Recycling - Case 1'!BX111</f>
        <v>40.013176202348824</v>
      </c>
      <c r="BL41" s="1101">
        <f>'Recycling - Case 1'!BY111</f>
        <v>82.189620025586976</v>
      </c>
      <c r="BM41" s="417">
        <f>'Recycling - Case 1'!BZ111</f>
        <v>0.53365119860807098</v>
      </c>
      <c r="BN41" s="1144">
        <f>'Recycling - Case 1'!CA111</f>
        <v>40.013176202348824</v>
      </c>
      <c r="BO41" s="1102">
        <f>'Recycling - Case 2'!BV111</f>
        <v>79.205110826240187</v>
      </c>
      <c r="BP41" s="417">
        <f>'Recycling - Case 2'!BW111</f>
        <v>0.66452880773626233</v>
      </c>
      <c r="BQ41" s="1144">
        <f>'Recycling - Case 2'!BX111</f>
        <v>40.013176202348824</v>
      </c>
      <c r="BR41" s="1101">
        <f>'Recycling - Case 2'!BY111</f>
        <v>79.205110826240187</v>
      </c>
      <c r="BS41" s="417">
        <f>'Recycling - Case 2'!BZ111</f>
        <v>0.66452880773626233</v>
      </c>
      <c r="BT41" s="1144">
        <f>'Recycling - Case 2'!CA111</f>
        <v>40.013176202348824</v>
      </c>
      <c r="BU41" s="1102">
        <f>'Recycling - Case 3'!BV111</f>
        <v>79.205110826240187</v>
      </c>
      <c r="BV41" s="417">
        <f>'Recycling - Case 3'!BW111</f>
        <v>0.66452880773626233</v>
      </c>
      <c r="BW41" s="1144">
        <f>'Recycling - Case 3'!BX111</f>
        <v>40.013176202348824</v>
      </c>
      <c r="BX41" s="1101">
        <f>'Recycling - Case 3'!BY111</f>
        <v>79.205110826240187</v>
      </c>
      <c r="BY41" s="417">
        <f>'Recycling - Case 3'!BZ111</f>
        <v>0.66452880773626233</v>
      </c>
      <c r="BZ41" s="1144">
        <f>'Recycling - Case 3'!CA111</f>
        <v>40.013176202348824</v>
      </c>
      <c r="CA41" s="596">
        <v>2031</v>
      </c>
      <c r="CB41" s="649">
        <f>'Recycling - Case 1'!CB111</f>
        <v>0.24572749882361522</v>
      </c>
      <c r="CC41" s="417">
        <f>'Recycling - Case 1'!CC111</f>
        <v>0.28259321099066337</v>
      </c>
      <c r="CD41" s="417">
        <f>'Recycling - Case 1'!CD111</f>
        <v>0.24572749882361522</v>
      </c>
      <c r="CE41" s="525">
        <f>'Recycling - Case 1'!CE111</f>
        <v>0.28259321099066337</v>
      </c>
      <c r="CF41" s="649">
        <f>'Recycling - Case 2'!CB111</f>
        <v>0.31568192095747505</v>
      </c>
      <c r="CG41" s="417">
        <f>'Recycling - Case 2'!CC111</f>
        <v>0.29449390824414656</v>
      </c>
      <c r="CH41" s="417">
        <f>'Recycling - Case 2'!CD111</f>
        <v>0.31568192095747505</v>
      </c>
      <c r="CI41" s="525">
        <f>'Recycling - Case 2'!CE111</f>
        <v>0.29449390824414656</v>
      </c>
      <c r="CJ41" s="649">
        <f>'Recycling - Case 3'!CB111</f>
        <v>0.31568192095747505</v>
      </c>
      <c r="CK41" s="417">
        <f>'Recycling - Case 3'!CC111</f>
        <v>0.29449390824414656</v>
      </c>
      <c r="CL41" s="417">
        <f>'Recycling - Case 3'!CD111</f>
        <v>0.31568192095747505</v>
      </c>
      <c r="CM41" s="525">
        <f>'Recycling - Case 3'!CE111</f>
        <v>0.29449390824414656</v>
      </c>
    </row>
    <row r="42" spans="1:91">
      <c r="A42" s="4">
        <f>'Input data'!A131</f>
        <v>2031</v>
      </c>
      <c r="B42" s="4"/>
      <c r="C42" s="769">
        <f>'4A SWD Case 1'!BG101</f>
        <v>553.44936062632223</v>
      </c>
      <c r="D42" s="3">
        <f>'4B Biological treatment '!T95</f>
        <v>0.73741426565488311</v>
      </c>
      <c r="E42" s="1159">
        <f>'4B Biological treatment '!U95</f>
        <v>33.183641954469735</v>
      </c>
      <c r="F42" s="1159">
        <f>'4B Biological treatment '!W95</f>
        <v>1.9910185172681842</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11622.436573152767</v>
      </c>
      <c r="M42" s="772">
        <f t="shared" si="70"/>
        <v>15.485699578752545</v>
      </c>
      <c r="N42" s="771">
        <f t="shared" si="71"/>
        <v>1314.0722213970016</v>
      </c>
      <c r="O42" s="773">
        <f t="shared" si="72"/>
        <v>199.12484182484837</v>
      </c>
      <c r="P42" s="771">
        <f t="shared" si="73"/>
        <v>4801.8266337074856</v>
      </c>
      <c r="Q42" s="519">
        <f t="shared" si="74"/>
        <v>11622.436573152767</v>
      </c>
      <c r="R42" s="521">
        <f t="shared" si="75"/>
        <v>1329.5579209757541</v>
      </c>
      <c r="S42" s="518">
        <f t="shared" si="76"/>
        <v>199.12484182484837</v>
      </c>
      <c r="T42" s="519">
        <f t="shared" si="77"/>
        <v>4801.8266337074856</v>
      </c>
      <c r="U42" s="519">
        <f t="shared" si="78"/>
        <v>17952.945969660854</v>
      </c>
      <c r="V42" s="3"/>
      <c r="W42" s="596">
        <f t="shared" si="79"/>
        <v>2032</v>
      </c>
      <c r="X42" s="1101">
        <f t="shared" si="80"/>
        <v>11234.573436781129</v>
      </c>
      <c r="Y42" s="1102">
        <f t="shared" si="81"/>
        <v>1336.3024816737811</v>
      </c>
      <c r="Z42" s="1102">
        <f t="shared" si="82"/>
        <v>188.7479302250164</v>
      </c>
      <c r="AA42" s="1102">
        <f t="shared" si="83"/>
        <v>4880.3108912879725</v>
      </c>
      <c r="AB42" s="1144">
        <f t="shared" si="22"/>
        <v>17639.934739967899</v>
      </c>
      <c r="AC42" s="1425" t="str">
        <f>IF(OR('Recycling - Case 1'!AC112="No",'Recycling - Case 1'!T152="No"), "No", "Yes")</f>
        <v>Yes</v>
      </c>
      <c r="AD42" s="1101">
        <f t="shared" si="84"/>
        <v>11234.573436781129</v>
      </c>
      <c r="AE42" s="1102">
        <f t="shared" si="85"/>
        <v>1336.3024816737811</v>
      </c>
      <c r="AF42" s="1102">
        <f t="shared" si="86"/>
        <v>188.7479302250164</v>
      </c>
      <c r="AG42" s="1102">
        <f t="shared" si="87"/>
        <v>4880.3108912879725</v>
      </c>
      <c r="AH42" s="1144">
        <f t="shared" si="60"/>
        <v>17639.934739967899</v>
      </c>
      <c r="AI42" s="1425" t="str">
        <f>IF(OR('Recycling - Case 1'!AI23="No",'Recycling - Case 1'!Z152="No"), "No", "Yes")</f>
        <v>Yes</v>
      </c>
      <c r="AJ42" s="1101">
        <f t="shared" si="88"/>
        <v>10527.486431089401</v>
      </c>
      <c r="AK42" s="1102">
        <f t="shared" si="89"/>
        <v>1336.3024816737811</v>
      </c>
      <c r="AL42" s="1102">
        <f t="shared" si="90"/>
        <v>98.459981517794233</v>
      </c>
      <c r="AM42" s="1102">
        <f t="shared" si="91"/>
        <v>5555.3858532180511</v>
      </c>
      <c r="AN42" s="1144">
        <f t="shared" si="92"/>
        <v>17517.634747499025</v>
      </c>
      <c r="AO42" s="1418" t="str">
        <f>IF(OR('Recycling - Case 2'!AC112="No",'Recycling - Case 2'!T152="No"), "No", "Yes")</f>
        <v>No</v>
      </c>
      <c r="AP42" s="1101">
        <f t="shared" si="93"/>
        <v>10527.486431089401</v>
      </c>
      <c r="AQ42" s="1102">
        <f t="shared" si="94"/>
        <v>1336.3024816737811</v>
      </c>
      <c r="AR42" s="1102">
        <f t="shared" si="95"/>
        <v>98.459981517794233</v>
      </c>
      <c r="AS42" s="1102">
        <f t="shared" si="96"/>
        <v>5555.3858532180511</v>
      </c>
      <c r="AT42" s="1144">
        <f t="shared" si="37"/>
        <v>17517.634747499025</v>
      </c>
      <c r="AU42" s="1425" t="str">
        <f>IF(OR('Recycling - Case 2'!AC112="No",'Recycling - Case 2'!T192="No"), "No", "Yes")</f>
        <v>No</v>
      </c>
      <c r="AV42" s="1101">
        <f t="shared" si="63"/>
        <v>10528.177394851988</v>
      </c>
      <c r="AW42" s="1102">
        <f t="shared" si="64"/>
        <v>811.56473512633966</v>
      </c>
      <c r="AX42" s="1102">
        <f t="shared" si="65"/>
        <v>98.459981517794233</v>
      </c>
      <c r="AY42" s="1102">
        <f t="shared" si="66"/>
        <v>5555.3858532180511</v>
      </c>
      <c r="AZ42" s="1144">
        <f t="shared" si="67"/>
        <v>16993.58796471417</v>
      </c>
      <c r="BA42" s="1425" t="str">
        <f>IF(OR('Recycling - Case 3'!AC112="No",'Recycling - Case 3'!T152="No"), "No", "Yes")</f>
        <v>No</v>
      </c>
      <c r="BB42" s="1101">
        <f t="shared" si="97"/>
        <v>10528.177394851988</v>
      </c>
      <c r="BC42" s="1102">
        <f t="shared" si="98"/>
        <v>811.56473512633966</v>
      </c>
      <c r="BD42" s="1102">
        <f t="shared" si="99"/>
        <v>98.459981517794233</v>
      </c>
      <c r="BE42" s="1102">
        <f t="shared" si="100"/>
        <v>5555.3858532180511</v>
      </c>
      <c r="BF42" s="1144">
        <f t="shared" si="47"/>
        <v>16993.58796471417</v>
      </c>
      <c r="BG42" s="1425" t="str">
        <f>IF(OR('Recycling - Case 3'!AC112="No",'Recycling - Case 3'!T192="No"), "No", "Yes")</f>
        <v>No</v>
      </c>
      <c r="BH42" s="596">
        <f t="shared" si="48"/>
        <v>2032</v>
      </c>
      <c r="BI42" s="1102">
        <f>'Recycling - Case 1'!BV112</f>
        <v>80.901266191004581</v>
      </c>
      <c r="BJ42" s="417">
        <f>'Recycling - Case 1'!BW112</f>
        <v>0.54378706341672212</v>
      </c>
      <c r="BK42" s="1144">
        <f>'Recycling - Case 1'!BX112</f>
        <v>38.610746730229636</v>
      </c>
      <c r="BL42" s="1101">
        <f>'Recycling - Case 1'!BY112</f>
        <v>80.901266191004581</v>
      </c>
      <c r="BM42" s="417">
        <f>'Recycling - Case 1'!BZ112</f>
        <v>0.54378706341672212</v>
      </c>
      <c r="BN42" s="1144">
        <f>'Recycling - Case 1'!CA112</f>
        <v>38.610746730229636</v>
      </c>
      <c r="BO42" s="1102">
        <f>'Recycling - Case 2'!BV112</f>
        <v>77.851617933548553</v>
      </c>
      <c r="BP42" s="417">
        <f>'Recycling - Case 2'!BW112</f>
        <v>0.67379927343056056</v>
      </c>
      <c r="BQ42" s="1144">
        <f>'Recycling - Case 2'!BX112</f>
        <v>38.610746730229636</v>
      </c>
      <c r="BR42" s="1101">
        <f>'Recycling - Case 2'!BY112</f>
        <v>77.851617933548553</v>
      </c>
      <c r="BS42" s="417">
        <f>'Recycling - Case 2'!BZ112</f>
        <v>0.67379927343056056</v>
      </c>
      <c r="BT42" s="1144">
        <f>'Recycling - Case 2'!CA112</f>
        <v>38.610746730229636</v>
      </c>
      <c r="BU42" s="1102">
        <f>'Recycling - Case 3'!BV112</f>
        <v>77.851617933548553</v>
      </c>
      <c r="BV42" s="417">
        <f>'Recycling - Case 3'!BW112</f>
        <v>0.67379927343056056</v>
      </c>
      <c r="BW42" s="1144">
        <f>'Recycling - Case 3'!BX112</f>
        <v>38.610746730229636</v>
      </c>
      <c r="BX42" s="1101">
        <f>'Recycling - Case 3'!BY112</f>
        <v>77.851617933548553</v>
      </c>
      <c r="BY42" s="417">
        <f>'Recycling - Case 3'!BZ112</f>
        <v>0.67379927343056056</v>
      </c>
      <c r="BZ42" s="1144">
        <f>'Recycling - Case 3'!CA112</f>
        <v>38.610746730229636</v>
      </c>
      <c r="CA42" s="596">
        <v>2032</v>
      </c>
      <c r="CB42" s="649">
        <f>'Recycling - Case 1'!CB112</f>
        <v>0.26236415346842734</v>
      </c>
      <c r="CC42" s="417">
        <f>'Recycling - Case 1'!CC112</f>
        <v>0.2912618152016262</v>
      </c>
      <c r="CD42" s="417">
        <f>'Recycling - Case 1'!CD112</f>
        <v>0.26236415346842734</v>
      </c>
      <c r="CE42" s="525">
        <f>'Recycling - Case 1'!CE112</f>
        <v>0.2912618152016262</v>
      </c>
      <c r="CF42" s="649">
        <f>'Recycling - Case 2'!CB112</f>
        <v>0.33524737223917422</v>
      </c>
      <c r="CG42" s="417">
        <f>'Recycling - Case 2'!CC112</f>
        <v>0.30279937559737924</v>
      </c>
      <c r="CH42" s="417">
        <f>'Recycling - Case 2'!CD112</f>
        <v>0.33524737223917422</v>
      </c>
      <c r="CI42" s="525">
        <f>'Recycling - Case 2'!CE112</f>
        <v>0.30279937559737924</v>
      </c>
      <c r="CJ42" s="649">
        <f>'Recycling - Case 3'!CB112</f>
        <v>0.33524737223917422</v>
      </c>
      <c r="CK42" s="417">
        <f>'Recycling - Case 3'!CC112</f>
        <v>0.30279937559737924</v>
      </c>
      <c r="CL42" s="417">
        <f>'Recycling - Case 3'!CD112</f>
        <v>0.33524737223917422</v>
      </c>
      <c r="CM42" s="525">
        <f>'Recycling - Case 3'!CE112</f>
        <v>0.30279937559737924</v>
      </c>
    </row>
    <row r="43" spans="1:91">
      <c r="A43" s="4">
        <f>'Input data'!A132</f>
        <v>2032</v>
      </c>
      <c r="B43" s="4"/>
      <c r="C43" s="769">
        <f>'4A SWD Case 1'!BG102</f>
        <v>534.97968746576805</v>
      </c>
      <c r="D43" s="3">
        <f>'4B Biological treatment '!T96</f>
        <v>0.74115500924779887</v>
      </c>
      <c r="E43" s="1159">
        <f>'4B Biological treatment '!U96</f>
        <v>33.35197541615095</v>
      </c>
      <c r="F43" s="1159">
        <f>'4B Biological treatment '!W96</f>
        <v>2.0011185249690566</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11234.573436781129</v>
      </c>
      <c r="M43" s="772">
        <f t="shared" si="70"/>
        <v>15.564255194203776</v>
      </c>
      <c r="N43" s="771">
        <f t="shared" si="71"/>
        <v>1320.7382264795774</v>
      </c>
      <c r="O43" s="773">
        <f t="shared" si="72"/>
        <v>188.7479302250164</v>
      </c>
      <c r="P43" s="771">
        <f t="shared" si="73"/>
        <v>4880.3108912879725</v>
      </c>
      <c r="Q43" s="519">
        <f t="shared" si="74"/>
        <v>11234.573436781129</v>
      </c>
      <c r="R43" s="521">
        <f t="shared" si="75"/>
        <v>1336.3024816737811</v>
      </c>
      <c r="S43" s="518">
        <f t="shared" si="76"/>
        <v>188.7479302250164</v>
      </c>
      <c r="T43" s="519">
        <f t="shared" si="77"/>
        <v>4880.3108912879725</v>
      </c>
      <c r="U43" s="519">
        <f t="shared" si="78"/>
        <v>17639.934739967899</v>
      </c>
      <c r="V43" s="3"/>
      <c r="W43" s="596">
        <f t="shared" si="79"/>
        <v>2033</v>
      </c>
      <c r="X43" s="1101">
        <f t="shared" si="80"/>
        <v>10859.107038750568</v>
      </c>
      <c r="Y43" s="1102">
        <f t="shared" si="81"/>
        <v>1342.8900787956809</v>
      </c>
      <c r="Z43" s="1102">
        <f t="shared" si="82"/>
        <v>178.42741871714372</v>
      </c>
      <c r="AA43" s="1102">
        <f t="shared" si="83"/>
        <v>4959.7850255740987</v>
      </c>
      <c r="AB43" s="1144">
        <f t="shared" si="22"/>
        <v>17340.209561837491</v>
      </c>
      <c r="AC43" s="1425" t="str">
        <f>IF(OR('Recycling - Case 1'!AC113="No",'Recycling - Case 1'!T153="No"), "No", "Yes")</f>
        <v>Yes</v>
      </c>
      <c r="AD43" s="1101">
        <f t="shared" si="84"/>
        <v>10859.107038750568</v>
      </c>
      <c r="AE43" s="1102">
        <f t="shared" si="85"/>
        <v>1342.8900787956809</v>
      </c>
      <c r="AF43" s="1102">
        <f t="shared" si="86"/>
        <v>178.42741871714372</v>
      </c>
      <c r="AG43" s="1102">
        <f t="shared" si="87"/>
        <v>4959.7850255740987</v>
      </c>
      <c r="AH43" s="1144">
        <f t="shared" si="60"/>
        <v>17340.209561837491</v>
      </c>
      <c r="AI43" s="1425" t="str">
        <f>IF(OR('Recycling - Case 1'!AI24="No",'Recycling - Case 1'!Z153="No"), "No", "Yes")</f>
        <v>Yes</v>
      </c>
      <c r="AJ43" s="1101">
        <f t="shared" si="88"/>
        <v>10109.842030769265</v>
      </c>
      <c r="AK43" s="1102">
        <f t="shared" si="89"/>
        <v>1342.8900787956809</v>
      </c>
      <c r="AL43" s="1102">
        <f t="shared" si="90"/>
        <v>98.168119205727166</v>
      </c>
      <c r="AM43" s="1102">
        <f t="shared" si="91"/>
        <v>5602.7970253494477</v>
      </c>
      <c r="AN43" s="1144">
        <f t="shared" si="92"/>
        <v>17153.697254120121</v>
      </c>
      <c r="AO43" s="1418" t="str">
        <f>IF(OR('Recycling - Case 2'!AC113="No",'Recycling - Case 2'!T153="No"), "No", "Yes")</f>
        <v>No</v>
      </c>
      <c r="AP43" s="1101">
        <f t="shared" si="93"/>
        <v>10109.842030769265</v>
      </c>
      <c r="AQ43" s="1102">
        <f t="shared" si="94"/>
        <v>1342.8900787956809</v>
      </c>
      <c r="AR43" s="1102">
        <f t="shared" si="95"/>
        <v>98.168119205727166</v>
      </c>
      <c r="AS43" s="1102">
        <f t="shared" si="96"/>
        <v>5602.7970253494477</v>
      </c>
      <c r="AT43" s="1144">
        <f t="shared" si="37"/>
        <v>17153.697254120121</v>
      </c>
      <c r="AU43" s="1425" t="str">
        <f>IF(OR('Recycling - Case 2'!AC113="No",'Recycling - Case 2'!T193="No"), "No", "Yes")</f>
        <v>No</v>
      </c>
      <c r="AV43" s="1101">
        <f t="shared" si="63"/>
        <v>10110.607848313768</v>
      </c>
      <c r="AW43" s="1102">
        <f t="shared" si="64"/>
        <v>815.5655220639328</v>
      </c>
      <c r="AX43" s="1102">
        <f t="shared" si="65"/>
        <v>98.168119205727166</v>
      </c>
      <c r="AY43" s="1102">
        <f t="shared" si="66"/>
        <v>5602.7970253494477</v>
      </c>
      <c r="AZ43" s="1144">
        <f t="shared" si="67"/>
        <v>16627.138514932878</v>
      </c>
      <c r="BA43" s="1425" t="str">
        <f>IF(OR('Recycling - Case 3'!AC113="No",'Recycling - Case 3'!T153="No"), "No", "Yes")</f>
        <v>No</v>
      </c>
      <c r="BB43" s="1101">
        <f t="shared" si="97"/>
        <v>10110.607848313768</v>
      </c>
      <c r="BC43" s="1102">
        <f t="shared" si="98"/>
        <v>815.5655220639328</v>
      </c>
      <c r="BD43" s="1102">
        <f t="shared" si="99"/>
        <v>98.168119205727166</v>
      </c>
      <c r="BE43" s="1102">
        <f t="shared" si="100"/>
        <v>5602.7970253494477</v>
      </c>
      <c r="BF43" s="1144">
        <f t="shared" si="47"/>
        <v>16627.138514932878</v>
      </c>
      <c r="BG43" s="1425" t="str">
        <f>IF(OR('Recycling - Case 3'!AC113="No",'Recycling - Case 3'!T193="No"), "No", "Yes")</f>
        <v>No</v>
      </c>
      <c r="BH43" s="596">
        <f t="shared" si="48"/>
        <v>2033</v>
      </c>
      <c r="BI43" s="1102">
        <f>'Recycling - Case 1'!BV113</f>
        <v>79.381385959480824</v>
      </c>
      <c r="BJ43" s="417">
        <f>'Recycling - Case 1'!BW113</f>
        <v>0.55244018833111119</v>
      </c>
      <c r="BK43" s="1144">
        <f>'Recycling - Case 1'!BX113</f>
        <v>35.89392536636408</v>
      </c>
      <c r="BL43" s="1101">
        <f>'Recycling - Case 1'!BY113</f>
        <v>79.381385959480824</v>
      </c>
      <c r="BM43" s="417">
        <f>'Recycling - Case 1'!BZ113</f>
        <v>0.55244018833111119</v>
      </c>
      <c r="BN43" s="1144">
        <f>'Recycling - Case 1'!CA113</f>
        <v>35.89392536636408</v>
      </c>
      <c r="BO43" s="1102">
        <f>'Recycling - Case 2'!BV113</f>
        <v>75.642779557298354</v>
      </c>
      <c r="BP43" s="417">
        <f>'Recycling - Case 2'!BW113</f>
        <v>0.68582379368795121</v>
      </c>
      <c r="BQ43" s="1144">
        <f>'Recycling - Case 2'!BX113</f>
        <v>35.89392536636408</v>
      </c>
      <c r="BR43" s="1101">
        <f>'Recycling - Case 2'!BY113</f>
        <v>75.642779557298354</v>
      </c>
      <c r="BS43" s="417">
        <f>'Recycling - Case 2'!BZ113</f>
        <v>0.68582379368795121</v>
      </c>
      <c r="BT43" s="1144">
        <f>'Recycling - Case 2'!CA113</f>
        <v>35.89392536636408</v>
      </c>
      <c r="BU43" s="1102">
        <f>'Recycling - Case 3'!BV113</f>
        <v>75.642779557298354</v>
      </c>
      <c r="BV43" s="417">
        <f>'Recycling - Case 3'!BW113</f>
        <v>0.68582379368795121</v>
      </c>
      <c r="BW43" s="1144">
        <f>'Recycling - Case 3'!BX113</f>
        <v>35.89392536636408</v>
      </c>
      <c r="BX43" s="1101">
        <f>'Recycling - Case 3'!BY113</f>
        <v>75.642779557298354</v>
      </c>
      <c r="BY43" s="417">
        <f>'Recycling - Case 3'!BZ113</f>
        <v>0.68582379368795121</v>
      </c>
      <c r="BZ43" s="1144">
        <f>'Recycling - Case 3'!CA113</f>
        <v>35.89392536636408</v>
      </c>
      <c r="CA43" s="596">
        <v>2033</v>
      </c>
      <c r="CB43" s="649">
        <f>'Recycling - Case 1'!CB113</f>
        <v>0.27873582031809607</v>
      </c>
      <c r="CC43" s="417">
        <f>'Recycling - Case 1'!CC113</f>
        <v>0.2915018414898215</v>
      </c>
      <c r="CD43" s="417">
        <f>'Recycling - Case 1'!CD113</f>
        <v>0.27873582031809607</v>
      </c>
      <c r="CE43" s="525">
        <f>'Recycling - Case 1'!CE113</f>
        <v>0.2915018414898215</v>
      </c>
      <c r="CF43" s="649">
        <f>'Recycling - Case 2'!CB113</f>
        <v>0.33818146943254268</v>
      </c>
      <c r="CG43" s="417">
        <f>'Recycling - Case 2'!CC113</f>
        <v>0.31603962916725326</v>
      </c>
      <c r="CH43" s="417">
        <f>'Recycling - Case 2'!CD113</f>
        <v>0.33818146943254268</v>
      </c>
      <c r="CI43" s="525">
        <f>'Recycling - Case 2'!CE113</f>
        <v>0.31603962916725326</v>
      </c>
      <c r="CJ43" s="649">
        <f>'Recycling - Case 3'!CB113</f>
        <v>0.33818146943254268</v>
      </c>
      <c r="CK43" s="417">
        <f>'Recycling - Case 3'!CC113</f>
        <v>0.31603962916725326</v>
      </c>
      <c r="CL43" s="417">
        <f>'Recycling - Case 3'!CD113</f>
        <v>0.33818146943254268</v>
      </c>
      <c r="CM43" s="525">
        <f>'Recycling - Case 3'!CE113</f>
        <v>0.31603962916725326</v>
      </c>
    </row>
    <row r="44" spans="1:91">
      <c r="A44" s="4">
        <f>'Input data'!A133</f>
        <v>2033</v>
      </c>
      <c r="B44" s="4"/>
      <c r="C44" s="769">
        <f>'4A SWD Case 1'!BG103</f>
        <v>517.10033517859847</v>
      </c>
      <c r="D44" s="3">
        <f>'4B Biological treatment '!T97</f>
        <v>0.74480869594879706</v>
      </c>
      <c r="E44" s="1159">
        <f>'4B Biological treatment '!U97</f>
        <v>33.516391317695863</v>
      </c>
      <c r="F44" s="1159">
        <f>'4B Biological treatment '!W97</f>
        <v>2.010983479061752</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10859.107038750568</v>
      </c>
      <c r="M44" s="772">
        <f t="shared" si="70"/>
        <v>15.640982614924738</v>
      </c>
      <c r="N44" s="771">
        <f t="shared" si="71"/>
        <v>1327.2490961807562</v>
      </c>
      <c r="O44" s="773">
        <f t="shared" si="72"/>
        <v>178.42741871714372</v>
      </c>
      <c r="P44" s="771">
        <f t="shared" si="73"/>
        <v>4959.7850255740987</v>
      </c>
      <c r="Q44" s="519">
        <f t="shared" si="74"/>
        <v>10859.107038750568</v>
      </c>
      <c r="R44" s="521">
        <f t="shared" si="75"/>
        <v>1342.8900787956809</v>
      </c>
      <c r="S44" s="518">
        <f t="shared" si="76"/>
        <v>178.42741871714372</v>
      </c>
      <c r="T44" s="519">
        <f t="shared" si="77"/>
        <v>4959.7850255740987</v>
      </c>
      <c r="U44" s="519">
        <f t="shared" si="78"/>
        <v>17340.209561837491</v>
      </c>
      <c r="V44" s="3"/>
      <c r="W44" s="596">
        <f t="shared" si="79"/>
        <v>2034</v>
      </c>
      <c r="X44" s="1101">
        <f t="shared" si="80"/>
        <v>10499.873522196334</v>
      </c>
      <c r="Y44" s="1102">
        <f t="shared" si="81"/>
        <v>1350.0364228894368</v>
      </c>
      <c r="Z44" s="1102">
        <f t="shared" si="82"/>
        <v>168.16219083511854</v>
      </c>
      <c r="AA44" s="1102">
        <f t="shared" si="83"/>
        <v>5040.2602160131582</v>
      </c>
      <c r="AB44" s="1144">
        <f t="shared" si="22"/>
        <v>17058.332351934048</v>
      </c>
      <c r="AC44" s="1425" t="str">
        <f>IF(OR('Recycling - Case 1'!AC114="No",'Recycling - Case 1'!T154="No"), "No", "Yes")</f>
        <v>Yes</v>
      </c>
      <c r="AD44" s="1101">
        <f t="shared" si="84"/>
        <v>10499.873522196334</v>
      </c>
      <c r="AE44" s="1102">
        <f t="shared" si="85"/>
        <v>1350.0364228894368</v>
      </c>
      <c r="AF44" s="1102">
        <f t="shared" si="86"/>
        <v>168.16219083511854</v>
      </c>
      <c r="AG44" s="1102">
        <f t="shared" si="87"/>
        <v>5040.2602160131582</v>
      </c>
      <c r="AH44" s="1144">
        <f t="shared" si="60"/>
        <v>17058.332351934048</v>
      </c>
      <c r="AI44" s="1425" t="str">
        <f>IF(OR('Recycling - Case 1'!AI25="No",'Recycling - Case 1'!Z154="No"), "No", "Yes")</f>
        <v>Yes</v>
      </c>
      <c r="AJ44" s="1101">
        <f t="shared" si="88"/>
        <v>9712.8095022030557</v>
      </c>
      <c r="AK44" s="1102">
        <f t="shared" si="89"/>
        <v>1350.0364228894368</v>
      </c>
      <c r="AL44" s="1102">
        <f t="shared" si="90"/>
        <v>97.880430060004471</v>
      </c>
      <c r="AM44" s="1102">
        <f t="shared" si="91"/>
        <v>5650.6128173042498</v>
      </c>
      <c r="AN44" s="1144">
        <f t="shared" si="92"/>
        <v>16811.339172456748</v>
      </c>
      <c r="AO44" s="1418" t="str">
        <f>IF(OR('Recycling - Case 2'!AC114="No",'Recycling - Case 2'!T154="No"), "No", "Yes")</f>
        <v>No</v>
      </c>
      <c r="AP44" s="1101">
        <f t="shared" si="93"/>
        <v>9712.8095022030557</v>
      </c>
      <c r="AQ44" s="1102">
        <f t="shared" si="94"/>
        <v>1350.0364228894368</v>
      </c>
      <c r="AR44" s="1102">
        <f t="shared" si="95"/>
        <v>97.880430060004471</v>
      </c>
      <c r="AS44" s="1102">
        <f t="shared" si="96"/>
        <v>5650.6128173042498</v>
      </c>
      <c r="AT44" s="1144">
        <f t="shared" si="37"/>
        <v>16811.339172456748</v>
      </c>
      <c r="AU44" s="1425" t="str">
        <f>IF(OR('Recycling - Case 2'!AC114="No",'Recycling - Case 2'!T194="No"), "No", "Yes")</f>
        <v>No</v>
      </c>
      <c r="AV44" s="1101">
        <f t="shared" si="63"/>
        <v>9713.6467966142027</v>
      </c>
      <c r="AW44" s="1102">
        <f t="shared" si="64"/>
        <v>819.90564784466653</v>
      </c>
      <c r="AX44" s="1102">
        <f t="shared" si="65"/>
        <v>97.880430060004471</v>
      </c>
      <c r="AY44" s="1102">
        <f t="shared" si="66"/>
        <v>5650.6128173042498</v>
      </c>
      <c r="AZ44" s="1144">
        <f t="shared" si="67"/>
        <v>16282.045691823125</v>
      </c>
      <c r="BA44" s="1425" t="str">
        <f>IF(OR('Recycling - Case 3'!AC114="No",'Recycling - Case 3'!T154="No"), "No", "Yes")</f>
        <v>No</v>
      </c>
      <c r="BB44" s="1101">
        <f t="shared" si="97"/>
        <v>9713.6467966142027</v>
      </c>
      <c r="BC44" s="1102">
        <f t="shared" si="98"/>
        <v>819.90564784466653</v>
      </c>
      <c r="BD44" s="1102">
        <f t="shared" si="99"/>
        <v>97.880430060004471</v>
      </c>
      <c r="BE44" s="1102">
        <f t="shared" si="100"/>
        <v>5650.6128173042498</v>
      </c>
      <c r="BF44" s="1144">
        <f t="shared" si="47"/>
        <v>16282.045691823125</v>
      </c>
      <c r="BG44" s="1425" t="str">
        <f>IF(OR('Recycling - Case 3'!AC114="No",'Recycling - Case 3'!T194="No"), "No", "Yes")</f>
        <v>No</v>
      </c>
      <c r="BH44" s="596">
        <f t="shared" si="48"/>
        <v>2034</v>
      </c>
      <c r="BI44" s="1102">
        <f>'Recycling - Case 1'!BV114</f>
        <v>78.11693640926056</v>
      </c>
      <c r="BJ44" s="417">
        <f>'Recycling - Case 1'!BW114</f>
        <v>0.56236440334169424</v>
      </c>
      <c r="BK44" s="1144">
        <f>'Recycling - Case 1'!BX114</f>
        <v>34.070640252123823</v>
      </c>
      <c r="BL44" s="1101">
        <f>'Recycling - Case 1'!BY114</f>
        <v>78.11693640926056</v>
      </c>
      <c r="BM44" s="417">
        <f>'Recycling - Case 1'!BZ114</f>
        <v>0.56236440334169424</v>
      </c>
      <c r="BN44" s="1144">
        <f>'Recycling - Case 1'!CA114</f>
        <v>34.070640252123823</v>
      </c>
      <c r="BO44" s="1102">
        <f>'Recycling - Case 2'!BV114</f>
        <v>74.364731170242806</v>
      </c>
      <c r="BP44" s="417">
        <f>'Recycling - Case 2'!BW114</f>
        <v>0.69513517912455813</v>
      </c>
      <c r="BQ44" s="1144">
        <f>'Recycling - Case 2'!BX114</f>
        <v>34.070640252123823</v>
      </c>
      <c r="BR44" s="1101">
        <f>'Recycling - Case 2'!BY114</f>
        <v>74.364731170242806</v>
      </c>
      <c r="BS44" s="417">
        <f>'Recycling - Case 2'!BZ114</f>
        <v>0.69513517912455813</v>
      </c>
      <c r="BT44" s="1144">
        <f>'Recycling - Case 2'!CA114</f>
        <v>34.070640252123823</v>
      </c>
      <c r="BU44" s="1102">
        <f>'Recycling - Case 3'!BV114</f>
        <v>74.364731170242806</v>
      </c>
      <c r="BV44" s="417">
        <f>'Recycling - Case 3'!BW114</f>
        <v>0.69513517912455813</v>
      </c>
      <c r="BW44" s="1144">
        <f>'Recycling - Case 3'!BX114</f>
        <v>34.070640252123823</v>
      </c>
      <c r="BX44" s="1101">
        <f>'Recycling - Case 3'!BY114</f>
        <v>74.364731170242806</v>
      </c>
      <c r="BY44" s="417">
        <f>'Recycling - Case 3'!BZ114</f>
        <v>0.69513517912455813</v>
      </c>
      <c r="BZ44" s="1144">
        <f>'Recycling - Case 3'!CA114</f>
        <v>34.070640252123823</v>
      </c>
      <c r="CA44" s="596">
        <v>2034</v>
      </c>
      <c r="CB44" s="649">
        <f>'Recycling - Case 1'!CB114</f>
        <v>0.29484629303664733</v>
      </c>
      <c r="CC44" s="417">
        <f>'Recycling - Case 1'!CC114</f>
        <v>0.29710199448643149</v>
      </c>
      <c r="CD44" s="417">
        <f>'Recycling - Case 1'!CD114</f>
        <v>0.29484629303664733</v>
      </c>
      <c r="CE44" s="525">
        <f>'Recycling - Case 1'!CE114</f>
        <v>0.29710199448643149</v>
      </c>
      <c r="CF44" s="649">
        <f>'Recycling - Case 2'!CB114</f>
        <v>0.34108865163413971</v>
      </c>
      <c r="CG44" s="417">
        <f>'Recycling - Case 2'!CC114</f>
        <v>0.3265015225092136</v>
      </c>
      <c r="CH44" s="417">
        <f>'Recycling - Case 2'!CD114</f>
        <v>0.34108865163413971</v>
      </c>
      <c r="CI44" s="525">
        <f>'Recycling - Case 2'!CE114</f>
        <v>0.3265015225092136</v>
      </c>
      <c r="CJ44" s="649">
        <f>'Recycling - Case 3'!CB114</f>
        <v>0.34108865163413971</v>
      </c>
      <c r="CK44" s="417">
        <f>'Recycling - Case 3'!CC114</f>
        <v>0.3265015225092136</v>
      </c>
      <c r="CL44" s="417">
        <f>'Recycling - Case 3'!CD114</f>
        <v>0.34108865163413971</v>
      </c>
      <c r="CM44" s="525">
        <f>'Recycling - Case 3'!CE114</f>
        <v>0.3265015225092136</v>
      </c>
    </row>
    <row r="45" spans="1:91">
      <c r="A45" s="4">
        <f>'Input data'!A134</f>
        <v>2034</v>
      </c>
      <c r="B45" s="4"/>
      <c r="C45" s="769">
        <f>'4A SWD Case 1'!BG104</f>
        <v>499.99397724744449</v>
      </c>
      <c r="D45" s="3">
        <f>'4B Biological treatment '!T98</f>
        <v>0.74877228113668171</v>
      </c>
      <c r="E45" s="1159">
        <f>'4B Biological treatment '!U98</f>
        <v>33.694752651150672</v>
      </c>
      <c r="F45" s="1159">
        <f>'4B Biological treatment '!W98</f>
        <v>2.0216851590690403</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10499.873522196334</v>
      </c>
      <c r="M45" s="772">
        <f t="shared" si="70"/>
        <v>15.724217903870315</v>
      </c>
      <c r="N45" s="771">
        <f t="shared" si="71"/>
        <v>1334.3122049855665</v>
      </c>
      <c r="O45" s="773">
        <f t="shared" si="72"/>
        <v>168.16219083511854</v>
      </c>
      <c r="P45" s="771">
        <f t="shared" si="73"/>
        <v>5040.2602160131582</v>
      </c>
      <c r="Q45" s="519">
        <f t="shared" si="74"/>
        <v>10499.873522196334</v>
      </c>
      <c r="R45" s="521">
        <f t="shared" si="75"/>
        <v>1350.0364228894368</v>
      </c>
      <c r="S45" s="518">
        <f t="shared" si="76"/>
        <v>168.16219083511854</v>
      </c>
      <c r="T45" s="519">
        <f t="shared" si="77"/>
        <v>5040.2602160131582</v>
      </c>
      <c r="U45" s="519">
        <f t="shared" si="78"/>
        <v>17058.332351934048</v>
      </c>
      <c r="V45" s="3"/>
      <c r="W45" s="596">
        <f t="shared" si="79"/>
        <v>2035</v>
      </c>
      <c r="X45" s="1101">
        <f t="shared" si="80"/>
        <v>10153.171779450506</v>
      </c>
      <c r="Y45" s="1102">
        <f t="shared" si="81"/>
        <v>1357.2083297468355</v>
      </c>
      <c r="Z45" s="1102">
        <f t="shared" si="82"/>
        <v>157.95115591721603</v>
      </c>
      <c r="AA45" s="1102">
        <f t="shared" si="83"/>
        <v>5121.7477607728442</v>
      </c>
      <c r="AB45" s="1144">
        <f t="shared" si="22"/>
        <v>16790.0790258874</v>
      </c>
      <c r="AC45" s="1425" t="str">
        <f>IF(OR('Recycling - Case 1'!AC115="No",'Recycling - Case 1'!T155="No"), "No", "Yes")</f>
        <v>Yes</v>
      </c>
      <c r="AD45" s="1101">
        <f t="shared" si="84"/>
        <v>10153.171779450506</v>
      </c>
      <c r="AE45" s="1102">
        <f t="shared" si="85"/>
        <v>1357.2083297468355</v>
      </c>
      <c r="AF45" s="1102">
        <f t="shared" si="86"/>
        <v>157.95115591721603</v>
      </c>
      <c r="AG45" s="1102">
        <f t="shared" si="87"/>
        <v>5121.7477607728442</v>
      </c>
      <c r="AH45" s="1144">
        <f t="shared" si="60"/>
        <v>16790.0790258874</v>
      </c>
      <c r="AI45" s="1425" t="str">
        <f>IF(OR('Recycling - Case 1'!AI26="No",'Recycling - Case 1'!Z155="No"), "No", "Yes")</f>
        <v>Yes</v>
      </c>
      <c r="AJ45" s="1101">
        <f t="shared" si="88"/>
        <v>9335.3838910550021</v>
      </c>
      <c r="AK45" s="1102">
        <f t="shared" si="89"/>
        <v>1357.2083297468355</v>
      </c>
      <c r="AL45" s="1102">
        <f t="shared" si="90"/>
        <v>97.596835379073497</v>
      </c>
      <c r="AM45" s="1102">
        <f t="shared" si="91"/>
        <v>5698.8366822179532</v>
      </c>
      <c r="AN45" s="1144">
        <f t="shared" si="92"/>
        <v>16489.025738398865</v>
      </c>
      <c r="AO45" s="1418" t="str">
        <f>IF(OR('Recycling - Case 2'!AC115="No",'Recycling - Case 2'!T155="No"), "No", "Yes")</f>
        <v>No</v>
      </c>
      <c r="AP45" s="1101">
        <f t="shared" si="93"/>
        <v>9335.3838910550021</v>
      </c>
      <c r="AQ45" s="1102">
        <f t="shared" si="94"/>
        <v>1357.2083297468355</v>
      </c>
      <c r="AR45" s="1102">
        <f t="shared" si="95"/>
        <v>97.596835379073497</v>
      </c>
      <c r="AS45" s="1102">
        <f t="shared" si="96"/>
        <v>5698.8366822179532</v>
      </c>
      <c r="AT45" s="1144">
        <f t="shared" si="37"/>
        <v>16489.025738398865</v>
      </c>
      <c r="AU45" s="1425" t="str">
        <f>IF(OR('Recycling - Case 2'!AC115="No",'Recycling - Case 2'!T195="No"), "No", "Yes")</f>
        <v>No</v>
      </c>
      <c r="AV45" s="1101">
        <f t="shared" si="63"/>
        <v>9336.2894904563673</v>
      </c>
      <c r="AW45" s="1102">
        <f t="shared" si="64"/>
        <v>824.26129843193826</v>
      </c>
      <c r="AX45" s="1102">
        <f t="shared" si="65"/>
        <v>97.596835379073497</v>
      </c>
      <c r="AY45" s="1102">
        <f t="shared" si="66"/>
        <v>5698.8366822179532</v>
      </c>
      <c r="AZ45" s="1144">
        <f t="shared" si="67"/>
        <v>15956.984306485334</v>
      </c>
      <c r="BA45" s="1425" t="str">
        <f>IF(OR('Recycling - Case 3'!AC115="No",'Recycling - Case 3'!T155="No"), "No", "Yes")</f>
        <v>No</v>
      </c>
      <c r="BB45" s="1101">
        <f t="shared" si="97"/>
        <v>9336.2894904563673</v>
      </c>
      <c r="BC45" s="1102">
        <f t="shared" si="98"/>
        <v>824.26129843193826</v>
      </c>
      <c r="BD45" s="1102">
        <f t="shared" si="99"/>
        <v>97.596835379073497</v>
      </c>
      <c r="BE45" s="1102">
        <f t="shared" si="100"/>
        <v>5698.8366822179532</v>
      </c>
      <c r="BF45" s="1144">
        <f t="shared" si="47"/>
        <v>15956.984306485334</v>
      </c>
      <c r="BG45" s="1425" t="str">
        <f>IF(OR('Recycling - Case 3'!AC115="No",'Recycling - Case 3'!T195="No"), "No", "Yes")</f>
        <v>No</v>
      </c>
      <c r="BH45" s="596">
        <f t="shared" si="48"/>
        <v>2035</v>
      </c>
      <c r="BI45" s="1102">
        <f>'Recycling - Case 1'!BV115</f>
        <v>76.863811053725328</v>
      </c>
      <c r="BJ45" s="417">
        <f>'Recycling - Case 1'!BW115</f>
        <v>0.57218703023836059</v>
      </c>
      <c r="BK45" s="1144">
        <f>'Recycling - Case 1'!BX115</f>
        <v>32.101550937127548</v>
      </c>
      <c r="BL45" s="1101">
        <f>'Recycling - Case 1'!BY115</f>
        <v>76.863811053725328</v>
      </c>
      <c r="BM45" s="417">
        <f>'Recycling - Case 1'!BZ115</f>
        <v>0.57218703023836059</v>
      </c>
      <c r="BN45" s="1144">
        <f>'Recycling - Case 1'!CA115</f>
        <v>32.101550937127548</v>
      </c>
      <c r="BO45" s="1102">
        <f>'Recycling - Case 2'!BV115</f>
        <v>72.94327478946245</v>
      </c>
      <c r="BP45" s="417">
        <f>'Recycling - Case 2'!BW115</f>
        <v>0.70539111493561368</v>
      </c>
      <c r="BQ45" s="1144">
        <f>'Recycling - Case 2'!BX115</f>
        <v>32.101550937127548</v>
      </c>
      <c r="BR45" s="1101">
        <f>'Recycling - Case 2'!BY115</f>
        <v>72.94327478946245</v>
      </c>
      <c r="BS45" s="417">
        <f>'Recycling - Case 2'!BZ115</f>
        <v>0.70539111493561368</v>
      </c>
      <c r="BT45" s="1144">
        <f>'Recycling - Case 2'!CA115</f>
        <v>32.101550937127548</v>
      </c>
      <c r="BU45" s="1102">
        <f>'Recycling - Case 3'!BV115</f>
        <v>72.94327478946245</v>
      </c>
      <c r="BV45" s="417">
        <f>'Recycling - Case 3'!BW115</f>
        <v>0.70539111493561368</v>
      </c>
      <c r="BW45" s="1144">
        <f>'Recycling - Case 3'!BX115</f>
        <v>32.101550937127548</v>
      </c>
      <c r="BX45" s="1101">
        <f>'Recycling - Case 3'!BY115</f>
        <v>72.94327478946245</v>
      </c>
      <c r="BY45" s="417">
        <f>'Recycling - Case 3'!BZ115</f>
        <v>0.70539111493561368</v>
      </c>
      <c r="BZ45" s="1144">
        <f>'Recycling - Case 3'!CA115</f>
        <v>32.101550937127548</v>
      </c>
      <c r="CA45" s="596">
        <v>2035</v>
      </c>
      <c r="CB45" s="649">
        <f>'Recycling - Case 1'!CB115</f>
        <v>0.31069930485615582</v>
      </c>
      <c r="CC45" s="417">
        <f>'Recycling - Case 1'!CC115</f>
        <v>0.30145801801819783</v>
      </c>
      <c r="CD45" s="417">
        <f>'Recycling - Case 1'!CD115</f>
        <v>0.31069930485615582</v>
      </c>
      <c r="CE45" s="525">
        <f>'Recycling - Case 1'!CE115</f>
        <v>0.30145801801819783</v>
      </c>
      <c r="CF45" s="649">
        <f>'Recycling - Case 2'!CB115</f>
        <v>0.34396919974586804</v>
      </c>
      <c r="CG45" s="417">
        <f>'Recycling - Case 2'!CC115</f>
        <v>0.33776699028421964</v>
      </c>
      <c r="CH45" s="417">
        <f>'Recycling - Case 2'!CD115</f>
        <v>0.34396919974586804</v>
      </c>
      <c r="CI45" s="525">
        <f>'Recycling - Case 2'!CE115</f>
        <v>0.33776699028421964</v>
      </c>
      <c r="CJ45" s="649">
        <f>'Recycling - Case 3'!CB115</f>
        <v>0.34396919974586804</v>
      </c>
      <c r="CK45" s="417">
        <f>'Recycling - Case 3'!CC115</f>
        <v>0.33776699028421964</v>
      </c>
      <c r="CL45" s="417">
        <f>'Recycling - Case 3'!CD115</f>
        <v>0.34396919974586804</v>
      </c>
      <c r="CM45" s="525">
        <f>'Recycling - Case 3'!CE115</f>
        <v>0.33776699028421964</v>
      </c>
    </row>
    <row r="46" spans="1:91">
      <c r="A46" s="4">
        <f>'Input data'!A135</f>
        <v>2035</v>
      </c>
      <c r="B46" s="4"/>
      <c r="C46" s="769">
        <f>'4A SWD Case 1'!BG105</f>
        <v>483.48437045002407</v>
      </c>
      <c r="D46" s="3">
        <f>'4B Biological treatment '!T99</f>
        <v>0.75275004423008074</v>
      </c>
      <c r="E46" s="1159">
        <f>'4B Biological treatment '!U99</f>
        <v>33.873751990353632</v>
      </c>
      <c r="F46" s="1159">
        <f>'4B Biological treatment '!W99</f>
        <v>2.0324251194212177</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10153.171779450506</v>
      </c>
      <c r="M46" s="772">
        <f t="shared" si="70"/>
        <v>15.807750928831695</v>
      </c>
      <c r="N46" s="771">
        <f t="shared" si="71"/>
        <v>1341.4005788180039</v>
      </c>
      <c r="O46" s="773">
        <f t="shared" si="72"/>
        <v>157.95115591721603</v>
      </c>
      <c r="P46" s="771">
        <f t="shared" si="73"/>
        <v>5121.7477607728442</v>
      </c>
      <c r="Q46" s="519">
        <f t="shared" si="74"/>
        <v>10153.171779450506</v>
      </c>
      <c r="R46" s="521">
        <f t="shared" si="75"/>
        <v>1357.2083297468355</v>
      </c>
      <c r="S46" s="518">
        <f t="shared" si="76"/>
        <v>157.95115591721603</v>
      </c>
      <c r="T46" s="519">
        <f t="shared" si="77"/>
        <v>5121.7477607728442</v>
      </c>
      <c r="U46" s="519">
        <f t="shared" si="78"/>
        <v>16790.0790258874</v>
      </c>
      <c r="V46" s="3"/>
      <c r="W46" s="596">
        <f t="shared" si="79"/>
        <v>2036</v>
      </c>
      <c r="X46" s="1101">
        <f t="shared" si="80"/>
        <v>9818.9466114589068</v>
      </c>
      <c r="Y46" s="1102">
        <f t="shared" si="81"/>
        <v>1365.2143983067726</v>
      </c>
      <c r="Z46" s="1102">
        <f t="shared" si="82"/>
        <v>147.84395852682215</v>
      </c>
      <c r="AA46" s="1102">
        <f t="shared" si="83"/>
        <v>5197.9991360271206</v>
      </c>
      <c r="AB46" s="1144">
        <f t="shared" si="22"/>
        <v>16530.004104319622</v>
      </c>
      <c r="AC46" s="1425" t="str">
        <f>IF(OR('Recycling - Case 1'!AC116="No",'Recycling - Case 1'!T156="No"), "No", "Yes")</f>
        <v>Yes</v>
      </c>
      <c r="AD46" s="1101">
        <f t="shared" si="84"/>
        <v>9818.9466114589068</v>
      </c>
      <c r="AE46" s="1102">
        <f t="shared" si="85"/>
        <v>1365.2143983067726</v>
      </c>
      <c r="AF46" s="1102">
        <f t="shared" si="86"/>
        <v>147.84395852682215</v>
      </c>
      <c r="AG46" s="1102">
        <f t="shared" si="87"/>
        <v>5197.9991360271206</v>
      </c>
      <c r="AH46" s="1144">
        <f t="shared" si="60"/>
        <v>16530.004104319622</v>
      </c>
      <c r="AI46" s="1425" t="str">
        <f>IF(OR('Recycling - Case 1'!AI27="No",'Recycling - Case 1'!Z156="No"), "No", "Yes")</f>
        <v>Yes</v>
      </c>
      <c r="AJ46" s="1101">
        <f t="shared" si="88"/>
        <v>8976.6092130317356</v>
      </c>
      <c r="AK46" s="1102">
        <f t="shared" si="89"/>
        <v>1365.2143983067726</v>
      </c>
      <c r="AL46" s="1102">
        <f t="shared" si="90"/>
        <v>97.356613290882166</v>
      </c>
      <c r="AM46" s="1102">
        <f t="shared" si="91"/>
        <v>5740.5587570983689</v>
      </c>
      <c r="AN46" s="1144">
        <f t="shared" si="92"/>
        <v>16179.738981727758</v>
      </c>
      <c r="AO46" s="1418" t="str">
        <f>IF(OR('Recycling - Case 2'!AC116="No",'Recycling - Case 2'!T156="No"), "No", "Yes")</f>
        <v>No</v>
      </c>
      <c r="AP46" s="1101">
        <f t="shared" si="93"/>
        <v>8976.6092130317356</v>
      </c>
      <c r="AQ46" s="1102">
        <f t="shared" si="94"/>
        <v>1365.2143983067726</v>
      </c>
      <c r="AR46" s="1102">
        <f t="shared" si="95"/>
        <v>97.356613290882166</v>
      </c>
      <c r="AS46" s="1102">
        <f t="shared" si="96"/>
        <v>5740.5587570983689</v>
      </c>
      <c r="AT46" s="1144">
        <f t="shared" si="37"/>
        <v>16179.738981727758</v>
      </c>
      <c r="AU46" s="1425" t="str">
        <f>IF(OR('Recycling - Case 2'!AC116="No",'Recycling - Case 2'!T196="No"), "No", "Yes")</f>
        <v>No</v>
      </c>
      <c r="AV46" s="1101">
        <f t="shared" si="63"/>
        <v>8977.5801387167558</v>
      </c>
      <c r="AW46" s="1102">
        <f t="shared" si="64"/>
        <v>829.1235530482063</v>
      </c>
      <c r="AX46" s="1102">
        <f t="shared" si="65"/>
        <v>97.356613290882166</v>
      </c>
      <c r="AY46" s="1102">
        <f t="shared" si="66"/>
        <v>5740.5587570983689</v>
      </c>
      <c r="AZ46" s="1144">
        <f t="shared" si="67"/>
        <v>15644.619062154212</v>
      </c>
      <c r="BA46" s="1425" t="str">
        <f>IF(OR('Recycling - Case 3'!AC116="No",'Recycling - Case 3'!T156="No"), "No", "Yes")</f>
        <v>No</v>
      </c>
      <c r="BB46" s="1101">
        <f t="shared" si="97"/>
        <v>8977.5801387167558</v>
      </c>
      <c r="BC46" s="1102">
        <f t="shared" si="98"/>
        <v>829.1235530482063</v>
      </c>
      <c r="BD46" s="1102">
        <f t="shared" si="99"/>
        <v>97.356613290882166</v>
      </c>
      <c r="BE46" s="1102">
        <f t="shared" si="100"/>
        <v>5740.5587570983689</v>
      </c>
      <c r="BF46" s="1144">
        <f t="shared" si="47"/>
        <v>15644.619062154212</v>
      </c>
      <c r="BG46" s="1425" t="str">
        <f>IF(OR('Recycling - Case 3'!AC116="No",'Recycling - Case 3'!T196="No"), "No", "Yes")</f>
        <v>No</v>
      </c>
      <c r="BH46" s="596">
        <f t="shared" si="48"/>
        <v>2036</v>
      </c>
      <c r="BI46" s="1102">
        <f>'Recycling - Case 1'!BV116</f>
        <v>75.564177763356483</v>
      </c>
      <c r="BJ46" s="417">
        <f>'Recycling - Case 1'!BW116</f>
        <v>0.58159612145431161</v>
      </c>
      <c r="BK46" s="1144">
        <f>'Recycling - Case 1'!BX116</f>
        <v>29.486027004734957</v>
      </c>
      <c r="BL46" s="1101">
        <f>'Recycling - Case 1'!BY116</f>
        <v>75.564177763356483</v>
      </c>
      <c r="BM46" s="417">
        <f>'Recycling - Case 1'!BZ116</f>
        <v>0.58159612145431161</v>
      </c>
      <c r="BN46" s="1144">
        <f>'Recycling - Case 1'!CA116</f>
        <v>29.486027004734957</v>
      </c>
      <c r="BO46" s="1102">
        <f>'Recycling - Case 2'!BV116</f>
        <v>70.919362886149955</v>
      </c>
      <c r="BP46" s="417">
        <f>'Recycling - Case 2'!BW116</f>
        <v>0.71911165458138304</v>
      </c>
      <c r="BQ46" s="1144">
        <f>'Recycling - Case 2'!BX116</f>
        <v>29.486027004734957</v>
      </c>
      <c r="BR46" s="1101">
        <f>'Recycling - Case 2'!BY116</f>
        <v>70.919362886149955</v>
      </c>
      <c r="BS46" s="417">
        <f>'Recycling - Case 2'!BZ116</f>
        <v>0.71911165458138304</v>
      </c>
      <c r="BT46" s="1144">
        <f>'Recycling - Case 2'!CA116</f>
        <v>29.486027004734957</v>
      </c>
      <c r="BU46" s="1102">
        <f>'Recycling - Case 3'!BV116</f>
        <v>70.919362886149955</v>
      </c>
      <c r="BV46" s="417">
        <f>'Recycling - Case 3'!BW116</f>
        <v>0.71911165458138304</v>
      </c>
      <c r="BW46" s="1144">
        <f>'Recycling - Case 3'!BX116</f>
        <v>29.486027004734957</v>
      </c>
      <c r="BX46" s="1101">
        <f>'Recycling - Case 3'!BY116</f>
        <v>70.919362886149955</v>
      </c>
      <c r="BY46" s="417">
        <f>'Recycling - Case 3'!BZ116</f>
        <v>0.71911165458138304</v>
      </c>
      <c r="BZ46" s="1144">
        <f>'Recycling - Case 3'!CA116</f>
        <v>29.486027004734957</v>
      </c>
      <c r="CA46" s="596">
        <v>2036</v>
      </c>
      <c r="CB46" s="649">
        <f>'Recycling - Case 1'!CB116</f>
        <v>0.32580167937132221</v>
      </c>
      <c r="CC46" s="417">
        <f>'Recycling - Case 1'!CC116</f>
        <v>0.30188074275121612</v>
      </c>
      <c r="CD46" s="417">
        <f>'Recycling - Case 1'!CD116</f>
        <v>0.32580167937132221</v>
      </c>
      <c r="CE46" s="525">
        <f>'Recycling - Case 1'!CE116</f>
        <v>0.30188074275121612</v>
      </c>
      <c r="CF46" s="649">
        <f>'Recycling - Case 2'!CB116</f>
        <v>0.34642074566368197</v>
      </c>
      <c r="CG46" s="417">
        <f>'Recycling - Case 2'!CC116</f>
        <v>0.35246406701351995</v>
      </c>
      <c r="CH46" s="417">
        <f>'Recycling - Case 2'!CD116</f>
        <v>0.34642074566368197</v>
      </c>
      <c r="CI46" s="525">
        <f>'Recycling - Case 2'!CE116</f>
        <v>0.35246406701351995</v>
      </c>
      <c r="CJ46" s="649">
        <f>'Recycling - Case 3'!CB116</f>
        <v>0.34642074566368197</v>
      </c>
      <c r="CK46" s="417">
        <f>'Recycling - Case 3'!CC116</f>
        <v>0.35246406701351995</v>
      </c>
      <c r="CL46" s="417">
        <f>'Recycling - Case 3'!CD116</f>
        <v>0.34642074566368197</v>
      </c>
      <c r="CM46" s="525">
        <f>'Recycling - Case 3'!CE116</f>
        <v>0.35246406701351995</v>
      </c>
    </row>
    <row r="47" spans="1:91">
      <c r="A47" s="4">
        <f>'Input data'!A136</f>
        <v>2036</v>
      </c>
      <c r="B47" s="4"/>
      <c r="C47" s="769">
        <f>'4A SWD Case 1'!BG106</f>
        <v>467.56888625994793</v>
      </c>
      <c r="D47" s="3">
        <f>'4B Biological treatment '!T100</f>
        <v>0.75719045940475471</v>
      </c>
      <c r="E47" s="1159">
        <f>'4B Biological treatment '!U100</f>
        <v>34.073570673213958</v>
      </c>
      <c r="F47" s="1159">
        <f>'4B Biological treatment '!W100</f>
        <v>2.0444142403928374</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9818.9466114589068</v>
      </c>
      <c r="M47" s="772">
        <f t="shared" si="70"/>
        <v>15.900999647499848</v>
      </c>
      <c r="N47" s="771">
        <f t="shared" si="71"/>
        <v>1349.3133986592727</v>
      </c>
      <c r="O47" s="773">
        <f t="shared" si="72"/>
        <v>147.84395852682215</v>
      </c>
      <c r="P47" s="771">
        <f t="shared" si="73"/>
        <v>5197.9991360271206</v>
      </c>
      <c r="Q47" s="519">
        <f t="shared" si="74"/>
        <v>9818.9466114589068</v>
      </c>
      <c r="R47" s="521">
        <f t="shared" si="75"/>
        <v>1365.2143983067726</v>
      </c>
      <c r="S47" s="518">
        <f t="shared" si="76"/>
        <v>147.84395852682215</v>
      </c>
      <c r="T47" s="519">
        <f t="shared" si="77"/>
        <v>5197.9991360271206</v>
      </c>
      <c r="U47" s="519">
        <f t="shared" si="78"/>
        <v>16530.004104319622</v>
      </c>
      <c r="V47" s="3"/>
      <c r="W47" s="596">
        <f t="shared" si="79"/>
        <v>2037</v>
      </c>
      <c r="X47" s="1101">
        <f t="shared" si="80"/>
        <v>9498.8974489918492</v>
      </c>
      <c r="Y47" s="1102">
        <f t="shared" si="81"/>
        <v>1373.8563484432152</v>
      </c>
      <c r="Z47" s="1102">
        <f t="shared" si="82"/>
        <v>144.25651033931339</v>
      </c>
      <c r="AA47" s="1102">
        <f t="shared" si="83"/>
        <v>5275.0924855187541</v>
      </c>
      <c r="AB47" s="1144">
        <f t="shared" si="22"/>
        <v>16292.102793293132</v>
      </c>
      <c r="AC47" s="1425" t="str">
        <f>IF(OR('Recycling - Case 1'!AC117="No",'Recycling - Case 1'!T157="No"), "No", "Yes")</f>
        <v>Yes</v>
      </c>
      <c r="AD47" s="1101">
        <f t="shared" si="84"/>
        <v>9498.8974489918492</v>
      </c>
      <c r="AE47" s="1102">
        <f t="shared" si="85"/>
        <v>1373.8563484432152</v>
      </c>
      <c r="AF47" s="1102">
        <f t="shared" si="86"/>
        <v>144.25651033931339</v>
      </c>
      <c r="AG47" s="1102">
        <f t="shared" si="87"/>
        <v>5275.0924855187541</v>
      </c>
      <c r="AH47" s="1144">
        <f t="shared" si="60"/>
        <v>16292.102793293132</v>
      </c>
      <c r="AI47" s="1425" t="str">
        <f>IF(OR('Recycling - Case 1'!AI28="No",'Recycling - Case 1'!Z157="No"), "No", "Yes")</f>
        <v>Yes</v>
      </c>
      <c r="AJ47" s="1101">
        <f t="shared" si="88"/>
        <v>8635.5356457351718</v>
      </c>
      <c r="AK47" s="1102">
        <f t="shared" si="89"/>
        <v>1373.8563484432152</v>
      </c>
      <c r="AL47" s="1102">
        <f t="shared" si="90"/>
        <v>97.11930396370947</v>
      </c>
      <c r="AM47" s="1102">
        <f t="shared" si="91"/>
        <v>5782.5862858160108</v>
      </c>
      <c r="AN47" s="1144">
        <f t="shared" si="92"/>
        <v>15889.097583958106</v>
      </c>
      <c r="AO47" s="1418" t="str">
        <f>IF(OR('Recycling - Case 2'!AC117="No",'Recycling - Case 2'!T157="No"), "No", "Yes")</f>
        <v>No</v>
      </c>
      <c r="AP47" s="1101">
        <f t="shared" si="93"/>
        <v>8635.5356457351718</v>
      </c>
      <c r="AQ47" s="1102">
        <f t="shared" si="94"/>
        <v>1373.8563484432152</v>
      </c>
      <c r="AR47" s="1102">
        <f t="shared" si="95"/>
        <v>97.11930396370947</v>
      </c>
      <c r="AS47" s="1102">
        <f t="shared" si="96"/>
        <v>5782.5862858160108</v>
      </c>
      <c r="AT47" s="1144">
        <f t="shared" si="37"/>
        <v>15889.097583958106</v>
      </c>
      <c r="AU47" s="1425" t="str">
        <f>IF(OR('Recycling - Case 2'!AC117="No",'Recycling - Case 2'!T197="No"), "No", "Yes")</f>
        <v>No</v>
      </c>
      <c r="AV47" s="1101">
        <f t="shared" si="63"/>
        <v>8636.5689577643643</v>
      </c>
      <c r="AW47" s="1102">
        <f t="shared" si="64"/>
        <v>834.37199198298424</v>
      </c>
      <c r="AX47" s="1102">
        <f t="shared" si="65"/>
        <v>97.11930396370947</v>
      </c>
      <c r="AY47" s="1102">
        <f t="shared" si="66"/>
        <v>5782.5862858160108</v>
      </c>
      <c r="AZ47" s="1144">
        <f t="shared" si="67"/>
        <v>15350.646539527068</v>
      </c>
      <c r="BA47" s="1425" t="str">
        <f>IF(OR('Recycling - Case 3'!AC117="No",'Recycling - Case 3'!T157="No"), "No", "Yes")</f>
        <v>No</v>
      </c>
      <c r="BB47" s="1101">
        <f t="shared" si="97"/>
        <v>8636.5689577643643</v>
      </c>
      <c r="BC47" s="1102">
        <f t="shared" si="98"/>
        <v>834.37199198298424</v>
      </c>
      <c r="BD47" s="1102">
        <f t="shared" si="99"/>
        <v>97.11930396370947</v>
      </c>
      <c r="BE47" s="1102">
        <f t="shared" si="100"/>
        <v>5782.5862858160108</v>
      </c>
      <c r="BF47" s="1144">
        <f t="shared" si="47"/>
        <v>15350.646539527068</v>
      </c>
      <c r="BG47" s="1425" t="str">
        <f>IF(OR('Recycling - Case 3'!AC117="No",'Recycling - Case 3'!T197="No"), "No", "Yes")</f>
        <v>No</v>
      </c>
      <c r="BH47" s="596">
        <f t="shared" si="48"/>
        <v>2037</v>
      </c>
      <c r="BI47" s="1102">
        <f>'Recycling - Case 1'!BV117</f>
        <v>74.718593652706076</v>
      </c>
      <c r="BJ47" s="417">
        <f>'Recycling - Case 1'!BW117</f>
        <v>0.5910042032435262</v>
      </c>
      <c r="BK47" s="1144">
        <f>'Recycling - Case 1'!BX117</f>
        <v>27.584050105578285</v>
      </c>
      <c r="BL47" s="1101">
        <f>'Recycling - Case 1'!BY117</f>
        <v>74.718593652706076</v>
      </c>
      <c r="BM47" s="417">
        <f>'Recycling - Case 1'!BZ117</f>
        <v>0.5910042032435262</v>
      </c>
      <c r="BN47" s="1144">
        <f>'Recycling - Case 1'!CA117</f>
        <v>27.584050105578285</v>
      </c>
      <c r="BO47" s="1102">
        <f>'Recycling - Case 2'!BV117</f>
        <v>69.651116726280932</v>
      </c>
      <c r="BP47" s="417">
        <f>'Recycling - Case 2'!BW117</f>
        <v>0.73038140316487854</v>
      </c>
      <c r="BQ47" s="1144">
        <f>'Recycling - Case 2'!BX117</f>
        <v>27.584050105578285</v>
      </c>
      <c r="BR47" s="1101">
        <f>'Recycling - Case 2'!BY117</f>
        <v>69.651116726280932</v>
      </c>
      <c r="BS47" s="417">
        <f>'Recycling - Case 2'!BZ117</f>
        <v>0.73038140316487854</v>
      </c>
      <c r="BT47" s="1144">
        <f>'Recycling - Case 2'!CA117</f>
        <v>27.584050105578285</v>
      </c>
      <c r="BU47" s="1102">
        <f>'Recycling - Case 3'!BV117</f>
        <v>69.651116726280932</v>
      </c>
      <c r="BV47" s="417">
        <f>'Recycling - Case 3'!BW117</f>
        <v>0.73038140316487854</v>
      </c>
      <c r="BW47" s="1144">
        <f>'Recycling - Case 3'!BX117</f>
        <v>27.584050105578285</v>
      </c>
      <c r="BX47" s="1101">
        <f>'Recycling - Case 3'!BY117</f>
        <v>69.651116726280932</v>
      </c>
      <c r="BY47" s="417">
        <f>'Recycling - Case 3'!BZ117</f>
        <v>0.73038140316487854</v>
      </c>
      <c r="BZ47" s="1144">
        <f>'Recycling - Case 3'!CA117</f>
        <v>27.584050105578285</v>
      </c>
      <c r="CA47" s="596">
        <v>2037</v>
      </c>
      <c r="CB47" s="649">
        <f>'Recycling - Case 1'!CB117</f>
        <v>0.33280193124638935</v>
      </c>
      <c r="CC47" s="417">
        <f>'Recycling - Case 1'!CC117</f>
        <v>0.30668952086527934</v>
      </c>
      <c r="CD47" s="417">
        <f>'Recycling - Case 1'!CD117</f>
        <v>0.33280193124638935</v>
      </c>
      <c r="CE47" s="525">
        <f>'Recycling - Case 1'!CE117</f>
        <v>0.30668952086527934</v>
      </c>
      <c r="CF47" s="649">
        <f>'Recycling - Case 2'!CB117</f>
        <v>0.34885304461912336</v>
      </c>
      <c r="CG47" s="417">
        <f>'Recycling - Case 2'!CC117</f>
        <v>0.36462455674821004</v>
      </c>
      <c r="CH47" s="417">
        <f>'Recycling - Case 2'!CD117</f>
        <v>0.34885304461912336</v>
      </c>
      <c r="CI47" s="525">
        <f>'Recycling - Case 2'!CE117</f>
        <v>0.36462455674821004</v>
      </c>
      <c r="CJ47" s="649">
        <f>'Recycling - Case 3'!CB117</f>
        <v>0.34885304461912336</v>
      </c>
      <c r="CK47" s="417">
        <f>'Recycling - Case 3'!CC117</f>
        <v>0.36462455674821004</v>
      </c>
      <c r="CL47" s="417">
        <f>'Recycling - Case 3'!CD117</f>
        <v>0.34885304461912336</v>
      </c>
      <c r="CM47" s="525">
        <f>'Recycling - Case 3'!CE117</f>
        <v>0.36462455674821004</v>
      </c>
    </row>
    <row r="48" spans="1:91">
      <c r="A48" s="4">
        <f>'Input data'!A137</f>
        <v>2037</v>
      </c>
      <c r="B48" s="4"/>
      <c r="C48" s="769">
        <f>'4A SWD Case 1'!BG107</f>
        <v>452.32844995199281</v>
      </c>
      <c r="D48" s="3">
        <f>'4B Biological treatment '!T101</f>
        <v>0.76198355432236009</v>
      </c>
      <c r="E48" s="1159">
        <f>'4B Biological treatment '!U101</f>
        <v>34.289259944506199</v>
      </c>
      <c r="F48" s="1159">
        <f>'4B Biological treatment '!W101</f>
        <v>2.057355596670372</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9498.8974489918492</v>
      </c>
      <c r="M48" s="772">
        <f t="shared" si="70"/>
        <v>16.001654640769562</v>
      </c>
      <c r="N48" s="771">
        <f t="shared" si="71"/>
        <v>1357.8546938024456</v>
      </c>
      <c r="O48" s="773">
        <f t="shared" si="72"/>
        <v>144.25651033931339</v>
      </c>
      <c r="P48" s="771">
        <f t="shared" si="73"/>
        <v>5275.0924855187541</v>
      </c>
      <c r="Q48" s="519">
        <f t="shared" si="74"/>
        <v>9498.8974489918492</v>
      </c>
      <c r="R48" s="521">
        <f t="shared" si="75"/>
        <v>1373.8563484432152</v>
      </c>
      <c r="S48" s="518">
        <f t="shared" si="76"/>
        <v>144.25651033931339</v>
      </c>
      <c r="T48" s="519">
        <f t="shared" si="77"/>
        <v>5275.0924855187541</v>
      </c>
      <c r="U48" s="519">
        <f t="shared" si="78"/>
        <v>16292.102793293132</v>
      </c>
      <c r="V48" s="3"/>
      <c r="W48" s="596">
        <f t="shared" si="79"/>
        <v>2038</v>
      </c>
      <c r="X48" s="1101">
        <f t="shared" si="80"/>
        <v>9195.6230111299737</v>
      </c>
      <c r="Y48" s="1102">
        <f t="shared" si="81"/>
        <v>1382.1335265791076</v>
      </c>
      <c r="Z48" s="1102">
        <f t="shared" si="82"/>
        <v>137.79108332877814</v>
      </c>
      <c r="AA48" s="1102">
        <f t="shared" si="83"/>
        <v>5353.0360506752186</v>
      </c>
      <c r="AB48" s="1144">
        <f t="shared" si="22"/>
        <v>16068.583671713079</v>
      </c>
      <c r="AC48" s="1425" t="str">
        <f>IF(OR('Recycling - Case 1'!AC118="No",'Recycling - Case 1'!T158="No"), "No", "Yes")</f>
        <v>Yes</v>
      </c>
      <c r="AD48" s="1101">
        <f t="shared" si="84"/>
        <v>9195.6230111299737</v>
      </c>
      <c r="AE48" s="1102">
        <f t="shared" si="85"/>
        <v>1382.1335265791076</v>
      </c>
      <c r="AF48" s="1102">
        <f t="shared" si="86"/>
        <v>137.79108332877814</v>
      </c>
      <c r="AG48" s="1102">
        <f t="shared" si="87"/>
        <v>5353.0360506752186</v>
      </c>
      <c r="AH48" s="1144">
        <f t="shared" si="60"/>
        <v>16068.583671713079</v>
      </c>
      <c r="AI48" s="1425" t="str">
        <f>IF(OR('Recycling - Case 1'!AI29="No",'Recycling - Case 1'!Z158="No"), "No", "Yes")</f>
        <v>Yes</v>
      </c>
      <c r="AJ48" s="1101">
        <f t="shared" si="88"/>
        <v>8311.3005160516732</v>
      </c>
      <c r="AK48" s="1102">
        <f t="shared" si="89"/>
        <v>1382.1335265791076</v>
      </c>
      <c r="AL48" s="1102">
        <f t="shared" si="90"/>
        <v>96.88486093946301</v>
      </c>
      <c r="AM48" s="1102">
        <f t="shared" si="91"/>
        <v>5824.9215046462123</v>
      </c>
      <c r="AN48" s="1144">
        <f t="shared" si="92"/>
        <v>15615.240408216456</v>
      </c>
      <c r="AO48" s="1418" t="str">
        <f>IF(OR('Recycling - Case 2'!AC118="No",'Recycling - Case 2'!T158="No"), "No", "Yes")</f>
        <v>No</v>
      </c>
      <c r="AP48" s="1101">
        <f t="shared" si="93"/>
        <v>8311.3005160516732</v>
      </c>
      <c r="AQ48" s="1102">
        <f t="shared" si="94"/>
        <v>1382.1335265791076</v>
      </c>
      <c r="AR48" s="1102">
        <f t="shared" si="95"/>
        <v>96.88486093946301</v>
      </c>
      <c r="AS48" s="1102">
        <f t="shared" si="96"/>
        <v>5824.9215046462123</v>
      </c>
      <c r="AT48" s="1144">
        <f t="shared" si="37"/>
        <v>15615.240408216456</v>
      </c>
      <c r="AU48" s="1425" t="str">
        <f>IF(OR('Recycling - Case 2'!AC118="No",'Recycling - Case 2'!T198="No"), "No", "Yes")</f>
        <v>No</v>
      </c>
      <c r="AV48" s="1101">
        <f t="shared" si="63"/>
        <v>8312.3934520224702</v>
      </c>
      <c r="AW48" s="1102">
        <f t="shared" si="64"/>
        <v>839.39889717366782</v>
      </c>
      <c r="AX48" s="1102">
        <f t="shared" si="65"/>
        <v>96.88486093946301</v>
      </c>
      <c r="AY48" s="1102">
        <f t="shared" si="66"/>
        <v>5824.9215046462123</v>
      </c>
      <c r="AZ48" s="1144">
        <f t="shared" si="67"/>
        <v>15073.598714781812</v>
      </c>
      <c r="BA48" s="1425" t="str">
        <f>IF(OR('Recycling - Case 3'!AC118="No",'Recycling - Case 3'!T158="No"), "No", "Yes")</f>
        <v>No</v>
      </c>
      <c r="BB48" s="1101">
        <f t="shared" si="97"/>
        <v>8312.3934520224702</v>
      </c>
      <c r="BC48" s="1102">
        <f t="shared" si="98"/>
        <v>839.39889717366782</v>
      </c>
      <c r="BD48" s="1102">
        <f t="shared" si="99"/>
        <v>96.88486093946301</v>
      </c>
      <c r="BE48" s="1102">
        <f t="shared" si="100"/>
        <v>5824.9215046462123</v>
      </c>
      <c r="BF48" s="1144">
        <f t="shared" si="47"/>
        <v>15073.598714781812</v>
      </c>
      <c r="BG48" s="1425" t="str">
        <f>IF(OR('Recycling - Case 3'!AC118="No",'Recycling - Case 3'!T198="No"), "No", "Yes")</f>
        <v>No</v>
      </c>
      <c r="BH48" s="596">
        <f t="shared" si="48"/>
        <v>2038</v>
      </c>
      <c r="BI48" s="1102">
        <f>'Recycling - Case 1'!BV118</f>
        <v>73.775816167711923</v>
      </c>
      <c r="BJ48" s="417">
        <f>'Recycling - Case 1'!BW118</f>
        <v>0.60070490115956265</v>
      </c>
      <c r="BK48" s="1144">
        <f>'Recycling - Case 1'!BX118</f>
        <v>25.666208351278712</v>
      </c>
      <c r="BL48" s="1101">
        <f>'Recycling - Case 1'!BY118</f>
        <v>73.775816167711923</v>
      </c>
      <c r="BM48" s="417">
        <f>'Recycling - Case 1'!BZ118</f>
        <v>0.60070490115956265</v>
      </c>
      <c r="BN48" s="1144">
        <f>'Recycling - Case 1'!CA118</f>
        <v>25.666208351278712</v>
      </c>
      <c r="BO48" s="1102">
        <f>'Recycling - Case 2'!BV118</f>
        <v>68.343699305200005</v>
      </c>
      <c r="BP48" s="417">
        <f>'Recycling - Case 2'!BW118</f>
        <v>0.74206062173432719</v>
      </c>
      <c r="BQ48" s="1144">
        <f>'Recycling - Case 2'!BX118</f>
        <v>25.666208351278712</v>
      </c>
      <c r="BR48" s="1101">
        <f>'Recycling - Case 2'!BY118</f>
        <v>68.343699305200005</v>
      </c>
      <c r="BS48" s="417">
        <f>'Recycling - Case 2'!BZ118</f>
        <v>0.74206062173432719</v>
      </c>
      <c r="BT48" s="1144">
        <f>'Recycling - Case 2'!CA118</f>
        <v>25.666208351278712</v>
      </c>
      <c r="BU48" s="1102">
        <f>'Recycling - Case 3'!BV118</f>
        <v>68.343699305200005</v>
      </c>
      <c r="BV48" s="417">
        <f>'Recycling - Case 3'!BW118</f>
        <v>0.74206062173432719</v>
      </c>
      <c r="BW48" s="1144">
        <f>'Recycling - Case 3'!BX118</f>
        <v>25.666208351278712</v>
      </c>
      <c r="BX48" s="1101">
        <f>'Recycling - Case 3'!BY118</f>
        <v>68.343699305200005</v>
      </c>
      <c r="BY48" s="417">
        <f>'Recycling - Case 3'!BZ118</f>
        <v>0.74206062173432719</v>
      </c>
      <c r="BZ48" s="1144">
        <f>'Recycling - Case 3'!CA118</f>
        <v>25.666208351278712</v>
      </c>
      <c r="CA48" s="596">
        <v>2038</v>
      </c>
      <c r="CB48" s="649">
        <f>'Recycling - Case 1'!CB118</f>
        <v>0.3432238595609628</v>
      </c>
      <c r="CC48" s="417">
        <f>'Recycling - Case 1'!CC118</f>
        <v>0.31085199950510456</v>
      </c>
      <c r="CD48" s="417">
        <f>'Recycling - Case 1'!CD118</f>
        <v>0.3432238595609628</v>
      </c>
      <c r="CE48" s="525">
        <f>'Recycling - Case 1'!CE118</f>
        <v>0.31085199950510456</v>
      </c>
      <c r="CF48" s="649">
        <f>'Recycling - Case 2'!CB118</f>
        <v>0.35126626747362921</v>
      </c>
      <c r="CG48" s="417">
        <f>'Recycling - Case 2'!CC118</f>
        <v>0.37689907675674261</v>
      </c>
      <c r="CH48" s="417">
        <f>'Recycling - Case 2'!CD118</f>
        <v>0.35126626747362921</v>
      </c>
      <c r="CI48" s="525">
        <f>'Recycling - Case 2'!CE118</f>
        <v>0.37689907675674261</v>
      </c>
      <c r="CJ48" s="649">
        <f>'Recycling - Case 3'!CB118</f>
        <v>0.35126626747362921</v>
      </c>
      <c r="CK48" s="417">
        <f>'Recycling - Case 3'!CC118</f>
        <v>0.37689907675674261</v>
      </c>
      <c r="CL48" s="417">
        <f>'Recycling - Case 3'!CD118</f>
        <v>0.35126626747362921</v>
      </c>
      <c r="CM48" s="525">
        <f>'Recycling - Case 3'!CE118</f>
        <v>0.37689907675674261</v>
      </c>
    </row>
    <row r="49" spans="1:91">
      <c r="A49" s="4">
        <f>'Input data'!A138</f>
        <v>2038</v>
      </c>
      <c r="B49" s="4"/>
      <c r="C49" s="769">
        <f>'4A SWD Case 1'!BG108</f>
        <v>437.88681005380829</v>
      </c>
      <c r="D49" s="3">
        <f>'4B Biological treatment '!T102</f>
        <v>0.76657433531841812</v>
      </c>
      <c r="E49" s="1159">
        <f>'4B Biological treatment '!U102</f>
        <v>34.49584508932881</v>
      </c>
      <c r="F49" s="1159">
        <f>'4B Biological treatment '!W102</f>
        <v>2.0697507053597288</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9195.6230111299737</v>
      </c>
      <c r="M49" s="772">
        <f t="shared" si="70"/>
        <v>16.09806104168678</v>
      </c>
      <c r="N49" s="771">
        <f t="shared" si="71"/>
        <v>1366.0354655374208</v>
      </c>
      <c r="O49" s="773">
        <f t="shared" si="72"/>
        <v>137.79108332877814</v>
      </c>
      <c r="P49" s="771">
        <f t="shared" si="73"/>
        <v>5353.0360506752186</v>
      </c>
      <c r="Q49" s="519">
        <f t="shared" si="74"/>
        <v>9195.6230111299737</v>
      </c>
      <c r="R49" s="521">
        <f t="shared" si="75"/>
        <v>1382.1335265791076</v>
      </c>
      <c r="S49" s="518">
        <f t="shared" si="76"/>
        <v>137.79108332877814</v>
      </c>
      <c r="T49" s="519">
        <f t="shared" si="77"/>
        <v>5353.0360506752186</v>
      </c>
      <c r="U49" s="519">
        <f t="shared" si="78"/>
        <v>16068.583671713079</v>
      </c>
      <c r="V49" s="3"/>
      <c r="W49" s="596">
        <f t="shared" si="79"/>
        <v>2039</v>
      </c>
      <c r="X49" s="1101">
        <f t="shared" si="80"/>
        <v>8905.9399432978935</v>
      </c>
      <c r="Y49" s="1102">
        <f t="shared" si="81"/>
        <v>1390.5745946873076</v>
      </c>
      <c r="Z49" s="1102">
        <f t="shared" si="82"/>
        <v>131.35405873525082</v>
      </c>
      <c r="AA49" s="1102">
        <f t="shared" si="83"/>
        <v>5431.8381484682886</v>
      </c>
      <c r="AB49" s="1144">
        <f t="shared" si="22"/>
        <v>15859.70674518874</v>
      </c>
      <c r="AC49" s="1425" t="str">
        <f>IF(OR('Recycling - Case 1'!AC119="No",'Recycling - Case 1'!T159="No"), "No", "Yes")</f>
        <v>Yes</v>
      </c>
      <c r="AD49" s="1101">
        <f t="shared" si="84"/>
        <v>8905.9399432978935</v>
      </c>
      <c r="AE49" s="1102">
        <f t="shared" si="85"/>
        <v>1390.5745946873076</v>
      </c>
      <c r="AF49" s="1102">
        <f t="shared" si="86"/>
        <v>131.35405873525082</v>
      </c>
      <c r="AG49" s="1102">
        <f t="shared" si="87"/>
        <v>5431.8381484682886</v>
      </c>
      <c r="AH49" s="1144">
        <f t="shared" si="60"/>
        <v>15859.70674518874</v>
      </c>
      <c r="AI49" s="1425" t="str">
        <f>IF(OR('Recycling - Case 1'!AI30="No",'Recycling - Case 1'!Z159="No"), "No", "Yes")</f>
        <v>Yes</v>
      </c>
      <c r="AJ49" s="1101">
        <f t="shared" si="88"/>
        <v>8003.083168561544</v>
      </c>
      <c r="AK49" s="1102">
        <f t="shared" si="89"/>
        <v>1390.5745946873076</v>
      </c>
      <c r="AL49" s="1102">
        <f t="shared" si="90"/>
        <v>96.653238724891821</v>
      </c>
      <c r="AM49" s="1102">
        <f t="shared" si="91"/>
        <v>5867.5666662364183</v>
      </c>
      <c r="AN49" s="1144">
        <f t="shared" si="92"/>
        <v>15357.877668210162</v>
      </c>
      <c r="AO49" s="1418" t="str">
        <f>IF(OR('Recycling - Case 2'!AC119="No",'Recycling - Case 2'!T159="No"), "No", "Yes")</f>
        <v>No</v>
      </c>
      <c r="AP49" s="1101">
        <f t="shared" si="93"/>
        <v>8003.083168561544</v>
      </c>
      <c r="AQ49" s="1102">
        <f t="shared" si="94"/>
        <v>1390.5745946873076</v>
      </c>
      <c r="AR49" s="1102">
        <f t="shared" si="95"/>
        <v>96.653238724891821</v>
      </c>
      <c r="AS49" s="1102">
        <f t="shared" si="96"/>
        <v>5867.5666662364183</v>
      </c>
      <c r="AT49" s="1144">
        <f t="shared" si="37"/>
        <v>15357.877668210162</v>
      </c>
      <c r="AU49" s="1425" t="str">
        <f>IF(OR('Recycling - Case 2'!AC119="No",'Recycling - Case 2'!T199="No"), "No", "Yes")</f>
        <v>No</v>
      </c>
      <c r="AV49" s="1101">
        <f t="shared" si="63"/>
        <v>8004.2331333156762</v>
      </c>
      <c r="AW49" s="1102">
        <f t="shared" si="64"/>
        <v>844.52533620776592</v>
      </c>
      <c r="AX49" s="1102">
        <f t="shared" si="65"/>
        <v>96.653238724891821</v>
      </c>
      <c r="AY49" s="1102">
        <f t="shared" si="66"/>
        <v>5867.5666662364183</v>
      </c>
      <c r="AZ49" s="1144">
        <f t="shared" si="67"/>
        <v>14812.978374484752</v>
      </c>
      <c r="BA49" s="1425" t="str">
        <f>IF(OR('Recycling - Case 3'!AC119="No",'Recycling - Case 3'!T159="No"), "No", "Yes")</f>
        <v>No</v>
      </c>
      <c r="BB49" s="1101">
        <f t="shared" si="97"/>
        <v>8004.2331333156762</v>
      </c>
      <c r="BC49" s="1102">
        <f t="shared" si="98"/>
        <v>844.52533620776592</v>
      </c>
      <c r="BD49" s="1102">
        <f t="shared" si="99"/>
        <v>96.653238724891821</v>
      </c>
      <c r="BE49" s="1102">
        <f t="shared" si="100"/>
        <v>5867.5666662364183</v>
      </c>
      <c r="BF49" s="1144">
        <f t="shared" si="47"/>
        <v>14812.978374484752</v>
      </c>
      <c r="BG49" s="1425" t="str">
        <f>IF(OR('Recycling - Case 3'!AC119="No",'Recycling - Case 3'!T199="No"), "No", "Yes")</f>
        <v>No</v>
      </c>
      <c r="BH49" s="596">
        <f t="shared" si="48"/>
        <v>2039</v>
      </c>
      <c r="BI49" s="1102">
        <f>'Recycling - Case 1'!BV119</f>
        <v>72.877177617311716</v>
      </c>
      <c r="BJ49" s="417">
        <f>'Recycling - Case 1'!BW119</f>
        <v>0.61044343456087957</v>
      </c>
      <c r="BK49" s="1144">
        <f>'Recycling - Case 1'!BX119</f>
        <v>23.748366596979139</v>
      </c>
      <c r="BL49" s="1101">
        <f>'Recycling - Case 1'!BY119</f>
        <v>72.877177617311716</v>
      </c>
      <c r="BM49" s="417">
        <f>'Recycling - Case 1'!BZ119</f>
        <v>0.61044343456087957</v>
      </c>
      <c r="BN49" s="1144">
        <f>'Recycling - Case 1'!CA119</f>
        <v>23.748366596979139</v>
      </c>
      <c r="BO49" s="1102">
        <f>'Recycling - Case 2'!BV119</f>
        <v>67.047545810137578</v>
      </c>
      <c r="BP49" s="417">
        <f>'Recycling - Case 2'!BW119</f>
        <v>0.75423669792119075</v>
      </c>
      <c r="BQ49" s="1144">
        <f>'Recycling - Case 2'!BX119</f>
        <v>23.748366596979139</v>
      </c>
      <c r="BR49" s="1101">
        <f>'Recycling - Case 2'!BY119</f>
        <v>67.047545810137578</v>
      </c>
      <c r="BS49" s="417">
        <f>'Recycling - Case 2'!BZ119</f>
        <v>0.75423669792119075</v>
      </c>
      <c r="BT49" s="1144">
        <f>'Recycling - Case 2'!CA119</f>
        <v>23.748366596979139</v>
      </c>
      <c r="BU49" s="1102">
        <f>'Recycling - Case 3'!BV119</f>
        <v>67.047545810137578</v>
      </c>
      <c r="BV49" s="417">
        <f>'Recycling - Case 3'!BW119</f>
        <v>0.75423669792119075</v>
      </c>
      <c r="BW49" s="1144">
        <f>'Recycling - Case 3'!BX119</f>
        <v>23.748366596979139</v>
      </c>
      <c r="BX49" s="1101">
        <f>'Recycling - Case 3'!BY119</f>
        <v>67.047545810137578</v>
      </c>
      <c r="BY49" s="417">
        <f>'Recycling - Case 3'!BZ119</f>
        <v>0.75423669792119075</v>
      </c>
      <c r="BZ49" s="1144">
        <f>'Recycling - Case 3'!CA119</f>
        <v>23.748366596979139</v>
      </c>
      <c r="CA49" s="596">
        <v>2039</v>
      </c>
      <c r="CB49" s="649">
        <f>'Recycling - Case 1'!CB119</f>
        <v>0.35350649570399229</v>
      </c>
      <c r="CC49" s="417">
        <f>'Recycling - Case 1'!CC119</f>
        <v>0.31474740588439332</v>
      </c>
      <c r="CD49" s="417">
        <f>'Recycling - Case 1'!CD119</f>
        <v>0.35350649570399229</v>
      </c>
      <c r="CE49" s="525">
        <f>'Recycling - Case 1'!CE119</f>
        <v>0.31474740588439332</v>
      </c>
      <c r="CF49" s="649">
        <f>'Recycling - Case 2'!CB119</f>
        <v>0.35366058307858594</v>
      </c>
      <c r="CG49" s="417">
        <f>'Recycling - Case 2'!CC119</f>
        <v>0.38943708745260797</v>
      </c>
      <c r="CH49" s="417">
        <f>'Recycling - Case 2'!CD119</f>
        <v>0.35366058307858594</v>
      </c>
      <c r="CI49" s="525">
        <f>'Recycling - Case 2'!CE119</f>
        <v>0.38943708745260797</v>
      </c>
      <c r="CJ49" s="649">
        <f>'Recycling - Case 3'!CB119</f>
        <v>0.35366058307858594</v>
      </c>
      <c r="CK49" s="417">
        <f>'Recycling - Case 3'!CC119</f>
        <v>0.38943708745260797</v>
      </c>
      <c r="CL49" s="417">
        <f>'Recycling - Case 3'!CD119</f>
        <v>0.35366058307858594</v>
      </c>
      <c r="CM49" s="525">
        <f>'Recycling - Case 3'!CE119</f>
        <v>0.38943708745260797</v>
      </c>
    </row>
    <row r="50" spans="1:91">
      <c r="A50" s="4">
        <f>'Input data'!A139</f>
        <v>2039</v>
      </c>
      <c r="B50" s="4"/>
      <c r="C50" s="769">
        <f>'4A SWD Case 1'!BG109</f>
        <v>424.09237825228064</v>
      </c>
      <c r="D50" s="3">
        <f>'4B Biological treatment '!T103</f>
        <v>0.77125601480161277</v>
      </c>
      <c r="E50" s="1159">
        <f>'4B Biological treatment '!U103</f>
        <v>34.706520666072571</v>
      </c>
      <c r="F50" s="1159">
        <f>'4B Biological treatment '!W103</f>
        <v>2.0823912399643545</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8905.9399432978935</v>
      </c>
      <c r="M50" s="772">
        <f t="shared" si="70"/>
        <v>16.19637631083387</v>
      </c>
      <c r="N50" s="771">
        <f t="shared" si="71"/>
        <v>1374.3782183764738</v>
      </c>
      <c r="O50" s="773">
        <f t="shared" si="72"/>
        <v>131.35405873525082</v>
      </c>
      <c r="P50" s="771">
        <f t="shared" si="73"/>
        <v>5431.8381484682886</v>
      </c>
      <c r="Q50" s="519">
        <f t="shared" si="74"/>
        <v>8905.9399432978935</v>
      </c>
      <c r="R50" s="521">
        <f t="shared" si="75"/>
        <v>1390.5745946873076</v>
      </c>
      <c r="S50" s="518">
        <f t="shared" si="76"/>
        <v>131.35405873525082</v>
      </c>
      <c r="T50" s="519">
        <f t="shared" si="77"/>
        <v>5431.8381484682886</v>
      </c>
      <c r="U50" s="519">
        <f t="shared" si="78"/>
        <v>15859.70674518874</v>
      </c>
      <c r="V50" s="3"/>
      <c r="W50" s="596">
        <f t="shared" si="79"/>
        <v>2040</v>
      </c>
      <c r="X50" s="1101">
        <f t="shared" si="80"/>
        <v>8629.3016498685411</v>
      </c>
      <c r="Y50" s="1102">
        <f t="shared" si="81"/>
        <v>1399.183671508978</v>
      </c>
      <c r="Z50" s="1102">
        <f t="shared" si="82"/>
        <v>124.94496389699975</v>
      </c>
      <c r="AA50" s="1102">
        <f t="shared" si="83"/>
        <v>5511.507172078449</v>
      </c>
      <c r="AB50" s="1144">
        <f t="shared" si="22"/>
        <v>15664.937457352968</v>
      </c>
      <c r="AC50" s="1425" t="str">
        <f>IF(OR('Recycling - Case 1'!AC120="No",'Recycling - Case 1'!T160="No"), "No", "Yes")</f>
        <v>Yes</v>
      </c>
      <c r="AD50" s="1101">
        <f t="shared" si="84"/>
        <v>8629.3016498685411</v>
      </c>
      <c r="AE50" s="1102">
        <f t="shared" si="85"/>
        <v>1399.183671508978</v>
      </c>
      <c r="AF50" s="1102">
        <f t="shared" si="86"/>
        <v>124.94496389699975</v>
      </c>
      <c r="AG50" s="1102">
        <f t="shared" si="87"/>
        <v>5511.507172078449</v>
      </c>
      <c r="AH50" s="1144">
        <f t="shared" si="60"/>
        <v>15664.937457352968</v>
      </c>
      <c r="AI50" s="1425" t="str">
        <f>IF(OR('Recycling - Case 1'!AI31="No",'Recycling - Case 1'!Z160="No"), "No", "Yes")</f>
        <v>Yes</v>
      </c>
      <c r="AJ50" s="1101">
        <f t="shared" si="88"/>
        <v>7710.1029208254386</v>
      </c>
      <c r="AK50" s="1102">
        <f t="shared" si="89"/>
        <v>1399.183671508978</v>
      </c>
      <c r="AL50" s="1102">
        <f t="shared" si="90"/>
        <v>96.424392766634725</v>
      </c>
      <c r="AM50" s="1102">
        <f t="shared" si="91"/>
        <v>5910.5240397260632</v>
      </c>
      <c r="AN50" s="1144">
        <f t="shared" si="92"/>
        <v>15116.235024827114</v>
      </c>
      <c r="AO50" s="1418" t="str">
        <f>IF(OR('Recycling - Case 2'!AC120="No",'Recycling - Case 2'!T160="No"), "No", "Yes")</f>
        <v>Yes</v>
      </c>
      <c r="AP50" s="1101">
        <f t="shared" si="93"/>
        <v>7710.1029208254386</v>
      </c>
      <c r="AQ50" s="1102">
        <f t="shared" si="94"/>
        <v>1399.183671508978</v>
      </c>
      <c r="AR50" s="1102">
        <f t="shared" si="95"/>
        <v>96.424392766634725</v>
      </c>
      <c r="AS50" s="1102">
        <f t="shared" si="96"/>
        <v>5910.5240397260632</v>
      </c>
      <c r="AT50" s="1144">
        <f t="shared" si="37"/>
        <v>15116.235024827114</v>
      </c>
      <c r="AU50" s="1425" t="str">
        <f>IF(OR('Recycling - Case 2'!AC120="No",'Recycling - Case 2'!T200="No"), "No", "Yes")</f>
        <v>Yes</v>
      </c>
      <c r="AV50" s="1101">
        <f t="shared" si="63"/>
        <v>7711.3074767560538</v>
      </c>
      <c r="AW50" s="1102">
        <f t="shared" si="64"/>
        <v>849.75381048382201</v>
      </c>
      <c r="AX50" s="1102">
        <f t="shared" si="65"/>
        <v>96.424392766634725</v>
      </c>
      <c r="AY50" s="1102">
        <f t="shared" si="66"/>
        <v>5910.5240397260632</v>
      </c>
      <c r="AZ50" s="1144">
        <f t="shared" si="67"/>
        <v>14568.009719732574</v>
      </c>
      <c r="BA50" s="1425" t="str">
        <f>IF(OR('Recycling - Case 3'!AC120="No",'Recycling - Case 3'!T160="No"), "No", "Yes")</f>
        <v>Yes</v>
      </c>
      <c r="BB50" s="1101">
        <f t="shared" si="97"/>
        <v>7711.3074767560538</v>
      </c>
      <c r="BC50" s="1102">
        <f t="shared" si="98"/>
        <v>849.75381048382201</v>
      </c>
      <c r="BD50" s="1102">
        <f t="shared" si="99"/>
        <v>96.424392766634725</v>
      </c>
      <c r="BE50" s="1102">
        <f t="shared" si="100"/>
        <v>5910.5240397260632</v>
      </c>
      <c r="BF50" s="1144">
        <f t="shared" si="47"/>
        <v>14568.009719732574</v>
      </c>
      <c r="BG50" s="1425" t="str">
        <f>IF(OR('Recycling - Case 3'!AC120="No",'Recycling - Case 3'!T200="No"), "No", "Yes")</f>
        <v>Yes</v>
      </c>
      <c r="BH50" s="596">
        <f t="shared" si="48"/>
        <v>2040</v>
      </c>
      <c r="BI50" s="1102">
        <f>'Recycling - Case 1'!BV120</f>
        <v>72.021799382617999</v>
      </c>
      <c r="BJ50" s="417">
        <f>'Recycling - Case 1'!BW120</f>
        <v>0.62021460504824799</v>
      </c>
      <c r="BK50" s="1144">
        <f>'Recycling - Case 1'!BX120</f>
        <v>21.830524842679559</v>
      </c>
      <c r="BL50" s="1101">
        <f>'Recycling - Case 1'!BY120</f>
        <v>72.021799382617999</v>
      </c>
      <c r="BM50" s="417">
        <f>'Recycling - Case 1'!BZ120</f>
        <v>0.62021460504824799</v>
      </c>
      <c r="BN50" s="1144">
        <f>'Recycling - Case 1'!CA120</f>
        <v>21.830524842679559</v>
      </c>
      <c r="BO50" s="1102">
        <f>'Recycling - Case 2'!BV120</f>
        <v>66.352555731835551</v>
      </c>
      <c r="BP50" s="417">
        <f>'Recycling - Case 2'!BW120</f>
        <v>0.76011853966495402</v>
      </c>
      <c r="BQ50" s="1144">
        <f>'Recycling - Case 2'!BX120</f>
        <v>21.830524842679559</v>
      </c>
      <c r="BR50" s="1101">
        <f>'Recycling - Case 2'!BY120</f>
        <v>66.352555731835551</v>
      </c>
      <c r="BS50" s="417">
        <f>'Recycling - Case 2'!BZ120</f>
        <v>0.76011853966495402</v>
      </c>
      <c r="BT50" s="1144">
        <f>'Recycling - Case 2'!CA120</f>
        <v>21.830524842679559</v>
      </c>
      <c r="BU50" s="1102">
        <f>'Recycling - Case 3'!BV120</f>
        <v>66.352555731835551</v>
      </c>
      <c r="BV50" s="417">
        <f>'Recycling - Case 3'!BW120</f>
        <v>0.76011853966495402</v>
      </c>
      <c r="BW50" s="1144">
        <f>'Recycling - Case 3'!BX120</f>
        <v>21.830524842679559</v>
      </c>
      <c r="BX50" s="1101">
        <f>'Recycling - Case 3'!BY120</f>
        <v>66.352555731835551</v>
      </c>
      <c r="BY50" s="417">
        <f>'Recycling - Case 3'!BZ120</f>
        <v>0.76011853966495402</v>
      </c>
      <c r="BZ50" s="1144">
        <f>'Recycling - Case 3'!CA120</f>
        <v>21.830524842679559</v>
      </c>
      <c r="CA50" s="596">
        <v>2040</v>
      </c>
      <c r="CB50" s="649">
        <f>'Recycling - Case 1'!CB120</f>
        <v>0.36365151761921655</v>
      </c>
      <c r="CC50" s="417">
        <f>'Recycling - Case 1'!CC120</f>
        <v>0.31838239928544299</v>
      </c>
      <c r="CD50" s="417">
        <f>'Recycling - Case 1'!CD120</f>
        <v>0.36365151761921655</v>
      </c>
      <c r="CE50" s="525">
        <f>'Recycling - Case 1'!CE120</f>
        <v>0.31838239928544299</v>
      </c>
      <c r="CF50" s="649">
        <f>'Recycling - Case 2'!CB120</f>
        <v>0.3560361583119136</v>
      </c>
      <c r="CG50" s="417">
        <f>'Recycling - Case 2'!CC120</f>
        <v>0.39461545568753897</v>
      </c>
      <c r="CH50" s="417">
        <f>'Recycling - Case 2'!CD120</f>
        <v>0.3560361583119136</v>
      </c>
      <c r="CI50" s="525">
        <f>'Recycling - Case 2'!CE120</f>
        <v>0.39461545568753897</v>
      </c>
      <c r="CJ50" s="649">
        <f>'Recycling - Case 3'!CB120</f>
        <v>0.3560361583119136</v>
      </c>
      <c r="CK50" s="417">
        <f>'Recycling - Case 3'!CC120</f>
        <v>0.39461545568753897</v>
      </c>
      <c r="CL50" s="417">
        <f>'Recycling - Case 3'!CD120</f>
        <v>0.3560361583119136</v>
      </c>
      <c r="CM50" s="525">
        <f>'Recycling - Case 3'!CE120</f>
        <v>0.39461545568753897</v>
      </c>
    </row>
    <row r="51" spans="1:91">
      <c r="A51" s="4">
        <f>'Input data'!A140</f>
        <v>2040</v>
      </c>
      <c r="B51" s="4"/>
      <c r="C51" s="769">
        <f>'4A SWD Case 1'!BG110</f>
        <v>410.91912618421628</v>
      </c>
      <c r="D51" s="3">
        <f>'4B Biological treatment '!T104</f>
        <v>0.7760308771541754</v>
      </c>
      <c r="E51" s="1159">
        <f>'4B Biological treatment '!U104</f>
        <v>34.921389471937886</v>
      </c>
      <c r="F51" s="1159">
        <f>'4B Biological treatment '!W104</f>
        <v>2.0952833683162733</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8629.3016498685411</v>
      </c>
      <c r="M51" s="772">
        <f t="shared" si="70"/>
        <v>16.296648420237684</v>
      </c>
      <c r="N51" s="771">
        <f t="shared" si="71"/>
        <v>1382.8870230887403</v>
      </c>
      <c r="O51" s="773">
        <f t="shared" si="72"/>
        <v>124.94496389699975</v>
      </c>
      <c r="P51" s="771">
        <f t="shared" si="73"/>
        <v>5511.507172078449</v>
      </c>
      <c r="Q51" s="519">
        <f t="shared" si="74"/>
        <v>8629.3016498685411</v>
      </c>
      <c r="R51" s="521">
        <f t="shared" si="75"/>
        <v>1399.183671508978</v>
      </c>
      <c r="S51" s="518">
        <f t="shared" si="76"/>
        <v>124.94496389699975</v>
      </c>
      <c r="T51" s="519">
        <f t="shared" si="77"/>
        <v>5511.507172078449</v>
      </c>
      <c r="U51" s="519">
        <f t="shared" si="78"/>
        <v>15664.937457352968</v>
      </c>
      <c r="V51" s="3"/>
      <c r="W51" s="596">
        <f t="shared" si="79"/>
        <v>2041</v>
      </c>
      <c r="X51" s="1101">
        <f t="shared" si="80"/>
        <v>8365.1855155446519</v>
      </c>
      <c r="Y51" s="1102">
        <f t="shared" si="81"/>
        <v>1407.6315395191059</v>
      </c>
      <c r="Z51" s="1102">
        <f t="shared" si="82"/>
        <v>118.59896220497515</v>
      </c>
      <c r="AA51" s="1102">
        <f t="shared" si="83"/>
        <v>5585.8882679954158</v>
      </c>
      <c r="AB51" s="1144">
        <f t="shared" si="22"/>
        <v>15477.304285264148</v>
      </c>
      <c r="AC51" s="1425" t="str">
        <f>IF(OR('Recycling - Case 1'!AC121="No",'Recycling - Case 1'!T161="No"), "No", "Yes")</f>
        <v>Yes</v>
      </c>
      <c r="AD51" s="1101">
        <f t="shared" si="84"/>
        <v>8365.1855155446519</v>
      </c>
      <c r="AE51" s="1102">
        <f t="shared" si="85"/>
        <v>1407.6315395191059</v>
      </c>
      <c r="AF51" s="1102">
        <f t="shared" si="86"/>
        <v>118.59896220497515</v>
      </c>
      <c r="AG51" s="1102">
        <f t="shared" si="87"/>
        <v>5585.8882679954158</v>
      </c>
      <c r="AH51" s="1144">
        <f t="shared" si="60"/>
        <v>15477.304285264148</v>
      </c>
      <c r="AI51" s="1425" t="str">
        <f>IF(OR('Recycling - Case 1'!AI32="No",'Recycling - Case 1'!Z161="No"), "No", "Yes")</f>
        <v>Yes</v>
      </c>
      <c r="AJ51" s="1101">
        <f t="shared" si="88"/>
        <v>7434.3464529805733</v>
      </c>
      <c r="AK51" s="1102">
        <f t="shared" si="89"/>
        <v>1407.6315395191059</v>
      </c>
      <c r="AL51" s="1102">
        <f t="shared" si="90"/>
        <v>96.232289152450377</v>
      </c>
      <c r="AM51" s="1102">
        <f t="shared" si="91"/>
        <v>5947.2338879558556</v>
      </c>
      <c r="AN51" s="1144">
        <f t="shared" si="92"/>
        <v>14885.444169607987</v>
      </c>
      <c r="AO51" s="1418" t="str">
        <f>IF(OR('Recycling - Case 2'!AC121="No",'Recycling - Case 2'!T161="No"), "No", "Yes")</f>
        <v>Yes</v>
      </c>
      <c r="AP51" s="1101">
        <f t="shared" si="93"/>
        <v>7434.3464529805733</v>
      </c>
      <c r="AQ51" s="1102">
        <f t="shared" si="94"/>
        <v>1407.6315395191059</v>
      </c>
      <c r="AR51" s="1102">
        <f t="shared" si="95"/>
        <v>96.232289152450377</v>
      </c>
      <c r="AS51" s="1102">
        <f t="shared" si="96"/>
        <v>5947.2338879558556</v>
      </c>
      <c r="AT51" s="1144">
        <f t="shared" si="37"/>
        <v>14885.444169607987</v>
      </c>
      <c r="AU51" s="1425" t="str">
        <f>IF(OR('Recycling - Case 2'!AC121="No",'Recycling - Case 2'!T201="No"), "No", "Yes")</f>
        <v>Yes</v>
      </c>
      <c r="AV51" s="1101">
        <f t="shared" si="63"/>
        <v>7435.6033109041682</v>
      </c>
      <c r="AW51" s="1102">
        <f t="shared" si="64"/>
        <v>854.88437924205266</v>
      </c>
      <c r="AX51" s="1102">
        <f t="shared" si="65"/>
        <v>96.232289152450349</v>
      </c>
      <c r="AY51" s="1102">
        <f t="shared" si="66"/>
        <v>5947.2338879558556</v>
      </c>
      <c r="AZ51" s="1144">
        <f t="shared" si="67"/>
        <v>14333.953867254528</v>
      </c>
      <c r="BA51" s="1425" t="str">
        <f>IF(OR('Recycling - Case 3'!AC121="No",'Recycling - Case 3'!T161="No"), "No", "Yes")</f>
        <v>Yes</v>
      </c>
      <c r="BB51" s="1101">
        <f t="shared" si="97"/>
        <v>7435.6033109041682</v>
      </c>
      <c r="BC51" s="1102">
        <f t="shared" si="98"/>
        <v>854.88437924205266</v>
      </c>
      <c r="BD51" s="1102">
        <f t="shared" si="99"/>
        <v>96.232289152450349</v>
      </c>
      <c r="BE51" s="1102">
        <f t="shared" si="100"/>
        <v>5947.2338879558556</v>
      </c>
      <c r="BF51" s="1144">
        <f t="shared" si="47"/>
        <v>14333.953867254528</v>
      </c>
      <c r="BG51" s="1425" t="str">
        <f>IF(OR('Recycling - Case 3'!AC121="No",'Recycling - Case 3'!T201="No"), "No", "Yes")</f>
        <v>Yes</v>
      </c>
      <c r="BH51" s="596">
        <f t="shared" si="48"/>
        <v>2041</v>
      </c>
      <c r="BI51" s="1102">
        <f>'Recycling - Case 1'!BV121</f>
        <v>70.92852517159389</v>
      </c>
      <c r="BJ51" s="417">
        <f>'Recycling - Case 1'!BW121</f>
        <v>0.6350976248102882</v>
      </c>
      <c r="BK51" s="1144">
        <f>'Recycling - Case 1'!BX121</f>
        <v>20.986341131158557</v>
      </c>
      <c r="BL51" s="1101">
        <f>'Recycling - Case 1'!BY121</f>
        <v>70.92852517159389</v>
      </c>
      <c r="BM51" s="417">
        <f>'Recycling - Case 1'!BZ121</f>
        <v>0.6350976248102882</v>
      </c>
      <c r="BN51" s="1144">
        <f>'Recycling - Case 1'!CA121</f>
        <v>20.986341131158557</v>
      </c>
      <c r="BO51" s="1102">
        <f>'Recycling - Case 2'!BV121</f>
        <v>66.627371596219632</v>
      </c>
      <c r="BP51" s="417">
        <f>'Recycling - Case 2'!BW121</f>
        <v>0.76110797132483088</v>
      </c>
      <c r="BQ51" s="1144">
        <f>'Recycling - Case 2'!BX121</f>
        <v>20.986341131158557</v>
      </c>
      <c r="BR51" s="1101">
        <f>'Recycling - Case 2'!BY121</f>
        <v>66.627371596219632</v>
      </c>
      <c r="BS51" s="417">
        <f>'Recycling - Case 2'!BZ121</f>
        <v>0.76110797132483088</v>
      </c>
      <c r="BT51" s="1144">
        <f>'Recycling - Case 2'!CA121</f>
        <v>20.986341131158557</v>
      </c>
      <c r="BU51" s="1102">
        <f>'Recycling - Case 3'!BV121</f>
        <v>66.627371596219632</v>
      </c>
      <c r="BV51" s="417">
        <f>'Recycling - Case 3'!BW121</f>
        <v>0.76110797132483088</v>
      </c>
      <c r="BW51" s="1144">
        <f>'Recycling - Case 3'!BX121</f>
        <v>20.986341131158557</v>
      </c>
      <c r="BX51" s="1101">
        <f>'Recycling - Case 3'!BY121</f>
        <v>66.627371596219632</v>
      </c>
      <c r="BY51" s="417">
        <f>'Recycling - Case 3'!BZ121</f>
        <v>0.76110797132483088</v>
      </c>
      <c r="BZ51" s="1144">
        <f>'Recycling - Case 3'!CA121</f>
        <v>20.986341131158557</v>
      </c>
      <c r="CA51" s="596">
        <v>2041</v>
      </c>
      <c r="CB51" s="649">
        <f>'Recycling - Case 1'!CB121</f>
        <v>0.37326134680596657</v>
      </c>
      <c r="CC51" s="417">
        <f>'Recycling - Case 1'!CC121</f>
        <v>0.33415944300520739</v>
      </c>
      <c r="CD51" s="417">
        <f>'Recycling - Case 1'!CD121</f>
        <v>0.37326134680596657</v>
      </c>
      <c r="CE51" s="525">
        <f>'Recycling - Case 1'!CE121</f>
        <v>0.33415944300520739</v>
      </c>
      <c r="CF51" s="649">
        <f>'Recycling - Case 2'!CB121</f>
        <v>0.35803801704304605</v>
      </c>
      <c r="CG51" s="417">
        <f>'Recycling - Case 2'!CC121</f>
        <v>0.39537158445129372</v>
      </c>
      <c r="CH51" s="417">
        <f>'Recycling - Case 2'!CD121</f>
        <v>0.35803801704304605</v>
      </c>
      <c r="CI51" s="525">
        <f>'Recycling - Case 2'!CE121</f>
        <v>0.39537158445129372</v>
      </c>
      <c r="CJ51" s="649">
        <f>'Recycling - Case 3'!CB121</f>
        <v>0.35803801704304605</v>
      </c>
      <c r="CK51" s="417">
        <f>'Recycling - Case 3'!CC121</f>
        <v>0.39537158445129372</v>
      </c>
      <c r="CL51" s="417">
        <f>'Recycling - Case 3'!CD121</f>
        <v>0.35803801704304605</v>
      </c>
      <c r="CM51" s="525">
        <f>'Recycling - Case 3'!CE121</f>
        <v>0.39537158445129372</v>
      </c>
    </row>
    <row r="52" spans="1:91">
      <c r="A52" s="4">
        <f>'Input data'!A141</f>
        <v>2041</v>
      </c>
      <c r="B52" s="4"/>
      <c r="C52" s="769">
        <f>'4A SWD Case 1'!BG111</f>
        <v>398.34216740688817</v>
      </c>
      <c r="D52" s="3">
        <f>'4B Biological treatment '!T105</f>
        <v>0.78071632807493396</v>
      </c>
      <c r="E52" s="1159">
        <f>'4B Biological treatment '!U105</f>
        <v>35.132234763372026</v>
      </c>
      <c r="F52" s="1159">
        <f>'4B Biological treatment '!W105</f>
        <v>2.1079340858023214</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8365.1855155446519</v>
      </c>
      <c r="M52" s="772">
        <f t="shared" si="70"/>
        <v>16.395042889573613</v>
      </c>
      <c r="N52" s="771">
        <f t="shared" si="71"/>
        <v>1391.2364966295322</v>
      </c>
      <c r="O52" s="773">
        <f t="shared" si="72"/>
        <v>118.59896220497515</v>
      </c>
      <c r="P52" s="771">
        <f t="shared" si="73"/>
        <v>5585.8882679954158</v>
      </c>
      <c r="Q52" s="519">
        <f t="shared" si="74"/>
        <v>8365.1855155446519</v>
      </c>
      <c r="R52" s="521">
        <f t="shared" si="75"/>
        <v>1407.6315395191059</v>
      </c>
      <c r="S52" s="518">
        <f t="shared" si="76"/>
        <v>118.59896220497515</v>
      </c>
      <c r="T52" s="519">
        <f t="shared" si="77"/>
        <v>5585.8882679954158</v>
      </c>
      <c r="U52" s="519">
        <f t="shared" si="78"/>
        <v>15477.304285264148</v>
      </c>
      <c r="V52" s="3"/>
      <c r="W52" s="596">
        <f t="shared" si="79"/>
        <v>2042</v>
      </c>
      <c r="X52" s="1101">
        <f t="shared" si="80"/>
        <v>8106.8443533188602</v>
      </c>
      <c r="Y52" s="1102">
        <f t="shared" si="81"/>
        <v>1416.5440864857994</v>
      </c>
      <c r="Z52" s="1102">
        <f t="shared" si="82"/>
        <v>112.27558743164121</v>
      </c>
      <c r="AA52" s="1102">
        <f t="shared" si="83"/>
        <v>5660.9807054541461</v>
      </c>
      <c r="AB52" s="1144">
        <f t="shared" si="22"/>
        <v>15296.644732690445</v>
      </c>
      <c r="AC52" s="1425" t="str">
        <f>IF(OR('Recycling - Case 1'!AC122="No",'Recycling - Case 1'!T162="No"), "No", "Yes")</f>
        <v>Yes</v>
      </c>
      <c r="AD52" s="1101">
        <f t="shared" si="84"/>
        <v>8106.8443533188602</v>
      </c>
      <c r="AE52" s="1102">
        <f t="shared" si="85"/>
        <v>1416.5440864857994</v>
      </c>
      <c r="AF52" s="1102">
        <f t="shared" si="86"/>
        <v>112.27558743164121</v>
      </c>
      <c r="AG52" s="1102">
        <f t="shared" si="87"/>
        <v>5660.9807054541461</v>
      </c>
      <c r="AH52" s="1144">
        <f t="shared" si="60"/>
        <v>15296.644732690445</v>
      </c>
      <c r="AI52" s="1425" t="str">
        <f>IF(OR('Recycling - Case 1'!AI33="No",'Recycling - Case 1'!Z162="No"), "No", "Yes")</f>
        <v>Yes</v>
      </c>
      <c r="AJ52" s="1101">
        <f t="shared" si="88"/>
        <v>7174.6089790226142</v>
      </c>
      <c r="AK52" s="1102">
        <f t="shared" si="89"/>
        <v>1416.5440864857994</v>
      </c>
      <c r="AL52" s="1102">
        <f t="shared" si="90"/>
        <v>96.042128189602451</v>
      </c>
      <c r="AM52" s="1102">
        <f t="shared" si="91"/>
        <v>5984.171738465644</v>
      </c>
      <c r="AN52" s="1144">
        <f t="shared" si="92"/>
        <v>14671.366932163661</v>
      </c>
      <c r="AO52" s="1418" t="str">
        <f>IF(OR('Recycling - Case 2'!AC122="No",'Recycling - Case 2'!T162="No"), "No", "Yes")</f>
        <v>Yes</v>
      </c>
      <c r="AP52" s="1101">
        <f t="shared" si="93"/>
        <v>7174.6089790226142</v>
      </c>
      <c r="AQ52" s="1102">
        <f t="shared" si="94"/>
        <v>1416.5440864857994</v>
      </c>
      <c r="AR52" s="1102">
        <f t="shared" si="95"/>
        <v>96.042128189602451</v>
      </c>
      <c r="AS52" s="1102">
        <f t="shared" si="96"/>
        <v>5984.171738465644</v>
      </c>
      <c r="AT52" s="1144">
        <f t="shared" si="37"/>
        <v>14671.366932163661</v>
      </c>
      <c r="AU52" s="1425" t="str">
        <f>IF(OR('Recycling - Case 2'!AC122="No",'Recycling - Case 2'!T202="No"), "No", "Yes")</f>
        <v>Yes</v>
      </c>
      <c r="AV52" s="1101">
        <f t="shared" si="63"/>
        <v>7175.9158536357409</v>
      </c>
      <c r="AW52" s="1102">
        <f t="shared" si="64"/>
        <v>860.29715734994477</v>
      </c>
      <c r="AX52" s="1102">
        <f t="shared" si="65"/>
        <v>96.042128189602451</v>
      </c>
      <c r="AY52" s="1102">
        <f t="shared" si="66"/>
        <v>5984.171738465644</v>
      </c>
      <c r="AZ52" s="1144">
        <f t="shared" si="67"/>
        <v>14116.426877640932</v>
      </c>
      <c r="BA52" s="1425" t="str">
        <f>IF(OR('Recycling - Case 3'!AC122="No",'Recycling - Case 3'!T162="No"), "No", "Yes")</f>
        <v>Yes</v>
      </c>
      <c r="BB52" s="1101">
        <f t="shared" si="97"/>
        <v>7175.9158536357409</v>
      </c>
      <c r="BC52" s="1102">
        <f t="shared" si="98"/>
        <v>860.29715734994477</v>
      </c>
      <c r="BD52" s="1102">
        <f t="shared" si="99"/>
        <v>96.042128189602451</v>
      </c>
      <c r="BE52" s="1102">
        <f t="shared" si="100"/>
        <v>5984.171738465644</v>
      </c>
      <c r="BF52" s="1144">
        <f t="shared" si="47"/>
        <v>14116.426877640932</v>
      </c>
      <c r="BG52" s="1425" t="str">
        <f>IF(OR('Recycling - Case 3'!AC122="No",'Recycling - Case 3'!T202="No"), "No", "Yes")</f>
        <v>Yes</v>
      </c>
      <c r="BH52" s="596">
        <f t="shared" si="48"/>
        <v>2042</v>
      </c>
      <c r="BI52" s="1102">
        <f>'Recycling - Case 1'!BV122</f>
        <v>69.937111800210474</v>
      </c>
      <c r="BJ52" s="417">
        <f>'Recycling - Case 1'!BW122</f>
        <v>0.64994123123762115</v>
      </c>
      <c r="BK52" s="1144">
        <f>'Recycling - Case 1'!BX122</f>
        <v>20.142157419637549</v>
      </c>
      <c r="BL52" s="1101">
        <f>'Recycling - Case 1'!BY122</f>
        <v>69.937111800210474</v>
      </c>
      <c r="BM52" s="417">
        <f>'Recycling - Case 1'!BZ122</f>
        <v>0.64994123123762115</v>
      </c>
      <c r="BN52" s="1144">
        <f>'Recycling - Case 1'!CA122</f>
        <v>20.142157419637549</v>
      </c>
      <c r="BO52" s="1102">
        <f>'Recycling - Case 2'!BV122</f>
        <v>66.932972653835165</v>
      </c>
      <c r="BP52" s="417">
        <f>'Recycling - Case 2'!BW122</f>
        <v>0.76219869916380856</v>
      </c>
      <c r="BQ52" s="1144">
        <f>'Recycling - Case 2'!BX122</f>
        <v>20.142157419637549</v>
      </c>
      <c r="BR52" s="1101">
        <f>'Recycling - Case 2'!BY122</f>
        <v>66.932972653835165</v>
      </c>
      <c r="BS52" s="417">
        <f>'Recycling - Case 2'!BZ122</f>
        <v>0.76219869916380856</v>
      </c>
      <c r="BT52" s="1144">
        <f>'Recycling - Case 2'!CA122</f>
        <v>20.142157419637549</v>
      </c>
      <c r="BU52" s="1102">
        <f>'Recycling - Case 3'!BV122</f>
        <v>66.932972653835165</v>
      </c>
      <c r="BV52" s="417">
        <f>'Recycling - Case 3'!BW122</f>
        <v>0.76219869916380856</v>
      </c>
      <c r="BW52" s="1144">
        <f>'Recycling - Case 3'!BX122</f>
        <v>20.142157419637549</v>
      </c>
      <c r="BX52" s="1101">
        <f>'Recycling - Case 3'!BY122</f>
        <v>66.932972653835165</v>
      </c>
      <c r="BY52" s="417">
        <f>'Recycling - Case 3'!BZ122</f>
        <v>0.76219869916380856</v>
      </c>
      <c r="BZ52" s="1144">
        <f>'Recycling - Case 3'!CA122</f>
        <v>20.142157419637549</v>
      </c>
      <c r="CA52" s="596">
        <v>2042</v>
      </c>
      <c r="CB52" s="649">
        <f>'Recycling - Case 1'!CB122</f>
        <v>0.38275965270757828</v>
      </c>
      <c r="CC52" s="417">
        <f>'Recycling - Case 1'!CC122</f>
        <v>0.34905281732144955</v>
      </c>
      <c r="CD52" s="417">
        <f>'Recycling - Case 1'!CD122</f>
        <v>0.38275965270757828</v>
      </c>
      <c r="CE52" s="525">
        <f>'Recycling - Case 1'!CE122</f>
        <v>0.34905281732144955</v>
      </c>
      <c r="CF52" s="649">
        <f>'Recycling - Case 2'!CB122</f>
        <v>0.36002659202487586</v>
      </c>
      <c r="CG52" s="417">
        <f>'Recycling - Case 2'!CC122</f>
        <v>0.3962806270744611</v>
      </c>
      <c r="CH52" s="417">
        <f>'Recycling - Case 2'!CD122</f>
        <v>0.36002659202487586</v>
      </c>
      <c r="CI52" s="525">
        <f>'Recycling - Case 2'!CE122</f>
        <v>0.3962806270744611</v>
      </c>
      <c r="CJ52" s="649">
        <f>'Recycling - Case 3'!CB122</f>
        <v>0.36002659202487586</v>
      </c>
      <c r="CK52" s="417">
        <f>'Recycling - Case 3'!CC122</f>
        <v>0.3962806270744611</v>
      </c>
      <c r="CL52" s="417">
        <f>'Recycling - Case 3'!CD122</f>
        <v>0.36002659202487586</v>
      </c>
      <c r="CM52" s="525">
        <f>'Recycling - Case 3'!CE122</f>
        <v>0.3962806270744611</v>
      </c>
    </row>
    <row r="53" spans="1:91">
      <c r="A53" s="4">
        <f>'Input data'!A142</f>
        <v>2042</v>
      </c>
      <c r="B53" s="4"/>
      <c r="C53" s="769">
        <f>'4A SWD Case 1'!BG112</f>
        <v>386.04020730089809</v>
      </c>
      <c r="D53" s="3">
        <f>'4B Biological treatment '!T106</f>
        <v>0.78565950442917332</v>
      </c>
      <c r="E53" s="1159">
        <f>'4B Biological treatment '!U106</f>
        <v>35.354677699312795</v>
      </c>
      <c r="F53" s="1159">
        <f>'4B Biological treatment '!W106</f>
        <v>2.1212806619587679</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8106.8443533188602</v>
      </c>
      <c r="M53" s="772">
        <f t="shared" si="70"/>
        <v>16.49884959301264</v>
      </c>
      <c r="N53" s="771">
        <f t="shared" si="71"/>
        <v>1400.0452368927868</v>
      </c>
      <c r="O53" s="773">
        <f t="shared" si="72"/>
        <v>112.27558743164121</v>
      </c>
      <c r="P53" s="771">
        <f t="shared" si="73"/>
        <v>5660.9807054541461</v>
      </c>
      <c r="Q53" s="519">
        <f t="shared" si="74"/>
        <v>8106.8443533188602</v>
      </c>
      <c r="R53" s="521">
        <f t="shared" si="75"/>
        <v>1416.5440864857994</v>
      </c>
      <c r="S53" s="518">
        <f t="shared" si="76"/>
        <v>112.27558743164121</v>
      </c>
      <c r="T53" s="519">
        <f t="shared" si="77"/>
        <v>5660.9807054541461</v>
      </c>
      <c r="U53" s="519">
        <f t="shared" si="78"/>
        <v>15296.644732690445</v>
      </c>
      <c r="V53" s="3"/>
      <c r="W53" s="596">
        <f t="shared" si="79"/>
        <v>2043</v>
      </c>
      <c r="X53" s="1101">
        <f t="shared" si="80"/>
        <v>7854.178108375876</v>
      </c>
      <c r="Y53" s="1102">
        <f t="shared" si="81"/>
        <v>1425.8439562670399</v>
      </c>
      <c r="Z53" s="1102">
        <f t="shared" si="82"/>
        <v>105.9745212931887</v>
      </c>
      <c r="AA53" s="1102">
        <f t="shared" si="83"/>
        <v>5736.7904513402209</v>
      </c>
      <c r="AB53" s="1144">
        <f t="shared" si="22"/>
        <v>15122.787037276325</v>
      </c>
      <c r="AC53" s="1425" t="str">
        <f>IF(OR('Recycling - Case 1'!AC123="No",'Recycling - Case 1'!T163="No"), "No", "Yes")</f>
        <v>Yes</v>
      </c>
      <c r="AD53" s="1101">
        <f t="shared" si="84"/>
        <v>7854.178108375876</v>
      </c>
      <c r="AE53" s="1102">
        <f t="shared" si="85"/>
        <v>1425.8439562670399</v>
      </c>
      <c r="AF53" s="1102">
        <f t="shared" si="86"/>
        <v>105.9745212931887</v>
      </c>
      <c r="AG53" s="1102">
        <f t="shared" si="87"/>
        <v>5736.7904513402209</v>
      </c>
      <c r="AH53" s="1144">
        <f t="shared" si="60"/>
        <v>15122.787037276325</v>
      </c>
      <c r="AI53" s="1425" t="str">
        <f>IF(OR('Recycling - Case 1'!AI34="No",'Recycling - Case 1'!Z163="No"), "No", "Yes")</f>
        <v>Yes</v>
      </c>
      <c r="AJ53" s="1101">
        <f t="shared" si="88"/>
        <v>6930.1622703006879</v>
      </c>
      <c r="AK53" s="1102">
        <f t="shared" si="89"/>
        <v>1425.8439562670399</v>
      </c>
      <c r="AL53" s="1102">
        <f t="shared" si="90"/>
        <v>95.853884148944275</v>
      </c>
      <c r="AM53" s="1102">
        <f t="shared" si="91"/>
        <v>6021.3390073615255</v>
      </c>
      <c r="AN53" s="1144">
        <f t="shared" si="92"/>
        <v>14473.199118078199</v>
      </c>
      <c r="AO53" s="1418" t="str">
        <f>IF(OR('Recycling - Case 2'!AC123="No",'Recycling - Case 2'!T163="No"), "No", "Yes")</f>
        <v>Yes</v>
      </c>
      <c r="AP53" s="1101">
        <f t="shared" si="93"/>
        <v>6930.1622703006879</v>
      </c>
      <c r="AQ53" s="1102">
        <f t="shared" si="94"/>
        <v>1425.8439562670399</v>
      </c>
      <c r="AR53" s="1102">
        <f t="shared" si="95"/>
        <v>95.853884148944275</v>
      </c>
      <c r="AS53" s="1102">
        <f t="shared" si="96"/>
        <v>6021.3390073615255</v>
      </c>
      <c r="AT53" s="1144">
        <f t="shared" si="37"/>
        <v>14473.199118078199</v>
      </c>
      <c r="AU53" s="1425" t="str">
        <f>IF(OR('Recycling - Case 2'!AC123="No",'Recycling - Case 2'!T203="No"), "No", "Yes")</f>
        <v>Yes</v>
      </c>
      <c r="AV53" s="1101">
        <f t="shared" si="63"/>
        <v>6931.5170141091949</v>
      </c>
      <c r="AW53" s="1102">
        <f t="shared" si="64"/>
        <v>865.94516478780292</v>
      </c>
      <c r="AX53" s="1102">
        <f t="shared" si="65"/>
        <v>95.853884148944275</v>
      </c>
      <c r="AY53" s="1102">
        <f t="shared" si="66"/>
        <v>6021.3390073615255</v>
      </c>
      <c r="AZ53" s="1144">
        <f t="shared" si="67"/>
        <v>13914.655070407469</v>
      </c>
      <c r="BA53" s="1425" t="str">
        <f>IF(OR('Recycling - Case 3'!AC123="No",'Recycling - Case 3'!T163="No"), "No", "Yes")</f>
        <v>Yes</v>
      </c>
      <c r="BB53" s="1101">
        <f t="shared" si="97"/>
        <v>6931.5170141091949</v>
      </c>
      <c r="BC53" s="1102">
        <f t="shared" si="98"/>
        <v>865.94516478780292</v>
      </c>
      <c r="BD53" s="1102">
        <f t="shared" si="99"/>
        <v>95.853884148944275</v>
      </c>
      <c r="BE53" s="1102">
        <f t="shared" si="100"/>
        <v>6021.3390073615255</v>
      </c>
      <c r="BF53" s="1144">
        <f t="shared" si="47"/>
        <v>13914.655070407469</v>
      </c>
      <c r="BG53" s="1425" t="str">
        <f>IF(OR('Recycling - Case 3'!AC123="No",'Recycling - Case 3'!T203="No"), "No", "Yes")</f>
        <v>Yes</v>
      </c>
      <c r="BH53" s="596">
        <f t="shared" si="48"/>
        <v>2043</v>
      </c>
      <c r="BI53" s="1102">
        <f>'Recycling - Case 1'!BV123</f>
        <v>69.038638845981822</v>
      </c>
      <c r="BJ53" s="417">
        <f>'Recycling - Case 1'!BW123</f>
        <v>0.66469063985890675</v>
      </c>
      <c r="BK53" s="1144">
        <f>'Recycling - Case 1'!BX123</f>
        <v>19.297973708116547</v>
      </c>
      <c r="BL53" s="1101">
        <f>'Recycling - Case 1'!BY123</f>
        <v>69.038638845981822</v>
      </c>
      <c r="BM53" s="417">
        <f>'Recycling - Case 1'!BZ123</f>
        <v>0.66469063985890675</v>
      </c>
      <c r="BN53" s="1144">
        <f>'Recycling - Case 1'!CA123</f>
        <v>19.297973708116547</v>
      </c>
      <c r="BO53" s="1102">
        <f>'Recycling - Case 2'!BV123</f>
        <v>67.264303070043226</v>
      </c>
      <c r="BP53" s="417">
        <f>'Recycling - Case 2'!BW123</f>
        <v>0.76337006050087353</v>
      </c>
      <c r="BQ53" s="1144">
        <f>'Recycling - Case 2'!BX123</f>
        <v>19.297973708116547</v>
      </c>
      <c r="BR53" s="1101">
        <f>'Recycling - Case 2'!BY123</f>
        <v>67.264303070043226</v>
      </c>
      <c r="BS53" s="417">
        <f>'Recycling - Case 2'!BZ123</f>
        <v>0.76337006050087353</v>
      </c>
      <c r="BT53" s="1144">
        <f>'Recycling - Case 2'!CA123</f>
        <v>19.297973708116547</v>
      </c>
      <c r="BU53" s="1102">
        <f>'Recycling - Case 3'!BV123</f>
        <v>67.264303070043226</v>
      </c>
      <c r="BV53" s="417">
        <f>'Recycling - Case 3'!BW123</f>
        <v>0.76337006050087353</v>
      </c>
      <c r="BW53" s="1144">
        <f>'Recycling - Case 3'!BX123</f>
        <v>19.297973708116547</v>
      </c>
      <c r="BX53" s="1101">
        <f>'Recycling - Case 3'!BY123</f>
        <v>67.264303070043226</v>
      </c>
      <c r="BY53" s="417">
        <f>'Recycling - Case 3'!BZ123</f>
        <v>0.76337006050087353</v>
      </c>
      <c r="BZ53" s="1144">
        <f>'Recycling - Case 3'!CA123</f>
        <v>19.297973708116547</v>
      </c>
      <c r="CA53" s="596">
        <v>2043</v>
      </c>
      <c r="CB53" s="649">
        <f>'Recycling - Case 1'!CB123</f>
        <v>0.39214758076794598</v>
      </c>
      <c r="CC53" s="417">
        <f>'Recycling - Case 1'!CC123</f>
        <v>0.36305697581207375</v>
      </c>
      <c r="CD53" s="417">
        <f>'Recycling - Case 1'!CD123</f>
        <v>0.39214758076794598</v>
      </c>
      <c r="CE53" s="525">
        <f>'Recycling - Case 1'!CE123</f>
        <v>0.36305697581207375</v>
      </c>
      <c r="CF53" s="649">
        <f>'Recycling - Case 2'!CB123</f>
        <v>0.36200198208013235</v>
      </c>
      <c r="CG53" s="417">
        <f>'Recycling - Case 2'!CC123</f>
        <v>0.39731055481626454</v>
      </c>
      <c r="CH53" s="417">
        <f>'Recycling - Case 2'!CD123</f>
        <v>0.36200198208013235</v>
      </c>
      <c r="CI53" s="525">
        <f>'Recycling - Case 2'!CE123</f>
        <v>0.39731055481626454</v>
      </c>
      <c r="CJ53" s="649">
        <f>'Recycling - Case 3'!CB123</f>
        <v>0.36200198208013235</v>
      </c>
      <c r="CK53" s="417">
        <f>'Recycling - Case 3'!CC123</f>
        <v>0.39731055481626454</v>
      </c>
      <c r="CL53" s="417">
        <f>'Recycling - Case 3'!CD123</f>
        <v>0.36200198208013235</v>
      </c>
      <c r="CM53" s="525">
        <f>'Recycling - Case 3'!CE123</f>
        <v>0.39731055481626454</v>
      </c>
    </row>
    <row r="54" spans="1:91">
      <c r="A54" s="4">
        <f>'Input data'!A143</f>
        <v>2043</v>
      </c>
      <c r="B54" s="4"/>
      <c r="C54" s="769">
        <f>'4A SWD Case 1'!BG113</f>
        <v>374.00848135123221</v>
      </c>
      <c r="D54" s="3">
        <f>'4B Biological treatment '!T107</f>
        <v>0.79081750208931778</v>
      </c>
      <c r="E54" s="1159">
        <f>'4B Biological treatment '!U107</f>
        <v>35.586787594019299</v>
      </c>
      <c r="F54" s="1159">
        <f>'4B Biological treatment '!W107</f>
        <v>2.1352072556411579</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7854.178108375876</v>
      </c>
      <c r="M54" s="772">
        <f t="shared" si="70"/>
        <v>16.607167543875672</v>
      </c>
      <c r="N54" s="771">
        <f t="shared" si="71"/>
        <v>1409.2367887231642</v>
      </c>
      <c r="O54" s="773">
        <f t="shared" si="72"/>
        <v>105.9745212931887</v>
      </c>
      <c r="P54" s="771">
        <f t="shared" si="73"/>
        <v>5736.7904513402209</v>
      </c>
      <c r="Q54" s="519">
        <f t="shared" si="74"/>
        <v>7854.178108375876</v>
      </c>
      <c r="R54" s="521">
        <f t="shared" si="75"/>
        <v>1425.8439562670399</v>
      </c>
      <c r="S54" s="518">
        <f t="shared" si="76"/>
        <v>105.9745212931887</v>
      </c>
      <c r="T54" s="519">
        <f t="shared" si="77"/>
        <v>5736.7904513402209</v>
      </c>
      <c r="U54" s="519">
        <f t="shared" si="78"/>
        <v>15122.787037276325</v>
      </c>
      <c r="V54" s="3"/>
      <c r="W54" s="596">
        <f t="shared" si="79"/>
        <v>2044</v>
      </c>
      <c r="X54" s="1101">
        <f t="shared" si="80"/>
        <v>7607.0804888838002</v>
      </c>
      <c r="Y54" s="1102">
        <f t="shared" si="81"/>
        <v>1435.5445361891268</v>
      </c>
      <c r="Z54" s="1102">
        <f t="shared" si="82"/>
        <v>99.695450674930214</v>
      </c>
      <c r="AA54" s="1102">
        <f t="shared" si="83"/>
        <v>5813.3235192185621</v>
      </c>
      <c r="AB54" s="1144">
        <f t="shared" si="22"/>
        <v>14955.643994966418</v>
      </c>
      <c r="AC54" s="1425" t="str">
        <f>IF(OR('Recycling - Case 1'!AC124="No",'Recycling - Case 1'!T164="No"), "No", "Yes")</f>
        <v>Yes</v>
      </c>
      <c r="AD54" s="1101">
        <f t="shared" si="84"/>
        <v>7607.0804888838002</v>
      </c>
      <c r="AE54" s="1102">
        <f t="shared" si="85"/>
        <v>1435.5445361891268</v>
      </c>
      <c r="AF54" s="1102">
        <f t="shared" si="86"/>
        <v>99.695450674930214</v>
      </c>
      <c r="AG54" s="1102">
        <f t="shared" si="87"/>
        <v>5813.3235192185621</v>
      </c>
      <c r="AH54" s="1144">
        <f t="shared" si="60"/>
        <v>14955.643994966418</v>
      </c>
      <c r="AI54" s="1425" t="str">
        <f>IF(OR('Recycling - Case 1'!AI35="No",'Recycling - Case 1'!Z164="No"), "No", "Yes")</f>
        <v>Yes</v>
      </c>
      <c r="AJ54" s="1101">
        <f t="shared" si="88"/>
        <v>6700.312682583758</v>
      </c>
      <c r="AK54" s="1102">
        <f t="shared" si="89"/>
        <v>1435.5445361891268</v>
      </c>
      <c r="AL54" s="1102">
        <f t="shared" si="90"/>
        <v>95.667531744697669</v>
      </c>
      <c r="AM54" s="1102">
        <f t="shared" si="91"/>
        <v>6058.7371195449232</v>
      </c>
      <c r="AN54" s="1144">
        <f t="shared" si="92"/>
        <v>14290.261870062506</v>
      </c>
      <c r="AO54" s="1418" t="str">
        <f>IF(OR('Recycling - Case 2'!AC124="No",'Recycling - Case 2'!T164="No"), "No", "Yes")</f>
        <v>Yes</v>
      </c>
      <c r="AP54" s="1101">
        <f t="shared" si="93"/>
        <v>6700.312682583758</v>
      </c>
      <c r="AQ54" s="1102">
        <f t="shared" si="94"/>
        <v>1435.5445361891268</v>
      </c>
      <c r="AR54" s="1102">
        <f t="shared" si="95"/>
        <v>95.667531744697669</v>
      </c>
      <c r="AS54" s="1102">
        <f t="shared" si="96"/>
        <v>6058.7371195449232</v>
      </c>
      <c r="AT54" s="1144">
        <f t="shared" si="37"/>
        <v>14290.261870062506</v>
      </c>
      <c r="AU54" s="1425" t="str">
        <f>IF(OR('Recycling - Case 2'!AC124="No",'Recycling - Case 2'!T204="No"), "No", "Yes")</f>
        <v>Yes</v>
      </c>
      <c r="AV54" s="1101">
        <f t="shared" si="63"/>
        <v>6701.7132779067369</v>
      </c>
      <c r="AW54" s="1102">
        <f t="shared" si="64"/>
        <v>871.83653196178227</v>
      </c>
      <c r="AX54" s="1102">
        <f t="shared" si="65"/>
        <v>95.667531744697669</v>
      </c>
      <c r="AY54" s="1102">
        <f t="shared" si="66"/>
        <v>6058.7371195449232</v>
      </c>
      <c r="AZ54" s="1144">
        <f t="shared" si="67"/>
        <v>13727.95446115814</v>
      </c>
      <c r="BA54" s="1425" t="str">
        <f>IF(OR('Recycling - Case 3'!AC124="No",'Recycling - Case 3'!T164="No"), "No", "Yes")</f>
        <v>Yes</v>
      </c>
      <c r="BB54" s="1101">
        <f t="shared" si="97"/>
        <v>6701.7132779067369</v>
      </c>
      <c r="BC54" s="1102">
        <f t="shared" si="98"/>
        <v>871.83653196178227</v>
      </c>
      <c r="BD54" s="1102">
        <f t="shared" si="99"/>
        <v>95.667531744697669</v>
      </c>
      <c r="BE54" s="1102">
        <f t="shared" si="100"/>
        <v>6058.7371195449232</v>
      </c>
      <c r="BF54" s="1144">
        <f t="shared" si="47"/>
        <v>13727.95446115814</v>
      </c>
      <c r="BG54" s="1425" t="str">
        <f>IF(OR('Recycling - Case 3'!AC124="No",'Recycling - Case 3'!T204="No"), "No", "Yes")</f>
        <v>Yes</v>
      </c>
      <c r="BH54" s="596">
        <f t="shared" si="48"/>
        <v>2044</v>
      </c>
      <c r="BI54" s="1102">
        <f>'Recycling - Case 1'!BV124</f>
        <v>68.230329435887711</v>
      </c>
      <c r="BJ54" s="417">
        <f>'Recycling - Case 1'!BW124</f>
        <v>0.67932232168152928</v>
      </c>
      <c r="BK54" s="1144">
        <f>'Recycling - Case 1'!BX124</f>
        <v>18.453789996595539</v>
      </c>
      <c r="BL54" s="1101">
        <f>'Recycling - Case 1'!BY124</f>
        <v>68.230329435887711</v>
      </c>
      <c r="BM54" s="417">
        <f>'Recycling - Case 1'!BZ124</f>
        <v>0.67932232168152928</v>
      </c>
      <c r="BN54" s="1144">
        <f>'Recycling - Case 1'!CA124</f>
        <v>18.453789996595539</v>
      </c>
      <c r="BO54" s="1102">
        <f>'Recycling - Case 2'!BV124</f>
        <v>67.622240356868573</v>
      </c>
      <c r="BP54" s="417">
        <f>'Recycling - Case 2'!BW124</f>
        <v>0.76462258745175493</v>
      </c>
      <c r="BQ54" s="1144">
        <f>'Recycling - Case 2'!BX124</f>
        <v>18.453789996595539</v>
      </c>
      <c r="BR54" s="1101">
        <f>'Recycling - Case 2'!BY124</f>
        <v>67.622240356868573</v>
      </c>
      <c r="BS54" s="417">
        <f>'Recycling - Case 2'!BZ124</f>
        <v>0.76462258745175493</v>
      </c>
      <c r="BT54" s="1144">
        <f>'Recycling - Case 2'!CA124</f>
        <v>18.453789996595539</v>
      </c>
      <c r="BU54" s="1102">
        <f>'Recycling - Case 3'!BV124</f>
        <v>67.622240356868573</v>
      </c>
      <c r="BV54" s="417">
        <f>'Recycling - Case 3'!BW124</f>
        <v>0.76462258745175493</v>
      </c>
      <c r="BW54" s="1144">
        <f>'Recycling - Case 3'!BX124</f>
        <v>18.453789996595539</v>
      </c>
      <c r="BX54" s="1101">
        <f>'Recycling - Case 3'!BY124</f>
        <v>67.622240356868573</v>
      </c>
      <c r="BY54" s="417">
        <f>'Recycling - Case 3'!BZ124</f>
        <v>0.76462258745175493</v>
      </c>
      <c r="BZ54" s="1144">
        <f>'Recycling - Case 3'!CA124</f>
        <v>18.453789996595539</v>
      </c>
      <c r="CA54" s="596">
        <v>2044</v>
      </c>
      <c r="CB54" s="649">
        <f>'Recycling - Case 1'!CB124</f>
        <v>0.40142626362055789</v>
      </c>
      <c r="CC54" s="417">
        <f>'Recycling - Case 1'!CC124</f>
        <v>0.37621105388337017</v>
      </c>
      <c r="CD54" s="417">
        <f>'Recycling - Case 1'!CD124</f>
        <v>0.40142626362055789</v>
      </c>
      <c r="CE54" s="525">
        <f>'Recycling - Case 1'!CE124</f>
        <v>0.37621105388337017</v>
      </c>
      <c r="CF54" s="649">
        <f>'Recycling - Case 2'!CB124</f>
        <v>0.36396428507300427</v>
      </c>
      <c r="CG54" s="417">
        <f>'Recycling - Case 2'!CC124</f>
        <v>0.39846093115629677</v>
      </c>
      <c r="CH54" s="417">
        <f>'Recycling - Case 2'!CD124</f>
        <v>0.36396428507300427</v>
      </c>
      <c r="CI54" s="525">
        <f>'Recycling - Case 2'!CE124</f>
        <v>0.39846093115629677</v>
      </c>
      <c r="CJ54" s="649">
        <f>'Recycling - Case 3'!CB124</f>
        <v>0.36396428507300427</v>
      </c>
      <c r="CK54" s="417">
        <f>'Recycling - Case 3'!CC124</f>
        <v>0.39846093115629677</v>
      </c>
      <c r="CL54" s="417">
        <f>'Recycling - Case 3'!CD124</f>
        <v>0.36396428507300427</v>
      </c>
      <c r="CM54" s="525">
        <f>'Recycling - Case 3'!CE124</f>
        <v>0.39846093115629677</v>
      </c>
    </row>
    <row r="55" spans="1:91">
      <c r="A55" s="4">
        <f>'Input data'!A144</f>
        <v>2044</v>
      </c>
      <c r="B55" s="4"/>
      <c r="C55" s="769">
        <f>'4A SWD Case 1'!BG114</f>
        <v>362.2419280420857</v>
      </c>
      <c r="D55" s="3">
        <f>'4B Biological treatment '!T108</f>
        <v>0.79619774608381966</v>
      </c>
      <c r="E55" s="1159">
        <f>'4B Biological treatment '!U108</f>
        <v>35.82889857377188</v>
      </c>
      <c r="F55" s="1159">
        <f>'4B Biological treatment '!W108</f>
        <v>2.1497339144263128</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7607.0804888838002</v>
      </c>
      <c r="M55" s="772">
        <f t="shared" si="70"/>
        <v>16.720152667760214</v>
      </c>
      <c r="N55" s="771">
        <f t="shared" si="71"/>
        <v>1418.8243835213666</v>
      </c>
      <c r="O55" s="773">
        <f t="shared" si="72"/>
        <v>99.695450674930214</v>
      </c>
      <c r="P55" s="771">
        <f t="shared" si="73"/>
        <v>5813.3235192185621</v>
      </c>
      <c r="Q55" s="519">
        <f t="shared" si="74"/>
        <v>7607.0804888838002</v>
      </c>
      <c r="R55" s="521">
        <f t="shared" si="75"/>
        <v>1435.5445361891268</v>
      </c>
      <c r="S55" s="518">
        <f t="shared" si="76"/>
        <v>99.695450674930214</v>
      </c>
      <c r="T55" s="519">
        <f t="shared" si="77"/>
        <v>5813.3235192185621</v>
      </c>
      <c r="U55" s="519">
        <f t="shared" si="78"/>
        <v>14955.643994966418</v>
      </c>
      <c r="V55" s="3"/>
      <c r="W55" s="596">
        <f t="shared" si="79"/>
        <v>2045</v>
      </c>
      <c r="X55" s="1101">
        <f t="shared" si="80"/>
        <v>7365.4431469657275</v>
      </c>
      <c r="Y55" s="1102">
        <f t="shared" si="81"/>
        <v>1445.9040760982275</v>
      </c>
      <c r="Z55" s="1102">
        <f t="shared" si="82"/>
        <v>93.438067529346228</v>
      </c>
      <c r="AA55" s="1102">
        <f t="shared" si="83"/>
        <v>5890.5859696831139</v>
      </c>
      <c r="AB55" s="1144">
        <f t="shared" si="22"/>
        <v>14795.371260276415</v>
      </c>
      <c r="AC55" s="1425" t="str">
        <f>IF(OR('Recycling - Case 1'!AC125="No",'Recycling - Case 1'!T165="No"), "No", "Yes")</f>
        <v>Yes</v>
      </c>
      <c r="AD55" s="1101">
        <f t="shared" si="84"/>
        <v>7365.4431469657275</v>
      </c>
      <c r="AE55" s="1102">
        <f t="shared" si="85"/>
        <v>1445.9040760982275</v>
      </c>
      <c r="AF55" s="1102">
        <f t="shared" si="86"/>
        <v>93.438067529346228</v>
      </c>
      <c r="AG55" s="1102">
        <f t="shared" si="87"/>
        <v>5890.5859696831139</v>
      </c>
      <c r="AH55" s="1144">
        <f t="shared" si="60"/>
        <v>14795.371260276415</v>
      </c>
      <c r="AI55" s="1425" t="str">
        <f>IF(OR('Recycling - Case 1'!AI36="No",'Recycling - Case 1'!Z165="No"), "No", "Yes")</f>
        <v>Yes</v>
      </c>
      <c r="AJ55" s="1101">
        <f t="shared" si="88"/>
        <v>6484.399683928692</v>
      </c>
      <c r="AK55" s="1102">
        <f t="shared" si="89"/>
        <v>1445.9040760982275</v>
      </c>
      <c r="AL55" s="1102">
        <f t="shared" si="90"/>
        <v>95.48304612493115</v>
      </c>
      <c r="AM55" s="1102">
        <f t="shared" si="91"/>
        <v>6096.3675087672291</v>
      </c>
      <c r="AN55" s="1144">
        <f t="shared" si="92"/>
        <v>14122.15431491908</v>
      </c>
      <c r="AO55" s="1418" t="str">
        <f>IF(OR('Recycling - Case 2'!AC125="No",'Recycling - Case 2'!T165="No"), "No", "Yes")</f>
        <v>Yes</v>
      </c>
      <c r="AP55" s="1101">
        <f t="shared" si="93"/>
        <v>6484.399683928692</v>
      </c>
      <c r="AQ55" s="1102">
        <f t="shared" si="94"/>
        <v>1445.9040760982275</v>
      </c>
      <c r="AR55" s="1102">
        <f t="shared" si="95"/>
        <v>95.48304612493115</v>
      </c>
      <c r="AS55" s="1102">
        <f t="shared" si="96"/>
        <v>6096.3675087672291</v>
      </c>
      <c r="AT55" s="1144">
        <f t="shared" si="37"/>
        <v>14122.15431491908</v>
      </c>
      <c r="AU55" s="1425" t="str">
        <f>IF(OR('Recycling - Case 2'!AC125="No",'Recycling - Case 2'!T205="No"), "No", "Yes")</f>
        <v>Yes</v>
      </c>
      <c r="AV55" s="1101">
        <f t="shared" si="63"/>
        <v>6485.844235368264</v>
      </c>
      <c r="AW55" s="1102">
        <f t="shared" si="64"/>
        <v>878.12809946065386</v>
      </c>
      <c r="AX55" s="1102">
        <f t="shared" si="65"/>
        <v>95.483046124931136</v>
      </c>
      <c r="AY55" s="1102">
        <f t="shared" si="66"/>
        <v>6096.3675087672291</v>
      </c>
      <c r="AZ55" s="1144">
        <f t="shared" si="67"/>
        <v>13555.822889721079</v>
      </c>
      <c r="BA55" s="1425" t="str">
        <f>IF(OR('Recycling - Case 3'!AC125="No",'Recycling - Case 3'!T165="No"), "No", "Yes")</f>
        <v>Yes</v>
      </c>
      <c r="BB55" s="1101">
        <f t="shared" si="97"/>
        <v>6485.844235368264</v>
      </c>
      <c r="BC55" s="1102">
        <f t="shared" si="98"/>
        <v>878.12809946065386</v>
      </c>
      <c r="BD55" s="1102">
        <f t="shared" si="99"/>
        <v>95.483046124931136</v>
      </c>
      <c r="BE55" s="1102">
        <f t="shared" si="100"/>
        <v>6096.3675087672291</v>
      </c>
      <c r="BF55" s="1144">
        <f t="shared" si="47"/>
        <v>13555.822889721079</v>
      </c>
      <c r="BG55" s="1425" t="str">
        <f>IF(OR('Recycling - Case 3'!AC125="No",'Recycling - Case 3'!T205="No"), "No", "Yes")</f>
        <v>Yes</v>
      </c>
      <c r="BH55" s="596">
        <f t="shared" si="48"/>
        <v>2045</v>
      </c>
      <c r="BI55" s="1102">
        <f>'Recycling - Case 1'!BV125</f>
        <v>67.525615994064637</v>
      </c>
      <c r="BJ55" s="417">
        <f>'Recycling - Case 1'!BW125</f>
        <v>0.69388547226839015</v>
      </c>
      <c r="BK55" s="1144">
        <f>'Recycling - Case 1'!BX125</f>
        <v>17.609606285074534</v>
      </c>
      <c r="BL55" s="1101">
        <f>'Recycling - Case 1'!BY125</f>
        <v>67.525615994064637</v>
      </c>
      <c r="BM55" s="417">
        <f>'Recycling - Case 1'!BZ125</f>
        <v>0.69388547226839015</v>
      </c>
      <c r="BN55" s="1144">
        <f>'Recycling - Case 1'!CA125</f>
        <v>17.609606285074534</v>
      </c>
      <c r="BO55" s="1102">
        <f>'Recycling - Case 2'!BV125</f>
        <v>68.02367255953655</v>
      </c>
      <c r="BP55" s="417">
        <f>'Recycling - Case 2'!BW125</f>
        <v>0.76601163437648301</v>
      </c>
      <c r="BQ55" s="1144">
        <f>'Recycling - Case 2'!BX125</f>
        <v>17.609606285074534</v>
      </c>
      <c r="BR55" s="1101">
        <f>'Recycling - Case 2'!BY125</f>
        <v>68.02367255953655</v>
      </c>
      <c r="BS55" s="417">
        <f>'Recycling - Case 2'!BZ125</f>
        <v>0.76601163437648301</v>
      </c>
      <c r="BT55" s="1144">
        <f>'Recycling - Case 2'!CA125</f>
        <v>17.609606285074534</v>
      </c>
      <c r="BU55" s="1102">
        <f>'Recycling - Case 3'!BV125</f>
        <v>68.02367255953655</v>
      </c>
      <c r="BV55" s="417">
        <f>'Recycling - Case 3'!BW125</f>
        <v>0.76601163437648301</v>
      </c>
      <c r="BW55" s="1144">
        <f>'Recycling - Case 3'!BX125</f>
        <v>17.609606285074534</v>
      </c>
      <c r="BX55" s="1101">
        <f>'Recycling - Case 3'!BY125</f>
        <v>68.02367255953655</v>
      </c>
      <c r="BY55" s="417">
        <f>'Recycling - Case 3'!BZ125</f>
        <v>0.76601163437648301</v>
      </c>
      <c r="BZ55" s="1144">
        <f>'Recycling - Case 3'!CA125</f>
        <v>17.609606285074534</v>
      </c>
      <c r="CA55" s="596">
        <v>2045</v>
      </c>
      <c r="CB55" s="649">
        <f>'Recycling - Case 1'!CB125</f>
        <v>0.41059682127280317</v>
      </c>
      <c r="CC55" s="417">
        <f>'Recycling - Case 1'!CC125</f>
        <v>0.38863965440453363</v>
      </c>
      <c r="CD55" s="417">
        <f>'Recycling - Case 1'!CD125</f>
        <v>0.41059682127280317</v>
      </c>
      <c r="CE55" s="525">
        <f>'Recycling - Case 1'!CE125</f>
        <v>0.38863965440453363</v>
      </c>
      <c r="CF55" s="649">
        <f>'Recycling - Case 2'!CB125</f>
        <v>0.36591359792336786</v>
      </c>
      <c r="CG55" s="417">
        <f>'Recycling - Case 2'!CC125</f>
        <v>0.39981206580105644</v>
      </c>
      <c r="CH55" s="417">
        <f>'Recycling - Case 2'!CD125</f>
        <v>0.36591359792336786</v>
      </c>
      <c r="CI55" s="525">
        <f>'Recycling - Case 2'!CE125</f>
        <v>0.39981206580105644</v>
      </c>
      <c r="CJ55" s="649">
        <f>'Recycling - Case 3'!CB125</f>
        <v>0.36591359792336786</v>
      </c>
      <c r="CK55" s="417">
        <f>'Recycling - Case 3'!CC125</f>
        <v>0.39981206580105644</v>
      </c>
      <c r="CL55" s="417">
        <f>'Recycling - Case 3'!CD125</f>
        <v>0.36591359792336786</v>
      </c>
      <c r="CM55" s="525">
        <f>'Recycling - Case 3'!CE125</f>
        <v>0.39981206580105644</v>
      </c>
    </row>
    <row r="56" spans="1:91">
      <c r="A56" s="4">
        <f>'Input data'!A145</f>
        <v>2045</v>
      </c>
      <c r="B56" s="4"/>
      <c r="C56" s="769">
        <f>'4A SWD Case 1'!BG115</f>
        <v>350.73538795074893</v>
      </c>
      <c r="D56" s="3">
        <f>'4B Biological treatment '!T109</f>
        <v>0.80194346982708131</v>
      </c>
      <c r="E56" s="1159">
        <f>'4B Biological treatment '!U109</f>
        <v>36.087456142218656</v>
      </c>
      <c r="F56" s="1159">
        <f>'4B Biological treatment '!W109</f>
        <v>2.1652473685331191</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7365.4431469657275</v>
      </c>
      <c r="M56" s="772">
        <f t="shared" si="70"/>
        <v>16.840812866368708</v>
      </c>
      <c r="N56" s="771">
        <f t="shared" si="71"/>
        <v>1429.0632632318589</v>
      </c>
      <c r="O56" s="773">
        <f t="shared" si="72"/>
        <v>93.438067529346228</v>
      </c>
      <c r="P56" s="771">
        <f t="shared" si="73"/>
        <v>5890.5859696831139</v>
      </c>
      <c r="Q56" s="519">
        <f t="shared" si="74"/>
        <v>7365.4431469657275</v>
      </c>
      <c r="R56" s="521">
        <f t="shared" si="75"/>
        <v>1445.9040760982275</v>
      </c>
      <c r="S56" s="518">
        <f t="shared" si="76"/>
        <v>93.438067529346228</v>
      </c>
      <c r="T56" s="519">
        <f t="shared" si="77"/>
        <v>5890.5859696831139</v>
      </c>
      <c r="U56" s="519">
        <f t="shared" si="78"/>
        <v>14795.371260276415</v>
      </c>
      <c r="V56" s="3"/>
      <c r="W56" s="596">
        <f t="shared" si="79"/>
        <v>2046</v>
      </c>
      <c r="X56" s="1101">
        <f t="shared" si="80"/>
        <v>7129.1607414401196</v>
      </c>
      <c r="Y56" s="1102">
        <f t="shared" si="81"/>
        <v>1456.8878369548595</v>
      </c>
      <c r="Z56" s="1102">
        <f t="shared" si="82"/>
        <v>87.227232528263414</v>
      </c>
      <c r="AA56" s="1102">
        <f t="shared" si="83"/>
        <v>5962.0228726331479</v>
      </c>
      <c r="AB56" s="1144">
        <f t="shared" si="22"/>
        <v>14635.29868355639</v>
      </c>
      <c r="AC56" s="1425" t="str">
        <f>IF(OR('Recycling - Case 1'!AC126="No",'Recycling - Case 1'!T166="No"), "No", "Yes")</f>
        <v>Yes</v>
      </c>
      <c r="AD56" s="1101">
        <f t="shared" si="84"/>
        <v>7129.1607414401196</v>
      </c>
      <c r="AE56" s="1102">
        <f t="shared" si="85"/>
        <v>1456.8878369548595</v>
      </c>
      <c r="AF56" s="1102">
        <f t="shared" si="86"/>
        <v>87.227232528263414</v>
      </c>
      <c r="AG56" s="1102">
        <f t="shared" si="87"/>
        <v>5962.0228726331479</v>
      </c>
      <c r="AH56" s="1144">
        <f t="shared" si="60"/>
        <v>14635.29868355639</v>
      </c>
      <c r="AI56" s="1425" t="str">
        <f>IF(OR('Recycling - Case 1'!AI37="No",'Recycling - Case 1'!Z166="No"), "No", "Yes")</f>
        <v>Yes</v>
      </c>
      <c r="AJ56" s="1101">
        <f t="shared" si="88"/>
        <v>6281.797828102005</v>
      </c>
      <c r="AK56" s="1102">
        <f t="shared" si="89"/>
        <v>1456.8878369548595</v>
      </c>
      <c r="AL56" s="1102">
        <f t="shared" si="90"/>
        <v>95.332713212379986</v>
      </c>
      <c r="AM56" s="1102">
        <f t="shared" si="91"/>
        <v>6127.4884893628396</v>
      </c>
      <c r="AN56" s="1144">
        <f t="shared" si="92"/>
        <v>13961.506867632084</v>
      </c>
      <c r="AO56" s="1418" t="str">
        <f>IF(OR('Recycling - Case 2'!AC126="No",'Recycling - Case 2'!T166="No"), "No", "Yes")</f>
        <v>Yes</v>
      </c>
      <c r="AP56" s="1101">
        <f t="shared" si="93"/>
        <v>6281.797828102005</v>
      </c>
      <c r="AQ56" s="1102">
        <f t="shared" si="94"/>
        <v>1456.8878369548595</v>
      </c>
      <c r="AR56" s="1102">
        <f t="shared" si="95"/>
        <v>95.332713212379986</v>
      </c>
      <c r="AS56" s="1102">
        <f t="shared" si="96"/>
        <v>6127.4884893628396</v>
      </c>
      <c r="AT56" s="1144">
        <f t="shared" si="37"/>
        <v>13961.506867632084</v>
      </c>
      <c r="AU56" s="1425" t="str">
        <f>IF(OR('Recycling - Case 2'!AC126="No",'Recycling - Case 2'!T206="No"), "No", "Yes")</f>
        <v>Yes</v>
      </c>
      <c r="AV56" s="1101">
        <f t="shared" si="63"/>
        <v>6283.2845554518144</v>
      </c>
      <c r="AW56" s="1102">
        <f t="shared" si="64"/>
        <v>884.79876953165342</v>
      </c>
      <c r="AX56" s="1102">
        <f t="shared" si="65"/>
        <v>95.332713212379986</v>
      </c>
      <c r="AY56" s="1102">
        <f t="shared" si="66"/>
        <v>6127.4884893628396</v>
      </c>
      <c r="AZ56" s="1144">
        <f t="shared" si="67"/>
        <v>13390.904527558687</v>
      </c>
      <c r="BA56" s="1425" t="str">
        <f>IF(OR('Recycling - Case 3'!AC126="No",'Recycling - Case 3'!T166="No"), "No", "Yes")</f>
        <v>Yes</v>
      </c>
      <c r="BB56" s="1101">
        <f t="shared" si="97"/>
        <v>6283.2845554518144</v>
      </c>
      <c r="BC56" s="1102">
        <f t="shared" si="98"/>
        <v>884.79876953165342</v>
      </c>
      <c r="BD56" s="1102">
        <f t="shared" si="99"/>
        <v>95.332713212379986</v>
      </c>
      <c r="BE56" s="1102">
        <f t="shared" si="100"/>
        <v>6127.4884893628396</v>
      </c>
      <c r="BF56" s="1144">
        <f t="shared" si="47"/>
        <v>13390.904527558687</v>
      </c>
      <c r="BG56" s="1425" t="str">
        <f>IF(OR('Recycling - Case 3'!AC126="No",'Recycling - Case 3'!T206="No"), "No", "Yes")</f>
        <v>Yes</v>
      </c>
      <c r="BH56" s="596">
        <f t="shared" si="48"/>
        <v>2046</v>
      </c>
      <c r="BI56" s="1102">
        <f>'Recycling - Case 1'!BV126</f>
        <v>66.920339455820468</v>
      </c>
      <c r="BJ56" s="417">
        <f>'Recycling - Case 1'!BW126</f>
        <v>0.70834095465244895</v>
      </c>
      <c r="BK56" s="1144">
        <f>'Recycling - Case 1'!BX126</f>
        <v>16.818521382757915</v>
      </c>
      <c r="BL56" s="1101">
        <f>'Recycling - Case 1'!BY126</f>
        <v>66.920339455820468</v>
      </c>
      <c r="BM56" s="417">
        <f>'Recycling - Case 1'!BZ126</f>
        <v>0.70834095465244895</v>
      </c>
      <c r="BN56" s="1144">
        <f>'Recycling - Case 1'!CA126</f>
        <v>16.818521382757915</v>
      </c>
      <c r="BO56" s="1102">
        <f>'Recycling - Case 2'!BV126</f>
        <v>68.476499840878773</v>
      </c>
      <c r="BP56" s="417">
        <f>'Recycling - Case 2'!BW126</f>
        <v>0.76755897274391149</v>
      </c>
      <c r="BQ56" s="1144">
        <f>'Recycling - Case 2'!BX126</f>
        <v>16.818521382757915</v>
      </c>
      <c r="BR56" s="1101">
        <f>'Recycling - Case 2'!BY126</f>
        <v>68.476499840878773</v>
      </c>
      <c r="BS56" s="417">
        <f>'Recycling - Case 2'!BZ126</f>
        <v>0.76755897274391149</v>
      </c>
      <c r="BT56" s="1144">
        <f>'Recycling - Case 2'!CA126</f>
        <v>16.818521382757915</v>
      </c>
      <c r="BU56" s="1102">
        <f>'Recycling - Case 3'!BV126</f>
        <v>68.476499840878773</v>
      </c>
      <c r="BV56" s="417">
        <f>'Recycling - Case 3'!BW126</f>
        <v>0.76755897274391149</v>
      </c>
      <c r="BW56" s="1144">
        <f>'Recycling - Case 3'!BX126</f>
        <v>16.818521382757915</v>
      </c>
      <c r="BX56" s="1101">
        <f>'Recycling - Case 3'!BY126</f>
        <v>68.476499840878773</v>
      </c>
      <c r="BY56" s="417">
        <f>'Recycling - Case 3'!BZ126</f>
        <v>0.76755897274391149</v>
      </c>
      <c r="BZ56" s="1144">
        <f>'Recycling - Case 3'!CA126</f>
        <v>16.818521382757915</v>
      </c>
      <c r="CA56" s="596">
        <v>2046</v>
      </c>
      <c r="CB56" s="649">
        <f>'Recycling - Case 1'!CB126</f>
        <v>0.41931610360905747</v>
      </c>
      <c r="CC56" s="417">
        <f>'Recycling - Case 1'!CC126</f>
        <v>0.4006063876336301</v>
      </c>
      <c r="CD56" s="417">
        <f>'Recycling - Case 1'!CD126</f>
        <v>0.41931610360905747</v>
      </c>
      <c r="CE56" s="525">
        <f>'Recycling - Case 1'!CE126</f>
        <v>0.4006063876336301</v>
      </c>
      <c r="CF56" s="649">
        <f>'Recycling - Case 2'!CB126</f>
        <v>0.36750697834425616</v>
      </c>
      <c r="CG56" s="417">
        <f>'Recycling - Case 2'!CC126</f>
        <v>0.40147191601450505</v>
      </c>
      <c r="CH56" s="417">
        <f>'Recycling - Case 2'!CD126</f>
        <v>0.36750697834425616</v>
      </c>
      <c r="CI56" s="525">
        <f>'Recycling - Case 2'!CE126</f>
        <v>0.40147191601450505</v>
      </c>
      <c r="CJ56" s="649">
        <f>'Recycling - Case 3'!CB126</f>
        <v>0.36750697834425616</v>
      </c>
      <c r="CK56" s="417">
        <f>'Recycling - Case 3'!CC126</f>
        <v>0.40147191601450505</v>
      </c>
      <c r="CL56" s="417">
        <f>'Recycling - Case 3'!CD126</f>
        <v>0.36750697834425616</v>
      </c>
      <c r="CM56" s="525">
        <f>'Recycling - Case 3'!CE126</f>
        <v>0.40147191601450505</v>
      </c>
    </row>
    <row r="57" spans="1:91">
      <c r="A57" s="4">
        <f>'Input data'!A146</f>
        <v>2046</v>
      </c>
      <c r="B57" s="4"/>
      <c r="C57" s="769">
        <f>'4A SWD Case 1'!BG116</f>
        <v>339.48384483048187</v>
      </c>
      <c r="D57" s="3">
        <f>'4B Biological treatment '!T110</f>
        <v>0.80803540596498036</v>
      </c>
      <c r="E57" s="1159">
        <f>'4B Biological treatment '!U110</f>
        <v>36.361593268424116</v>
      </c>
      <c r="F57" s="1159">
        <f>'4B Biological treatment '!W110</f>
        <v>2.1816955961054467</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7129.1607414401196</v>
      </c>
      <c r="M57" s="772">
        <f t="shared" si="70"/>
        <v>16.968743525264589</v>
      </c>
      <c r="N57" s="771">
        <f t="shared" si="71"/>
        <v>1439.9190934295948</v>
      </c>
      <c r="O57" s="773">
        <f t="shared" si="72"/>
        <v>87.227232528263414</v>
      </c>
      <c r="P57" s="771">
        <f t="shared" si="73"/>
        <v>5962.0228726331479</v>
      </c>
      <c r="Q57" s="519">
        <f t="shared" si="74"/>
        <v>7129.1607414401196</v>
      </c>
      <c r="R57" s="521">
        <f t="shared" si="75"/>
        <v>1456.8878369548595</v>
      </c>
      <c r="S57" s="518">
        <f t="shared" si="76"/>
        <v>87.227232528263414</v>
      </c>
      <c r="T57" s="519">
        <f t="shared" si="77"/>
        <v>5962.0228726331479</v>
      </c>
      <c r="U57" s="519">
        <f t="shared" si="78"/>
        <v>14635.29868355639</v>
      </c>
      <c r="V57" s="3"/>
      <c r="W57" s="596">
        <f t="shared" si="79"/>
        <v>2047</v>
      </c>
      <c r="X57" s="1101">
        <f t="shared" si="80"/>
        <v>6897.8790462009638</v>
      </c>
      <c r="Y57" s="1102">
        <f t="shared" si="81"/>
        <v>1467.388130974703</v>
      </c>
      <c r="Z57" s="1102">
        <f t="shared" si="82"/>
        <v>81.033572020965295</v>
      </c>
      <c r="AA57" s="1102">
        <f t="shared" si="83"/>
        <v>6034.0356184153861</v>
      </c>
      <c r="AB57" s="1144">
        <f t="shared" si="22"/>
        <v>14480.336367612019</v>
      </c>
      <c r="AC57" s="1425" t="str">
        <f>IF(OR('Recycling - Case 1'!AC127="No",'Recycling - Case 1'!T167="No"), "No", "Yes")</f>
        <v>Yes</v>
      </c>
      <c r="AD57" s="1101">
        <f t="shared" si="84"/>
        <v>6897.8790462009638</v>
      </c>
      <c r="AE57" s="1102">
        <f t="shared" si="85"/>
        <v>1467.388130974703</v>
      </c>
      <c r="AF57" s="1102">
        <f t="shared" si="86"/>
        <v>81.033572020965295</v>
      </c>
      <c r="AG57" s="1102">
        <f t="shared" si="87"/>
        <v>6034.0356184153861</v>
      </c>
      <c r="AH57" s="1144">
        <f t="shared" si="60"/>
        <v>14480.336367612019</v>
      </c>
      <c r="AI57" s="1425" t="str">
        <f>IF(OR('Recycling - Case 1'!AI38="No",'Recycling - Case 1'!Z167="No"), "No", "Yes")</f>
        <v>Yes</v>
      </c>
      <c r="AJ57" s="1101">
        <f t="shared" si="88"/>
        <v>6091.7181451104434</v>
      </c>
      <c r="AK57" s="1102">
        <f t="shared" si="89"/>
        <v>1467.388130974703</v>
      </c>
      <c r="AL57" s="1102">
        <f t="shared" si="90"/>
        <v>95.183612874715863</v>
      </c>
      <c r="AM57" s="1102">
        <f t="shared" si="91"/>
        <v>6158.7683375844354</v>
      </c>
      <c r="AN57" s="1144">
        <f t="shared" si="92"/>
        <v>13813.058226544297</v>
      </c>
      <c r="AO57" s="1418" t="str">
        <f>IF(OR('Recycling - Case 2'!AC127="No",'Recycling - Case 2'!T167="No"), "No", "Yes")</f>
        <v>Yes</v>
      </c>
      <c r="AP57" s="1101">
        <f t="shared" si="93"/>
        <v>6091.7181451104434</v>
      </c>
      <c r="AQ57" s="1102">
        <f t="shared" si="94"/>
        <v>1467.388130974703</v>
      </c>
      <c r="AR57" s="1102">
        <f t="shared" si="95"/>
        <v>95.183612874715863</v>
      </c>
      <c r="AS57" s="1102">
        <f t="shared" si="96"/>
        <v>6158.7683375844354</v>
      </c>
      <c r="AT57" s="1144">
        <f t="shared" si="37"/>
        <v>13813.058226544297</v>
      </c>
      <c r="AU57" s="1425" t="str">
        <f>IF(OR('Recycling - Case 2'!AC127="No",'Recycling - Case 2'!T207="No"), "No", "Yes")</f>
        <v>Yes</v>
      </c>
      <c r="AV57" s="1101">
        <f t="shared" si="63"/>
        <v>6093.2452369781658</v>
      </c>
      <c r="AW57" s="1102">
        <f t="shared" si="64"/>
        <v>891.17581997631714</v>
      </c>
      <c r="AX57" s="1102">
        <f t="shared" si="65"/>
        <v>95.183612874715863</v>
      </c>
      <c r="AY57" s="1102">
        <f t="shared" si="66"/>
        <v>6158.7683375844354</v>
      </c>
      <c r="AZ57" s="1144">
        <f t="shared" si="67"/>
        <v>13238.373007413633</v>
      </c>
      <c r="BA57" s="1425" t="str">
        <f>IF(OR('Recycling - Case 3'!AC127="No",'Recycling - Case 3'!T167="No"), "No", "Yes")</f>
        <v>Yes</v>
      </c>
      <c r="BB57" s="1101">
        <f t="shared" si="97"/>
        <v>6093.2452369781658</v>
      </c>
      <c r="BC57" s="1102">
        <f t="shared" si="98"/>
        <v>891.17581997631714</v>
      </c>
      <c r="BD57" s="1102">
        <f t="shared" si="99"/>
        <v>95.183612874715863</v>
      </c>
      <c r="BE57" s="1102">
        <f t="shared" si="100"/>
        <v>6158.7683375844354</v>
      </c>
      <c r="BF57" s="1144">
        <f t="shared" si="47"/>
        <v>13238.373007413633</v>
      </c>
      <c r="BG57" s="1425" t="str">
        <f>IF(OR('Recycling - Case 3'!AC127="No",'Recycling - Case 3'!T207="No"), "No", "Yes")</f>
        <v>Yes</v>
      </c>
      <c r="BH57" s="596">
        <f t="shared" si="48"/>
        <v>2047</v>
      </c>
      <c r="BI57" s="1102">
        <f>'Recycling - Case 1'!BV127</f>
        <v>66.337464668917733</v>
      </c>
      <c r="BJ57" s="417">
        <f>'Recycling - Case 1'!BW127</f>
        <v>0.72234532211311842</v>
      </c>
      <c r="BK57" s="1144">
        <f>'Recycling - Case 1'!BX127</f>
        <v>16.027436480441288</v>
      </c>
      <c r="BL57" s="1101">
        <f>'Recycling - Case 1'!BY127</f>
        <v>66.337464668917733</v>
      </c>
      <c r="BM57" s="417">
        <f>'Recycling - Case 1'!BZ127</f>
        <v>0.72234532211311842</v>
      </c>
      <c r="BN57" s="1144">
        <f>'Recycling - Case 1'!CA127</f>
        <v>16.027436480441288</v>
      </c>
      <c r="BO57" s="1102">
        <f>'Recycling - Case 2'!BV127</f>
        <v>68.897994174771938</v>
      </c>
      <c r="BP57" s="417">
        <f>'Recycling - Case 2'!BW127</f>
        <v>0.76898096734805366</v>
      </c>
      <c r="BQ57" s="1144">
        <f>'Recycling - Case 2'!BX127</f>
        <v>16.027436480441288</v>
      </c>
      <c r="BR57" s="1101">
        <f>'Recycling - Case 2'!BY127</f>
        <v>68.897994174771938</v>
      </c>
      <c r="BS57" s="417">
        <f>'Recycling - Case 2'!BZ127</f>
        <v>0.76898096734805366</v>
      </c>
      <c r="BT57" s="1144">
        <f>'Recycling - Case 2'!CA127</f>
        <v>16.027436480441288</v>
      </c>
      <c r="BU57" s="1102">
        <f>'Recycling - Case 3'!BV127</f>
        <v>68.897994174771938</v>
      </c>
      <c r="BV57" s="417">
        <f>'Recycling - Case 3'!BW127</f>
        <v>0.76898096734805366</v>
      </c>
      <c r="BW57" s="1144">
        <f>'Recycling - Case 3'!BX127</f>
        <v>16.027436480441288</v>
      </c>
      <c r="BX57" s="1101">
        <f>'Recycling - Case 3'!BY127</f>
        <v>68.897994174771938</v>
      </c>
      <c r="BY57" s="417">
        <f>'Recycling - Case 3'!BZ127</f>
        <v>0.76898096734805366</v>
      </c>
      <c r="BZ57" s="1144">
        <f>'Recycling - Case 3'!CA127</f>
        <v>16.027436480441288</v>
      </c>
      <c r="CA57" s="596">
        <v>2047</v>
      </c>
      <c r="CB57" s="649">
        <f>'Recycling - Case 1'!CB127</f>
        <v>0.4279500163115344</v>
      </c>
      <c r="CC57" s="417">
        <f>'Recycling - Case 1'!CC127</f>
        <v>0.41151294014269446</v>
      </c>
      <c r="CD57" s="417">
        <f>'Recycling - Case 1'!CD127</f>
        <v>0.4279500163115344</v>
      </c>
      <c r="CE57" s="525">
        <f>'Recycling - Case 1'!CE127</f>
        <v>0.41151294014269446</v>
      </c>
      <c r="CF57" s="649">
        <f>'Recycling - Case 2'!CB127</f>
        <v>0.36909169159072286</v>
      </c>
      <c r="CG57" s="417">
        <f>'Recycling - Case 2'!CC127</f>
        <v>0.40294131222960927</v>
      </c>
      <c r="CH57" s="417">
        <f>'Recycling - Case 2'!CD127</f>
        <v>0.36909169159072286</v>
      </c>
      <c r="CI57" s="525">
        <f>'Recycling - Case 2'!CE127</f>
        <v>0.40294131222960927</v>
      </c>
      <c r="CJ57" s="649">
        <f>'Recycling - Case 3'!CB127</f>
        <v>0.36909169159072286</v>
      </c>
      <c r="CK57" s="417">
        <f>'Recycling - Case 3'!CC127</f>
        <v>0.40294131222960927</v>
      </c>
      <c r="CL57" s="417">
        <f>'Recycling - Case 3'!CD127</f>
        <v>0.36909169159072286</v>
      </c>
      <c r="CM57" s="525">
        <f>'Recycling - Case 3'!CE127</f>
        <v>0.40294131222960927</v>
      </c>
    </row>
    <row r="58" spans="1:91">
      <c r="A58" s="4">
        <f>'Input data'!A147</f>
        <v>2047</v>
      </c>
      <c r="B58" s="4"/>
      <c r="C58" s="769">
        <f>'4A SWD Case 1'!BG117</f>
        <v>328.47043077147447</v>
      </c>
      <c r="D58" s="3">
        <f>'4B Biological treatment '!T111</f>
        <v>0.81385919632540382</v>
      </c>
      <c r="E58" s="1159">
        <f>'4B Biological treatment '!U111</f>
        <v>36.623663834643168</v>
      </c>
      <c r="F58" s="1159">
        <f>'4B Biological treatment '!W111</f>
        <v>2.1974198300785903</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6897.8790462009638</v>
      </c>
      <c r="M58" s="772">
        <f t="shared" si="70"/>
        <v>17.091043122833479</v>
      </c>
      <c r="N58" s="771">
        <f t="shared" si="71"/>
        <v>1450.2970878518695</v>
      </c>
      <c r="O58" s="773">
        <f t="shared" si="72"/>
        <v>81.033572020965295</v>
      </c>
      <c r="P58" s="771">
        <f t="shared" si="73"/>
        <v>6034.0356184153861</v>
      </c>
      <c r="Q58" s="519">
        <f t="shared" si="74"/>
        <v>6897.8790462009638</v>
      </c>
      <c r="R58" s="521">
        <f t="shared" si="75"/>
        <v>1467.388130974703</v>
      </c>
      <c r="S58" s="518">
        <f t="shared" si="76"/>
        <v>81.033572020965295</v>
      </c>
      <c r="T58" s="519">
        <f t="shared" si="77"/>
        <v>6034.0356184153861</v>
      </c>
      <c r="U58" s="519">
        <f t="shared" si="78"/>
        <v>14480.336367612019</v>
      </c>
      <c r="V58" s="3"/>
      <c r="W58" s="596">
        <f t="shared" si="79"/>
        <v>2048</v>
      </c>
      <c r="X58" s="1101">
        <f t="shared" si="80"/>
        <v>6671.4793254986689</v>
      </c>
      <c r="Y58" s="1102">
        <f t="shared" si="81"/>
        <v>1478.3691597349437</v>
      </c>
      <c r="Z58" s="1102">
        <f t="shared" si="82"/>
        <v>80.926366254145591</v>
      </c>
      <c r="AA58" s="1102">
        <f t="shared" si="83"/>
        <v>6106.6282245986458</v>
      </c>
      <c r="AB58" s="1144">
        <f t="shared" si="22"/>
        <v>14337.403076086404</v>
      </c>
      <c r="AC58" s="1425" t="str">
        <f>IF(OR('Recycling - Case 1'!AC128="No",'Recycling - Case 1'!T168="No"), "No", "Yes")</f>
        <v>Yes</v>
      </c>
      <c r="AD58" s="1101">
        <f t="shared" si="84"/>
        <v>6671.4793254986689</v>
      </c>
      <c r="AE58" s="1102">
        <f t="shared" si="85"/>
        <v>1478.3691597349437</v>
      </c>
      <c r="AF58" s="1102">
        <f t="shared" si="86"/>
        <v>80.926366254145591</v>
      </c>
      <c r="AG58" s="1102">
        <f t="shared" si="87"/>
        <v>6106.6282245986458</v>
      </c>
      <c r="AH58" s="1144">
        <f t="shared" si="60"/>
        <v>14337.403076086404</v>
      </c>
      <c r="AI58" s="1425" t="str">
        <f>IF(OR('Recycling - Case 1'!AI39="No",'Recycling - Case 1'!Z168="No"), "No", "Yes")</f>
        <v>Yes</v>
      </c>
      <c r="AJ58" s="1101">
        <f t="shared" si="88"/>
        <v>5913.5802737099975</v>
      </c>
      <c r="AK58" s="1102">
        <f t="shared" si="89"/>
        <v>1478.3691597349437</v>
      </c>
      <c r="AL58" s="1102">
        <f t="shared" si="90"/>
        <v>95.035731924294083</v>
      </c>
      <c r="AM58" s="1102">
        <f t="shared" si="91"/>
        <v>6190.2078644258199</v>
      </c>
      <c r="AN58" s="1144">
        <f t="shared" si="92"/>
        <v>13677.193029795055</v>
      </c>
      <c r="AO58" s="1418" t="str">
        <f>IF(OR('Recycling - Case 2'!AC128="No",'Recycling - Case 2'!T168="No"), "No", "Yes")</f>
        <v>Yes</v>
      </c>
      <c r="AP58" s="1101">
        <f t="shared" si="93"/>
        <v>5913.5802737099975</v>
      </c>
      <c r="AQ58" s="1102">
        <f t="shared" si="94"/>
        <v>1478.3691597349437</v>
      </c>
      <c r="AR58" s="1102">
        <f t="shared" si="95"/>
        <v>95.035731924294083</v>
      </c>
      <c r="AS58" s="1102">
        <f t="shared" si="96"/>
        <v>6190.2078644258199</v>
      </c>
      <c r="AT58" s="1144">
        <f t="shared" si="37"/>
        <v>13677.193029795055</v>
      </c>
      <c r="AU58" s="1425" t="str">
        <f>IF(OR('Recycling - Case 2'!AC128="No",'Recycling - Case 2'!T208="No"), "No", "Yes")</f>
        <v>Yes</v>
      </c>
      <c r="AV58" s="1101">
        <f t="shared" si="63"/>
        <v>5915.1460274818874</v>
      </c>
      <c r="AW58" s="1102">
        <f t="shared" si="64"/>
        <v>897.84483078744506</v>
      </c>
      <c r="AX58" s="1102">
        <f t="shared" si="65"/>
        <v>95.035731924294083</v>
      </c>
      <c r="AY58" s="1102">
        <f t="shared" si="66"/>
        <v>6190.2078644258199</v>
      </c>
      <c r="AZ58" s="1144">
        <f t="shared" si="67"/>
        <v>13098.234454619447</v>
      </c>
      <c r="BA58" s="1425" t="str">
        <f>IF(OR('Recycling - Case 3'!AC128="No",'Recycling - Case 3'!T168="No"), "No", "Yes")</f>
        <v>Yes</v>
      </c>
      <c r="BB58" s="1101">
        <f t="shared" si="97"/>
        <v>5915.1460274818874</v>
      </c>
      <c r="BC58" s="1102">
        <f t="shared" si="98"/>
        <v>897.84483078744506</v>
      </c>
      <c r="BD58" s="1102">
        <f t="shared" si="99"/>
        <v>95.035731924294083</v>
      </c>
      <c r="BE58" s="1102">
        <f t="shared" si="100"/>
        <v>6190.2078644258199</v>
      </c>
      <c r="BF58" s="1144">
        <f t="shared" si="47"/>
        <v>13098.234454619447</v>
      </c>
      <c r="BG58" s="1425" t="str">
        <f>IF(OR('Recycling - Case 3'!AC128="No",'Recycling - Case 3'!T208="No"), "No", "Yes")</f>
        <v>Yes</v>
      </c>
      <c r="BH58" s="596">
        <f t="shared" si="48"/>
        <v>2048</v>
      </c>
      <c r="BI58" s="1102">
        <f>'Recycling - Case 1'!BV128</f>
        <v>66.059293316911436</v>
      </c>
      <c r="BJ58" s="417">
        <f>'Recycling - Case 1'!BW128</f>
        <v>0.73451473992355865</v>
      </c>
      <c r="BK58" s="1144">
        <f>'Recycling - Case 1'!BX128</f>
        <v>15.236351578124667</v>
      </c>
      <c r="BL58" s="1101">
        <f>'Recycling - Case 1'!BY128</f>
        <v>66.059293316911436</v>
      </c>
      <c r="BM58" s="417">
        <f>'Recycling - Case 1'!BZ128</f>
        <v>0.73451473992355865</v>
      </c>
      <c r="BN58" s="1144">
        <f>'Recycling - Case 1'!CA128</f>
        <v>15.236351578124667</v>
      </c>
      <c r="BO58" s="1102">
        <f>'Recycling - Case 2'!BV128</f>
        <v>69.351201831284797</v>
      </c>
      <c r="BP58" s="417">
        <f>'Recycling - Case 2'!BW128</f>
        <v>0.77049066857360382</v>
      </c>
      <c r="BQ58" s="1144">
        <f>'Recycling - Case 2'!BX128</f>
        <v>15.236351578124667</v>
      </c>
      <c r="BR58" s="1101">
        <f>'Recycling - Case 2'!BY128</f>
        <v>69.351201831284797</v>
      </c>
      <c r="BS58" s="417">
        <f>'Recycling - Case 2'!BZ128</f>
        <v>0.77049066857360382</v>
      </c>
      <c r="BT58" s="1144">
        <f>'Recycling - Case 2'!CA128</f>
        <v>15.236351578124667</v>
      </c>
      <c r="BU58" s="1102">
        <f>'Recycling - Case 3'!BV128</f>
        <v>69.351201831284797</v>
      </c>
      <c r="BV58" s="417">
        <f>'Recycling - Case 3'!BW128</f>
        <v>0.77049066857360382</v>
      </c>
      <c r="BW58" s="1144">
        <f>'Recycling - Case 3'!BX128</f>
        <v>15.236351578124667</v>
      </c>
      <c r="BX58" s="1101">
        <f>'Recycling - Case 3'!BY128</f>
        <v>69.351201831284797</v>
      </c>
      <c r="BY58" s="417">
        <f>'Recycling - Case 3'!BZ128</f>
        <v>0.77049066857360382</v>
      </c>
      <c r="BZ58" s="1144">
        <f>'Recycling - Case 3'!CA128</f>
        <v>15.236351578124667</v>
      </c>
      <c r="CA58" s="596">
        <v>2048</v>
      </c>
      <c r="CB58" s="649">
        <f>'Recycling - Case 1'!CB128</f>
        <v>0.42949384463559215</v>
      </c>
      <c r="CC58" s="417">
        <f>'Recycling - Case 1'!CC128</f>
        <v>0.42172707281916677</v>
      </c>
      <c r="CD58" s="417">
        <f>'Recycling - Case 1'!CD128</f>
        <v>0.42949384463559215</v>
      </c>
      <c r="CE58" s="525">
        <f>'Recycling - Case 1'!CE128</f>
        <v>0.42172707281916677</v>
      </c>
      <c r="CF58" s="649">
        <f>'Recycling - Case 2'!CB128</f>
        <v>0.3706677901680655</v>
      </c>
      <c r="CG58" s="417">
        <f>'Recycling - Case 2'!CC128</f>
        <v>0.40453228298420307</v>
      </c>
      <c r="CH58" s="417">
        <f>'Recycling - Case 2'!CD128</f>
        <v>0.3706677901680655</v>
      </c>
      <c r="CI58" s="525">
        <f>'Recycling - Case 2'!CE128</f>
        <v>0.40453228298420307</v>
      </c>
      <c r="CJ58" s="649">
        <f>'Recycling - Case 3'!CB128</f>
        <v>0.3706677901680655</v>
      </c>
      <c r="CK58" s="417">
        <f>'Recycling - Case 3'!CC128</f>
        <v>0.40453228298420307</v>
      </c>
      <c r="CL58" s="417">
        <f>'Recycling - Case 3'!CD128</f>
        <v>0.3706677901680655</v>
      </c>
      <c r="CM58" s="525">
        <f>'Recycling - Case 3'!CE128</f>
        <v>0.40453228298420307</v>
      </c>
    </row>
    <row r="59" spans="1:91">
      <c r="A59" s="4">
        <f>'Input data'!A148</f>
        <v>2048</v>
      </c>
      <c r="B59" s="4"/>
      <c r="C59" s="769">
        <f>'4A SWD Case 1'!BG118</f>
        <v>317.68949169041281</v>
      </c>
      <c r="D59" s="3">
        <f>'4B Biological treatment '!T112</f>
        <v>0.81994961715748405</v>
      </c>
      <c r="E59" s="1159">
        <f>'4B Biological treatment '!U112</f>
        <v>36.897732772086783</v>
      </c>
      <c r="F59" s="1159">
        <f>'4B Biological treatment '!W112</f>
        <v>2.2138639663252069</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6671.4793254986689</v>
      </c>
      <c r="M59" s="772">
        <f t="shared" si="70"/>
        <v>17.218941960307166</v>
      </c>
      <c r="N59" s="771">
        <f t="shared" si="71"/>
        <v>1461.1502177746365</v>
      </c>
      <c r="O59" s="773">
        <f t="shared" si="72"/>
        <v>80.926366254145591</v>
      </c>
      <c r="P59" s="771">
        <f t="shared" si="73"/>
        <v>6106.6282245986458</v>
      </c>
      <c r="Q59" s="519">
        <f t="shared" si="74"/>
        <v>6671.4793254986689</v>
      </c>
      <c r="R59" s="521">
        <f t="shared" si="75"/>
        <v>1478.3691597349437</v>
      </c>
      <c r="S59" s="518">
        <f t="shared" si="76"/>
        <v>80.926366254145591</v>
      </c>
      <c r="T59" s="519">
        <f t="shared" si="77"/>
        <v>6106.6282245986458</v>
      </c>
      <c r="U59" s="519">
        <f t="shared" si="78"/>
        <v>14337.403076086404</v>
      </c>
      <c r="V59" s="3"/>
      <c r="W59" s="596">
        <f t="shared" si="79"/>
        <v>2049</v>
      </c>
      <c r="X59" s="1101">
        <f t="shared" si="80"/>
        <v>6455.8039690029082</v>
      </c>
      <c r="Y59" s="1102">
        <f t="shared" si="81"/>
        <v>1490.0011568243328</v>
      </c>
      <c r="Z59" s="1102">
        <f t="shared" si="82"/>
        <v>80.81998611074799</v>
      </c>
      <c r="AA59" s="1102">
        <f t="shared" si="83"/>
        <v>6179.8047347637312</v>
      </c>
      <c r="AB59" s="1144">
        <f t="shared" si="22"/>
        <v>14206.42984670172</v>
      </c>
      <c r="AC59" s="1425" t="str">
        <f>IF(OR('Recycling - Case 1'!AC129="No",'Recycling - Case 1'!T169="No"), "No", "Yes")</f>
        <v>Yes</v>
      </c>
      <c r="AD59" s="1101">
        <f t="shared" si="84"/>
        <v>6455.8039690029082</v>
      </c>
      <c r="AE59" s="1102">
        <f t="shared" si="85"/>
        <v>1490.0011568243328</v>
      </c>
      <c r="AF59" s="1102">
        <f t="shared" si="86"/>
        <v>80.81998611074799</v>
      </c>
      <c r="AG59" s="1102">
        <f t="shared" si="87"/>
        <v>6179.8047347637312</v>
      </c>
      <c r="AH59" s="1144">
        <f t="shared" si="60"/>
        <v>14206.42984670172</v>
      </c>
      <c r="AI59" s="1425" t="str">
        <f>IF(OR('Recycling - Case 1'!AI40="No",'Recycling - Case 1'!Z169="No"), "No", "Yes")</f>
        <v>Yes</v>
      </c>
      <c r="AJ59" s="1101">
        <f t="shared" si="88"/>
        <v>5746.845774192363</v>
      </c>
      <c r="AK59" s="1102">
        <f t="shared" si="89"/>
        <v>1490.0011568243328</v>
      </c>
      <c r="AL59" s="1102">
        <f t="shared" si="90"/>
        <v>94.889057356937755</v>
      </c>
      <c r="AM59" s="1102">
        <f t="shared" si="91"/>
        <v>6221.8078850207985</v>
      </c>
      <c r="AN59" s="1144">
        <f t="shared" si="92"/>
        <v>13553.543873394432</v>
      </c>
      <c r="AO59" s="1418" t="str">
        <f>IF(OR('Recycling - Case 2'!AC129="No",'Recycling - Case 2'!T169="No"), "No", "Yes")</f>
        <v>Yes</v>
      </c>
      <c r="AP59" s="1101">
        <f t="shared" si="93"/>
        <v>5746.845774192363</v>
      </c>
      <c r="AQ59" s="1102">
        <f t="shared" si="94"/>
        <v>1490.0011568243328</v>
      </c>
      <c r="AR59" s="1102">
        <f t="shared" si="95"/>
        <v>94.889057356937755</v>
      </c>
      <c r="AS59" s="1102">
        <f t="shared" si="96"/>
        <v>6221.8078850207985</v>
      </c>
      <c r="AT59" s="1144">
        <f t="shared" si="37"/>
        <v>13553.543873394432</v>
      </c>
      <c r="AU59" s="1425" t="str">
        <f>IF(OR('Recycling - Case 2'!AC129="No",'Recycling - Case 2'!T209="No"), "No", "Yes")</f>
        <v>Yes</v>
      </c>
      <c r="AV59" s="1101">
        <f t="shared" si="63"/>
        <v>5748.4485897152827</v>
      </c>
      <c r="AW59" s="1102">
        <f t="shared" si="64"/>
        <v>904.9091884207678</v>
      </c>
      <c r="AX59" s="1102">
        <f t="shared" si="65"/>
        <v>94.889057356937755</v>
      </c>
      <c r="AY59" s="1102">
        <f t="shared" si="66"/>
        <v>6221.8078850207985</v>
      </c>
      <c r="AZ59" s="1144">
        <f t="shared" si="67"/>
        <v>12970.054720513788</v>
      </c>
      <c r="BA59" s="1425" t="str">
        <f>IF(OR('Recycling - Case 3'!AC129="No",'Recycling - Case 3'!T169="No"), "No", "Yes")</f>
        <v>Yes</v>
      </c>
      <c r="BB59" s="1101">
        <f t="shared" si="97"/>
        <v>5748.4485897152827</v>
      </c>
      <c r="BC59" s="1102">
        <f t="shared" si="98"/>
        <v>904.9091884207678</v>
      </c>
      <c r="BD59" s="1102">
        <f t="shared" si="99"/>
        <v>94.889057356937755</v>
      </c>
      <c r="BE59" s="1102">
        <f t="shared" si="100"/>
        <v>6221.8078850207985</v>
      </c>
      <c r="BF59" s="1144">
        <f t="shared" si="47"/>
        <v>12970.054720513788</v>
      </c>
      <c r="BG59" s="1425" t="str">
        <f>IF(OR('Recycling - Case 3'!AC129="No",'Recycling - Case 3'!T209="No"), "No", "Yes")</f>
        <v>Yes</v>
      </c>
      <c r="BH59" s="596">
        <f t="shared" si="48"/>
        <v>2049</v>
      </c>
      <c r="BI59" s="1102">
        <f>'Recycling - Case 1'!BV129</f>
        <v>65.87187444874688</v>
      </c>
      <c r="BJ59" s="417">
        <f>'Recycling - Case 1'!BW129</f>
        <v>0.74640792214570395</v>
      </c>
      <c r="BK59" s="1144">
        <f>'Recycling - Case 1'!BX129</f>
        <v>14.445266675808044</v>
      </c>
      <c r="BL59" s="1101">
        <f>'Recycling - Case 1'!BY129</f>
        <v>65.87187444874688</v>
      </c>
      <c r="BM59" s="417">
        <f>'Recycling - Case 1'!BZ129</f>
        <v>0.74640792214570395</v>
      </c>
      <c r="BN59" s="1144">
        <f>'Recycling - Case 1'!CA129</f>
        <v>14.445266675808044</v>
      </c>
      <c r="BO59" s="1102">
        <f>'Recycling - Case 2'!BV129</f>
        <v>69.847254913436956</v>
      </c>
      <c r="BP59" s="417">
        <f>'Recycling - Case 2'!BW129</f>
        <v>0.77212063687196897</v>
      </c>
      <c r="BQ59" s="1144">
        <f>'Recycling - Case 2'!BX129</f>
        <v>14.445266675808044</v>
      </c>
      <c r="BR59" s="1101">
        <f>'Recycling - Case 2'!BY129</f>
        <v>69.847254913436956</v>
      </c>
      <c r="BS59" s="417">
        <f>'Recycling - Case 2'!BZ129</f>
        <v>0.77212063687196897</v>
      </c>
      <c r="BT59" s="1144">
        <f>'Recycling - Case 2'!CA129</f>
        <v>14.445266675808044</v>
      </c>
      <c r="BU59" s="1102">
        <f>'Recycling - Case 3'!BV129</f>
        <v>69.847254913436956</v>
      </c>
      <c r="BV59" s="417">
        <f>'Recycling - Case 3'!BW129</f>
        <v>0.77212063687196897</v>
      </c>
      <c r="BW59" s="1144">
        <f>'Recycling - Case 3'!BX129</f>
        <v>14.445266675808044</v>
      </c>
      <c r="BX59" s="1101">
        <f>'Recycling - Case 3'!BY129</f>
        <v>69.847254913436956</v>
      </c>
      <c r="BY59" s="417">
        <f>'Recycling - Case 3'!BZ129</f>
        <v>0.77212063687196897</v>
      </c>
      <c r="BZ59" s="1144">
        <f>'Recycling - Case 3'!CA129</f>
        <v>14.445266675808044</v>
      </c>
      <c r="CA59" s="596">
        <v>2049</v>
      </c>
      <c r="CB59" s="649">
        <f>'Recycling - Case 1'!CB129</f>
        <v>0.43102944159952994</v>
      </c>
      <c r="CC59" s="417">
        <f>'Recycling - Case 1'!CC129</f>
        <v>0.43132121389095202</v>
      </c>
      <c r="CD59" s="417">
        <f>'Recycling - Case 1'!CD129</f>
        <v>0.43102944159952994</v>
      </c>
      <c r="CE59" s="525">
        <f>'Recycling - Case 1'!CE129</f>
        <v>0.43132121389095202</v>
      </c>
      <c r="CF59" s="649">
        <f>'Recycling - Case 2'!CB129</f>
        <v>0.37223532617222466</v>
      </c>
      <c r="CG59" s="417">
        <f>'Recycling - Case 2'!CC129</f>
        <v>0.40628888677772335</v>
      </c>
      <c r="CH59" s="417">
        <f>'Recycling - Case 2'!CD129</f>
        <v>0.37223532617222466</v>
      </c>
      <c r="CI59" s="525">
        <f>'Recycling - Case 2'!CE129</f>
        <v>0.40628888677772335</v>
      </c>
      <c r="CJ59" s="649">
        <f>'Recycling - Case 3'!CB129</f>
        <v>0.37223532617222466</v>
      </c>
      <c r="CK59" s="417">
        <f>'Recycling - Case 3'!CC129</f>
        <v>0.40628888677772335</v>
      </c>
      <c r="CL59" s="417">
        <f>'Recycling - Case 3'!CD129</f>
        <v>0.37223532617222466</v>
      </c>
      <c r="CM59" s="525">
        <f>'Recycling - Case 3'!CE129</f>
        <v>0.40628888677772335</v>
      </c>
    </row>
    <row r="60" spans="1:91" ht="15.75" thickBot="1">
      <c r="A60" s="4">
        <f>'Input data'!A149</f>
        <v>2049</v>
      </c>
      <c r="B60" s="4"/>
      <c r="C60" s="769">
        <f>'4A SWD Case 1'!BG119</f>
        <v>307.41923661918611</v>
      </c>
      <c r="D60" s="3">
        <f>'4B Biological treatment '!T113</f>
        <v>0.82640108531576995</v>
      </c>
      <c r="E60" s="1159">
        <f>'4B Biological treatment '!U113</f>
        <v>37.188048839209642</v>
      </c>
      <c r="F60" s="1159">
        <f>'4B Biological treatment '!W113</f>
        <v>2.2312829303525783</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6455.8039690029082</v>
      </c>
      <c r="M60" s="772">
        <f t="shared" si="70"/>
        <v>17.354422791631169</v>
      </c>
      <c r="N60" s="771">
        <f t="shared" si="71"/>
        <v>1472.6467340327017</v>
      </c>
      <c r="O60" s="773">
        <f t="shared" si="72"/>
        <v>80.81998611074799</v>
      </c>
      <c r="P60" s="771">
        <f t="shared" si="73"/>
        <v>6179.8047347637312</v>
      </c>
      <c r="Q60" s="519">
        <f t="shared" si="74"/>
        <v>6455.8039690029082</v>
      </c>
      <c r="R60" s="521">
        <f t="shared" si="75"/>
        <v>1490.0011568243328</v>
      </c>
      <c r="S60" s="518">
        <f t="shared" si="76"/>
        <v>80.81998611074799</v>
      </c>
      <c r="T60" s="519">
        <f t="shared" si="77"/>
        <v>6179.8047347637312</v>
      </c>
      <c r="U60" s="519">
        <f t="shared" si="78"/>
        <v>14206.42984670172</v>
      </c>
      <c r="V60" s="3"/>
      <c r="W60" s="1145">
        <f t="shared" si="79"/>
        <v>2050</v>
      </c>
      <c r="X60" s="1149">
        <f t="shared" si="80"/>
        <v>6250.5531145576706</v>
      </c>
      <c r="Y60" s="1146">
        <f t="shared" si="81"/>
        <v>1504.5171238896958</v>
      </c>
      <c r="Z60" s="1146">
        <f t="shared" si="82"/>
        <v>80.714423453015158</v>
      </c>
      <c r="AA60" s="1146">
        <f t="shared" si="83"/>
        <v>6253.5692186643009</v>
      </c>
      <c r="AB60" s="1147">
        <f t="shared" si="22"/>
        <v>14089.353880564682</v>
      </c>
      <c r="AC60" s="1425" t="str">
        <f>IF(OR('Recycling - Case 1'!AC130="No",'Recycling - Case 1'!T170="No"), "No", "Yes")</f>
        <v>Yes</v>
      </c>
      <c r="AD60" s="1149">
        <f t="shared" si="84"/>
        <v>6250.5531145576706</v>
      </c>
      <c r="AE60" s="1146">
        <f t="shared" si="85"/>
        <v>1504.5171238896958</v>
      </c>
      <c r="AF60" s="1146">
        <f t="shared" si="86"/>
        <v>80.714423453015158</v>
      </c>
      <c r="AG60" s="1146">
        <f t="shared" si="87"/>
        <v>6253.5692186643009</v>
      </c>
      <c r="AH60" s="1147">
        <f t="shared" si="60"/>
        <v>14089.353880564682</v>
      </c>
      <c r="AI60" s="1425" t="str">
        <f>IF(OR('Recycling - Case 1'!AI41="No",'Recycling - Case 1'!Z170="No"), "No", "Yes")</f>
        <v>Yes</v>
      </c>
      <c r="AJ60" s="1149">
        <f t="shared" si="88"/>
        <v>5591.004712931277</v>
      </c>
      <c r="AK60" s="1146">
        <f t="shared" si="89"/>
        <v>1504.5171238896958</v>
      </c>
      <c r="AL60" s="1146">
        <f t="shared" si="90"/>
        <v>94.743576348754203</v>
      </c>
      <c r="AM60" s="1146">
        <f t="shared" si="91"/>
        <v>6253.5692186643009</v>
      </c>
      <c r="AN60" s="1147">
        <f t="shared" si="92"/>
        <v>13443.834631834026</v>
      </c>
      <c r="AO60" s="1418" t="str">
        <f>IF(OR('Recycling - Case 2'!AC130="No",'Recycling - Case 2'!T170="No"), "No", "Yes")</f>
        <v>Yes</v>
      </c>
      <c r="AP60" s="1149">
        <f t="shared" si="93"/>
        <v>5591.004712931277</v>
      </c>
      <c r="AQ60" s="1146">
        <f t="shared" si="94"/>
        <v>1504.5171238896958</v>
      </c>
      <c r="AR60" s="1146">
        <f t="shared" si="95"/>
        <v>94.743576348754203</v>
      </c>
      <c r="AS60" s="1146">
        <f t="shared" si="96"/>
        <v>6253.5692186643009</v>
      </c>
      <c r="AT60" s="1147">
        <f t="shared" si="37"/>
        <v>13443.834631834026</v>
      </c>
      <c r="AU60" s="1425" t="str">
        <f>IF(OR('Recycling - Case 2'!AC130="No",'Recycling - Case 2'!T210="No"), "No", "Yes")</f>
        <v>Yes</v>
      </c>
      <c r="AV60" s="1149">
        <f t="shared" si="63"/>
        <v>5592.6430865627435</v>
      </c>
      <c r="AW60" s="1146">
        <f t="shared" si="64"/>
        <v>913.72504196295995</v>
      </c>
      <c r="AX60" s="1146">
        <f t="shared" si="65"/>
        <v>94.743576348754203</v>
      </c>
      <c r="AY60" s="1146">
        <f t="shared" si="66"/>
        <v>6253.5692186643009</v>
      </c>
      <c r="AZ60" s="1147">
        <f t="shared" si="67"/>
        <v>12854.680923538759</v>
      </c>
      <c r="BA60" s="1425" t="str">
        <f>IF(OR('Recycling - Case 3'!AC130="No",'Recycling - Case 3'!T170="No"), "No", "Yes")</f>
        <v>Yes</v>
      </c>
      <c r="BB60" s="1149">
        <f t="shared" si="97"/>
        <v>5592.6430865627435</v>
      </c>
      <c r="BC60" s="1146">
        <f t="shared" si="98"/>
        <v>913.72504196295995</v>
      </c>
      <c r="BD60" s="1146">
        <f t="shared" si="99"/>
        <v>94.743576348754203</v>
      </c>
      <c r="BE60" s="1146">
        <f t="shared" si="100"/>
        <v>6253.5692186643009</v>
      </c>
      <c r="BF60" s="1147">
        <f t="shared" si="47"/>
        <v>12854.680923538759</v>
      </c>
      <c r="BG60" s="1425" t="str">
        <f>IF(OR('Recycling - Case 3'!AC130="No",'Recycling - Case 3'!T210="No"), "No", "Yes")</f>
        <v>Yes</v>
      </c>
      <c r="BH60" s="1145">
        <f t="shared" si="48"/>
        <v>2050</v>
      </c>
      <c r="BI60" s="1146">
        <f>'Recycling - Case 1'!BV130</f>
        <v>65.918605622412073</v>
      </c>
      <c r="BJ60" s="651">
        <f>'Recycling - Case 1'!BW130</f>
        <v>0.75853937115891301</v>
      </c>
      <c r="BK60" s="1147">
        <f>'Recycling - Case 1'!BX130</f>
        <v>13.65418177349142</v>
      </c>
      <c r="BL60" s="1149">
        <f>'Recycling - Case 1'!BY130</f>
        <v>65.918605622412073</v>
      </c>
      <c r="BM60" s="651">
        <f>'Recycling - Case 1'!BZ130</f>
        <v>0.75853937115891301</v>
      </c>
      <c r="BN60" s="1147">
        <f>'Recycling - Case 1'!CA130</f>
        <v>13.65418177349142</v>
      </c>
      <c r="BO60" s="1146">
        <f>'Recycling - Case 2'!BV130</f>
        <v>70.532161126030957</v>
      </c>
      <c r="BP60" s="651">
        <f>'Recycling - Case 2'!BW130</f>
        <v>0.77433347125895857</v>
      </c>
      <c r="BQ60" s="1147">
        <f>'Recycling - Case 2'!BX130</f>
        <v>13.65418177349142</v>
      </c>
      <c r="BR60" s="1149">
        <f>'Recycling - Case 2'!BY130</f>
        <v>70.532161126030957</v>
      </c>
      <c r="BS60" s="651">
        <f>'Recycling - Case 2'!BZ130</f>
        <v>0.77433347125895857</v>
      </c>
      <c r="BT60" s="1147">
        <f>'Recycling - Case 2'!CA130</f>
        <v>13.65418177349142</v>
      </c>
      <c r="BU60" s="1146">
        <f>'Recycling - Case 3'!BV130</f>
        <v>70.532161126030957</v>
      </c>
      <c r="BV60" s="651">
        <f>'Recycling - Case 3'!BW130</f>
        <v>0.77433347125895857</v>
      </c>
      <c r="BW60" s="1147">
        <f>'Recycling - Case 3'!BX130</f>
        <v>13.65418177349142</v>
      </c>
      <c r="BX60" s="1149">
        <f>'Recycling - Case 3'!BY130</f>
        <v>70.532161126030957</v>
      </c>
      <c r="BY60" s="651">
        <f>'Recycling - Case 3'!BZ130</f>
        <v>0.77433347125895857</v>
      </c>
      <c r="BZ60" s="1147">
        <f>'Recycling - Case 3'!CA130</f>
        <v>13.65418177349142</v>
      </c>
      <c r="CA60" s="1145">
        <v>2050</v>
      </c>
      <c r="CB60" s="650">
        <f>'Recycling - Case 1'!CB130</f>
        <v>0.43255685448712144</v>
      </c>
      <c r="CC60" s="651">
        <f>'Recycling - Case 1'!CC130</f>
        <v>0.44084964249689274</v>
      </c>
      <c r="CD60" s="651">
        <f>'Recycling - Case 1'!CD130</f>
        <v>0.43255685448712144</v>
      </c>
      <c r="CE60" s="652">
        <f>'Recycling - Case 1'!CE130</f>
        <v>0.44084964249689274</v>
      </c>
      <c r="CF60" s="650">
        <f>'Recycling - Case 2'!CB130</f>
        <v>0.37379435129462157</v>
      </c>
      <c r="CG60" s="651">
        <f>'Recycling - Case 2'!CC130</f>
        <v>0.40886365369622635</v>
      </c>
      <c r="CH60" s="651">
        <f>'Recycling - Case 2'!CD130</f>
        <v>0.37379435129462157</v>
      </c>
      <c r="CI60" s="652">
        <f>'Recycling - Case 2'!CE130</f>
        <v>0.40886365369622635</v>
      </c>
      <c r="CJ60" s="650">
        <f>'Recycling - Case 3'!CB130</f>
        <v>0.37379435129462157</v>
      </c>
      <c r="CK60" s="651">
        <f>'Recycling - Case 3'!CC130</f>
        <v>0.40886365369622635</v>
      </c>
      <c r="CL60" s="651">
        <f>'Recycling - Case 3'!CD130</f>
        <v>0.37379435129462157</v>
      </c>
      <c r="CM60" s="652">
        <f>'Recycling - Case 3'!CE130</f>
        <v>0.40886365369622635</v>
      </c>
    </row>
    <row r="61" spans="1:91">
      <c r="A61" s="4">
        <f>'Input data'!A150</f>
        <v>2050</v>
      </c>
      <c r="B61" s="4"/>
      <c r="C61" s="769">
        <f>'4A SWD Case 1'!BG120</f>
        <v>297.64538640750811</v>
      </c>
      <c r="D61" s="3">
        <f>'4B Biological treatment '!T114</f>
        <v>0.83445209311685864</v>
      </c>
      <c r="E61" s="1159">
        <f>'4B Biological treatment '!U114</f>
        <v>37.550344190258627</v>
      </c>
      <c r="F61" s="1159">
        <f>'4B Biological treatment '!W114</f>
        <v>2.2530206514155182</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6250.5531145576706</v>
      </c>
      <c r="M61" s="772">
        <f t="shared" si="70"/>
        <v>17.523493955454033</v>
      </c>
      <c r="N61" s="771">
        <f t="shared" si="71"/>
        <v>1486.9936299342417</v>
      </c>
      <c r="O61" s="773">
        <f t="shared" si="72"/>
        <v>80.714423453015158</v>
      </c>
      <c r="P61" s="771">
        <f t="shared" si="73"/>
        <v>6253.5692186643009</v>
      </c>
      <c r="Q61" s="471">
        <f t="shared" si="74"/>
        <v>6250.5531145576706</v>
      </c>
      <c r="R61" s="517">
        <f t="shared" si="75"/>
        <v>1504.5171238896958</v>
      </c>
      <c r="S61" s="514">
        <f t="shared" si="76"/>
        <v>80.714423453015158</v>
      </c>
      <c r="T61" s="471">
        <f t="shared" si="77"/>
        <v>6253.5692186643009</v>
      </c>
      <c r="U61" s="471">
        <f t="shared" si="78"/>
        <v>14089.353880564682</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818.25845123123179</v>
      </c>
      <c r="D63" s="3">
        <f>'4B Biological treatment '!T116</f>
        <v>0.32128727502844628</v>
      </c>
      <c r="E63" s="1159">
        <f>'4B Biological treatment '!U116</f>
        <v>20.389965044028429</v>
      </c>
      <c r="F63" s="1159">
        <f>'4B Biological treatment '!W116</f>
        <v>1.2233979026417054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17183.427475855868</v>
      </c>
      <c r="M63" s="772">
        <f t="shared" ref="M63:M95" si="102">D63*$B$3</f>
        <v>6.747032775597372</v>
      </c>
      <c r="N63" s="771">
        <f t="shared" ref="N63:N95" si="103">E63*$B$3+F63*$C$3</f>
        <v>807.44261574352572</v>
      </c>
      <c r="O63" s="773">
        <f t="shared" ref="O63:O95" si="104">G63+H63*$B$3+I63*$C$3</f>
        <v>313.05069559326625</v>
      </c>
      <c r="P63" s="771">
        <f t="shared" ref="P63:P95" si="105">J63*$B$3+K63*$C$3</f>
        <v>3728.7332486308678</v>
      </c>
      <c r="Q63" s="471">
        <f t="shared" ref="Q63:Q95" si="106">L63</f>
        <v>17183.427475855868</v>
      </c>
      <c r="R63" s="517">
        <f t="shared" ref="R63:R95" si="107">M63+N63</f>
        <v>814.18964851912312</v>
      </c>
      <c r="S63" s="514">
        <f t="shared" ref="S63:S95" si="108">O63</f>
        <v>313.05069559326625</v>
      </c>
      <c r="T63" s="471">
        <f t="shared" ref="T63:T95" si="109">P63</f>
        <v>3728.7332486308678</v>
      </c>
      <c r="U63" s="471">
        <f t="shared" ref="U63:U95" si="110">SUM(Q63:T63)</f>
        <v>22039.401068599123</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800.04834079785724</v>
      </c>
      <c r="D64" s="3">
        <f>'4B Biological treatment '!T117</f>
        <v>0.3745336209898521</v>
      </c>
      <c r="E64" s="1159">
        <f>'4B Biological treatment '!U117</f>
        <v>21.667059451790848</v>
      </c>
      <c r="F64" s="1159">
        <f>'4B Biological treatment '!W117</f>
        <v>1.3000235671074507</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16801.015156755002</v>
      </c>
      <c r="M64" s="772">
        <f t="shared" si="102"/>
        <v>7.8652060407868944</v>
      </c>
      <c r="N64" s="771">
        <f t="shared" si="103"/>
        <v>858.01555429091752</v>
      </c>
      <c r="O64" s="773">
        <f t="shared" si="104"/>
        <v>304.9221239283998</v>
      </c>
      <c r="P64" s="771">
        <f t="shared" si="105"/>
        <v>3821.6612855587077</v>
      </c>
      <c r="Q64" s="519">
        <f t="shared" si="106"/>
        <v>16801.015156755002</v>
      </c>
      <c r="R64" s="521">
        <f t="shared" si="107"/>
        <v>865.88076033170444</v>
      </c>
      <c r="S64" s="518">
        <f t="shared" si="108"/>
        <v>304.9221239283998</v>
      </c>
      <c r="T64" s="519">
        <f t="shared" si="109"/>
        <v>3821.6612855587077</v>
      </c>
      <c r="U64" s="519">
        <f t="shared" si="110"/>
        <v>21793.479326573815</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780.82094141603636</v>
      </c>
      <c r="D65" s="3">
        <f>'4B Biological treatment '!T118</f>
        <v>0.4223341541516335</v>
      </c>
      <c r="E65" s="1159">
        <f>'4B Biological treatment '!U118</f>
        <v>22.456413445946012</v>
      </c>
      <c r="F65" s="1159">
        <f>'4B Biological treatment '!W118</f>
        <v>1.3473848067567606</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16397.239769736763</v>
      </c>
      <c r="M65" s="772">
        <f t="shared" si="102"/>
        <v>8.8690172371843037</v>
      </c>
      <c r="N65" s="771">
        <f t="shared" si="103"/>
        <v>889.27397245946202</v>
      </c>
      <c r="O65" s="773">
        <f t="shared" si="104"/>
        <v>296.95916503445704</v>
      </c>
      <c r="P65" s="771">
        <f t="shared" si="105"/>
        <v>3916.619774427455</v>
      </c>
      <c r="Q65" s="519">
        <f t="shared" si="106"/>
        <v>16397.239769736763</v>
      </c>
      <c r="R65" s="521">
        <f t="shared" si="107"/>
        <v>898.14298969664628</v>
      </c>
      <c r="S65" s="518">
        <f t="shared" si="108"/>
        <v>296.95916503445704</v>
      </c>
      <c r="T65" s="519">
        <f t="shared" si="109"/>
        <v>3916.619774427455</v>
      </c>
      <c r="U65" s="519">
        <f t="shared" si="110"/>
        <v>21508.96169889532</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761.21335162190201</v>
      </c>
      <c r="D66" s="3">
        <f>'4B Biological treatment '!T119</f>
        <v>0.48781158654813067</v>
      </c>
      <c r="E66" s="1159">
        <f>'4B Biological treatment '!U119</f>
        <v>23.798549068039218</v>
      </c>
      <c r="F66" s="1159">
        <f>'4B Biological treatment '!W119</f>
        <v>1.427912944082353</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15985.480384059942</v>
      </c>
      <c r="M66" s="772">
        <f t="shared" si="102"/>
        <v>10.244043317510744</v>
      </c>
      <c r="N66" s="771">
        <f t="shared" si="103"/>
        <v>942.42254309435305</v>
      </c>
      <c r="O66" s="773">
        <f t="shared" si="104"/>
        <v>289.30826928918913</v>
      </c>
      <c r="P66" s="771">
        <f t="shared" si="105"/>
        <v>3995.2541307434112</v>
      </c>
      <c r="Q66" s="519">
        <f t="shared" si="106"/>
        <v>15985.480384059942</v>
      </c>
      <c r="R66" s="521">
        <f t="shared" si="107"/>
        <v>952.66658641186382</v>
      </c>
      <c r="S66" s="518">
        <f t="shared" si="108"/>
        <v>289.30826928918913</v>
      </c>
      <c r="T66" s="519">
        <f t="shared" si="109"/>
        <v>3995.2541307434112</v>
      </c>
      <c r="U66" s="519">
        <f t="shared" si="110"/>
        <v>21222.709370504403</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740.89529770321462</v>
      </c>
      <c r="D67" s="3">
        <f>'4B Biological treatment '!T120</f>
        <v>0.55788205913606248</v>
      </c>
      <c r="E67" s="1159">
        <f>'4B Biological treatment '!U120</f>
        <v>25.104692661122805</v>
      </c>
      <c r="F67" s="1159">
        <f>'4B Biological treatment '!W120</f>
        <v>1.5062815596673684</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15558.801251767507</v>
      </c>
      <c r="M67" s="772">
        <f t="shared" si="102"/>
        <v>11.715523241857312</v>
      </c>
      <c r="N67" s="771">
        <f t="shared" si="103"/>
        <v>994.14582938046306</v>
      </c>
      <c r="O67" s="773">
        <f t="shared" si="104"/>
        <v>281.88387608267908</v>
      </c>
      <c r="P67" s="771">
        <f t="shared" si="105"/>
        <v>4075.1800556596418</v>
      </c>
      <c r="Q67" s="519">
        <f t="shared" si="106"/>
        <v>15558.801251767507</v>
      </c>
      <c r="R67" s="521">
        <f t="shared" si="107"/>
        <v>1005.8613526223204</v>
      </c>
      <c r="S67" s="518">
        <f t="shared" si="108"/>
        <v>281.88387608267908</v>
      </c>
      <c r="T67" s="519">
        <f t="shared" si="109"/>
        <v>4075.1800556596418</v>
      </c>
      <c r="U67" s="519">
        <f t="shared" si="110"/>
        <v>20921.726536132152</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720.07992527340798</v>
      </c>
      <c r="D68" s="3">
        <f>'4B Biological treatment '!T121</f>
        <v>0.59121624918798465</v>
      </c>
      <c r="E68" s="1159">
        <f>'4B Biological treatment '!U121</f>
        <v>26.604731213459303</v>
      </c>
      <c r="F68" s="1159">
        <f>'4B Biological treatment '!W121</f>
        <v>1.5962838728075583</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15121.678430741567</v>
      </c>
      <c r="M68" s="772">
        <f t="shared" si="102"/>
        <v>12.415541232947678</v>
      </c>
      <c r="N68" s="771">
        <f t="shared" si="103"/>
        <v>1053.5473560529886</v>
      </c>
      <c r="O68" s="773">
        <f t="shared" si="104"/>
        <v>274.67843923294652</v>
      </c>
      <c r="P68" s="771">
        <f t="shared" si="105"/>
        <v>4156.4168668213024</v>
      </c>
      <c r="Q68" s="519">
        <f t="shared" si="106"/>
        <v>15121.678430741567</v>
      </c>
      <c r="R68" s="521">
        <f t="shared" si="107"/>
        <v>1065.9628972859362</v>
      </c>
      <c r="S68" s="518">
        <f t="shared" si="108"/>
        <v>274.67843923294652</v>
      </c>
      <c r="T68" s="519">
        <f t="shared" si="109"/>
        <v>4156.4168668213024</v>
      </c>
      <c r="U68" s="519">
        <f t="shared" si="110"/>
        <v>20618.736634081753</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698.94889328377337</v>
      </c>
      <c r="D69" s="3">
        <f>'4B Biological treatment '!T122</f>
        <v>0.62457273457362583</v>
      </c>
      <c r="E69" s="1159">
        <f>'4B Biological treatment '!U122</f>
        <v>28.105773055813156</v>
      </c>
      <c r="F69" s="1159">
        <f>'4B Biological treatment '!W122</f>
        <v>1.6863463833487891</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14677.92675895924</v>
      </c>
      <c r="M69" s="772">
        <f t="shared" si="102"/>
        <v>13.116027426046143</v>
      </c>
      <c r="N69" s="771">
        <f t="shared" si="103"/>
        <v>1112.9886130102009</v>
      </c>
      <c r="O69" s="773">
        <f t="shared" si="104"/>
        <v>267.68465368255238</v>
      </c>
      <c r="P69" s="771">
        <f t="shared" si="105"/>
        <v>4238.9841554957311</v>
      </c>
      <c r="Q69" s="519">
        <f t="shared" si="106"/>
        <v>14677.92675895924</v>
      </c>
      <c r="R69" s="521">
        <f t="shared" si="107"/>
        <v>1126.1046404362471</v>
      </c>
      <c r="S69" s="518">
        <f t="shared" si="108"/>
        <v>267.68465368255238</v>
      </c>
      <c r="T69" s="519">
        <f t="shared" si="109"/>
        <v>4238.9841554957311</v>
      </c>
      <c r="U69" s="519">
        <f t="shared" si="110"/>
        <v>20310.700208573769</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677.49263257883308</v>
      </c>
      <c r="D70" s="3">
        <f>'4B Biological treatment '!T123</f>
        <v>0.65798066957724877</v>
      </c>
      <c r="E70" s="1159">
        <f>'4B Biological treatment '!U123</f>
        <v>29.60913013097619</v>
      </c>
      <c r="F70" s="1159">
        <f>'4B Biological treatment '!W123</f>
        <v>1.7765478078585715</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14227.345284155495</v>
      </c>
      <c r="M70" s="772">
        <f t="shared" si="102"/>
        <v>13.817594061122223</v>
      </c>
      <c r="N70" s="771">
        <f t="shared" si="103"/>
        <v>1172.5215531866572</v>
      </c>
      <c r="O70" s="773">
        <f t="shared" si="104"/>
        <v>260.89544660619578</v>
      </c>
      <c r="P70" s="771">
        <f t="shared" si="105"/>
        <v>4322.9017903124422</v>
      </c>
      <c r="Q70" s="519">
        <f t="shared" si="106"/>
        <v>14227.345284155495</v>
      </c>
      <c r="R70" s="521">
        <f t="shared" si="107"/>
        <v>1186.3391472477795</v>
      </c>
      <c r="S70" s="518">
        <f t="shared" si="108"/>
        <v>260.89544660619578</v>
      </c>
      <c r="T70" s="519">
        <f t="shared" si="109"/>
        <v>4322.9017903124422</v>
      </c>
      <c r="U70" s="519">
        <f t="shared" si="110"/>
        <v>19997.481668321911</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655.87131418889044</v>
      </c>
      <c r="D71" s="3">
        <f>'4B Biological treatment '!T124</f>
        <v>0.69129041155447379</v>
      </c>
      <c r="E71" s="1159">
        <f>'4B Biological treatment '!U124</f>
        <v>31.108068519951317</v>
      </c>
      <c r="F71" s="1159">
        <f>'4B Biological treatment '!W124</f>
        <v>1.8664841111970789</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13773.297597966699</v>
      </c>
      <c r="M71" s="772">
        <f t="shared" si="102"/>
        <v>14.517098642643949</v>
      </c>
      <c r="N71" s="771">
        <f t="shared" si="103"/>
        <v>1231.8795133900721</v>
      </c>
      <c r="O71" s="773">
        <f t="shared" si="104"/>
        <v>254.421083403664</v>
      </c>
      <c r="P71" s="771">
        <f t="shared" si="105"/>
        <v>4400.9219620497197</v>
      </c>
      <c r="Q71" s="519">
        <f t="shared" si="106"/>
        <v>13773.297597966699</v>
      </c>
      <c r="R71" s="521">
        <f t="shared" si="107"/>
        <v>1246.3966120327161</v>
      </c>
      <c r="S71" s="518">
        <f t="shared" si="108"/>
        <v>254.421083403664</v>
      </c>
      <c r="T71" s="519">
        <f t="shared" si="109"/>
        <v>4400.9219620497197</v>
      </c>
      <c r="U71" s="519">
        <f t="shared" si="110"/>
        <v>19675.0372554528</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634.388865765275</v>
      </c>
      <c r="D72" s="3">
        <f>'4B Biological treatment '!T125</f>
        <v>0.72453122292841088</v>
      </c>
      <c r="E72" s="1159">
        <f>'4B Biological treatment '!U125</f>
        <v>32.603905031778481</v>
      </c>
      <c r="F72" s="1159">
        <f>'4B Biological treatment '!W125</f>
        <v>1.9562343019067092</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13322.166181070776</v>
      </c>
      <c r="M72" s="772">
        <f t="shared" si="102"/>
        <v>15.215155681496629</v>
      </c>
      <c r="N72" s="771">
        <f t="shared" si="103"/>
        <v>1291.1146392584278</v>
      </c>
      <c r="O72" s="773">
        <f t="shared" si="104"/>
        <v>248.16184383159901</v>
      </c>
      <c r="P72" s="771">
        <f t="shared" si="105"/>
        <v>4480.0594606132472</v>
      </c>
      <c r="Q72" s="519">
        <f t="shared" si="106"/>
        <v>13322.166181070776</v>
      </c>
      <c r="R72" s="521">
        <f t="shared" si="107"/>
        <v>1306.3297949399243</v>
      </c>
      <c r="S72" s="518">
        <f t="shared" si="108"/>
        <v>248.16184383159901</v>
      </c>
      <c r="T72" s="519">
        <f t="shared" si="109"/>
        <v>4480.0594606132472</v>
      </c>
      <c r="U72" s="519">
        <f t="shared" si="110"/>
        <v>19356.717280455545</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613.1988824619757</v>
      </c>
      <c r="D73" s="3">
        <f>'4B Biological treatment '!T126</f>
        <v>0.72721590947543469</v>
      </c>
      <c r="E73" s="1159">
        <f>'4B Biological treatment '!U126</f>
        <v>32.724715926394559</v>
      </c>
      <c r="F73" s="1159">
        <f>'4B Biological treatment '!W126</f>
        <v>1.9634829555836735</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12877.176531701491</v>
      </c>
      <c r="M73" s="772">
        <f t="shared" si="102"/>
        <v>15.271534098984128</v>
      </c>
      <c r="N73" s="771">
        <f t="shared" si="103"/>
        <v>1295.8987506852245</v>
      </c>
      <c r="O73" s="773">
        <f t="shared" si="104"/>
        <v>234.55354113759998</v>
      </c>
      <c r="P73" s="771">
        <f t="shared" si="105"/>
        <v>4560.3287251503234</v>
      </c>
      <c r="Q73" s="519">
        <f t="shared" si="106"/>
        <v>12877.176531701491</v>
      </c>
      <c r="R73" s="521">
        <f t="shared" si="107"/>
        <v>1311.1702847842087</v>
      </c>
      <c r="S73" s="518">
        <f t="shared" si="108"/>
        <v>234.55354113759998</v>
      </c>
      <c r="T73" s="519">
        <f t="shared" si="109"/>
        <v>4560.3287251503234</v>
      </c>
      <c r="U73" s="519">
        <f t="shared" si="110"/>
        <v>18983.229082773621</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592.57415012268132</v>
      </c>
      <c r="D74" s="3">
        <f>'4B Biological treatment '!T127</f>
        <v>0.73039889894642041</v>
      </c>
      <c r="E74" s="1159">
        <f>'4B Biological treatment '!U127</f>
        <v>32.867950452588914</v>
      </c>
      <c r="F74" s="1159">
        <f>'4B Biological treatment '!W127</f>
        <v>1.9720770271553349</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12444.057152576308</v>
      </c>
      <c r="M74" s="772">
        <f t="shared" si="102"/>
        <v>15.338376877874829</v>
      </c>
      <c r="N74" s="771">
        <f t="shared" si="103"/>
        <v>1301.5708379225212</v>
      </c>
      <c r="O74" s="773">
        <f t="shared" si="104"/>
        <v>221.70018656133303</v>
      </c>
      <c r="P74" s="771">
        <f t="shared" si="105"/>
        <v>4641.7443708292039</v>
      </c>
      <c r="Q74" s="519">
        <f t="shared" si="106"/>
        <v>12444.057152576308</v>
      </c>
      <c r="R74" s="521">
        <f t="shared" si="107"/>
        <v>1316.9092148003961</v>
      </c>
      <c r="S74" s="518">
        <f t="shared" si="108"/>
        <v>221.70018656133303</v>
      </c>
      <c r="T74" s="519">
        <f t="shared" si="109"/>
        <v>4641.7443708292039</v>
      </c>
      <c r="U74" s="519">
        <f t="shared" si="110"/>
        <v>18624.410924767242</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572.66759096971782</v>
      </c>
      <c r="D75" s="3">
        <f>'4B Biological treatment '!T128</f>
        <v>0.73372498499010785</v>
      </c>
      <c r="E75" s="1159">
        <f>'4B Biological treatment '!U128</f>
        <v>33.017624324554852</v>
      </c>
      <c r="F75" s="1159">
        <f>'4B Biological treatment '!W128</f>
        <v>1.981057459473291</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12026.019410364075</v>
      </c>
      <c r="M75" s="772">
        <f t="shared" si="102"/>
        <v>15.408224684792264</v>
      </c>
      <c r="N75" s="771">
        <f t="shared" si="103"/>
        <v>1307.4979232523719</v>
      </c>
      <c r="O75" s="773">
        <f t="shared" si="104"/>
        <v>209.55929653855324</v>
      </c>
      <c r="P75" s="771">
        <f t="shared" si="105"/>
        <v>4724.3211909055435</v>
      </c>
      <c r="Q75" s="519">
        <f t="shared" si="106"/>
        <v>12026.019410364075</v>
      </c>
      <c r="R75" s="521">
        <f t="shared" si="107"/>
        <v>1322.9061479371642</v>
      </c>
      <c r="S75" s="518">
        <f t="shared" si="108"/>
        <v>209.55929653855324</v>
      </c>
      <c r="T75" s="519">
        <f t="shared" si="109"/>
        <v>4724.3211909055435</v>
      </c>
      <c r="U75" s="519">
        <f t="shared" si="110"/>
        <v>18282.806045745336</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553.44936062632223</v>
      </c>
      <c r="D76" s="3">
        <f>'4B Biological treatment '!T129</f>
        <v>0.73741426565488311</v>
      </c>
      <c r="E76" s="1159">
        <f>'4B Biological treatment '!U129</f>
        <v>33.183641954469735</v>
      </c>
      <c r="F76" s="1159">
        <f>'4B Biological treatment '!W129</f>
        <v>1.9910185172681842</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11622.436573152767</v>
      </c>
      <c r="M76" s="772">
        <f t="shared" si="102"/>
        <v>15.485699578752545</v>
      </c>
      <c r="N76" s="771">
        <f t="shared" si="103"/>
        <v>1314.0722213970016</v>
      </c>
      <c r="O76" s="773">
        <f t="shared" si="104"/>
        <v>199.12484182484837</v>
      </c>
      <c r="P76" s="771">
        <f t="shared" si="105"/>
        <v>4801.8266337074856</v>
      </c>
      <c r="Q76" s="519">
        <f t="shared" si="106"/>
        <v>11622.436573152767</v>
      </c>
      <c r="R76" s="521">
        <f t="shared" si="107"/>
        <v>1329.5579209757541</v>
      </c>
      <c r="S76" s="518">
        <f t="shared" si="108"/>
        <v>199.12484182484837</v>
      </c>
      <c r="T76" s="519">
        <f t="shared" si="109"/>
        <v>4801.8266337074856</v>
      </c>
      <c r="U76" s="519">
        <f t="shared" si="110"/>
        <v>17952.945969660854</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534.97968746576805</v>
      </c>
      <c r="D77" s="3">
        <f>'4B Biological treatment '!T130</f>
        <v>0.74115500924779887</v>
      </c>
      <c r="E77" s="1159">
        <f>'4B Biological treatment '!U130</f>
        <v>33.35197541615095</v>
      </c>
      <c r="F77" s="1159">
        <f>'4B Biological treatment '!W130</f>
        <v>2.0011185249690566</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11234.573436781129</v>
      </c>
      <c r="M77" s="772">
        <f t="shared" si="102"/>
        <v>15.564255194203776</v>
      </c>
      <c r="N77" s="771">
        <f t="shared" si="103"/>
        <v>1320.7382264795774</v>
      </c>
      <c r="O77" s="773">
        <f t="shared" si="104"/>
        <v>188.7479302250164</v>
      </c>
      <c r="P77" s="771">
        <f t="shared" si="105"/>
        <v>4880.3108912879725</v>
      </c>
      <c r="Q77" s="519">
        <f t="shared" si="106"/>
        <v>11234.573436781129</v>
      </c>
      <c r="R77" s="521">
        <f t="shared" si="107"/>
        <v>1336.3024816737811</v>
      </c>
      <c r="S77" s="518">
        <f t="shared" si="108"/>
        <v>188.7479302250164</v>
      </c>
      <c r="T77" s="519">
        <f t="shared" si="109"/>
        <v>4880.3108912879725</v>
      </c>
      <c r="U77" s="519">
        <f t="shared" si="110"/>
        <v>17639.934739967899</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517.10033517859847</v>
      </c>
      <c r="D78" s="3">
        <f>'4B Biological treatment '!T131</f>
        <v>0.74480869594879706</v>
      </c>
      <c r="E78" s="1159">
        <f>'4B Biological treatment '!U131</f>
        <v>33.516391317695863</v>
      </c>
      <c r="F78" s="1159">
        <f>'4B Biological treatment '!W131</f>
        <v>2.010983479061752</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10859.107038750568</v>
      </c>
      <c r="M78" s="772">
        <f t="shared" si="102"/>
        <v>15.640982614924738</v>
      </c>
      <c r="N78" s="771">
        <f t="shared" si="103"/>
        <v>1327.2490961807562</v>
      </c>
      <c r="O78" s="773">
        <f t="shared" si="104"/>
        <v>178.42741871714372</v>
      </c>
      <c r="P78" s="771">
        <f t="shared" si="105"/>
        <v>4959.7850255740987</v>
      </c>
      <c r="Q78" s="519">
        <f t="shared" si="106"/>
        <v>10859.107038750568</v>
      </c>
      <c r="R78" s="521">
        <f t="shared" si="107"/>
        <v>1342.8900787956809</v>
      </c>
      <c r="S78" s="518">
        <f t="shared" si="108"/>
        <v>178.42741871714372</v>
      </c>
      <c r="T78" s="519">
        <f t="shared" si="109"/>
        <v>4959.7850255740987</v>
      </c>
      <c r="U78" s="519">
        <f t="shared" si="110"/>
        <v>17340.209561837491</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499.99397724744449</v>
      </c>
      <c r="D79" s="3">
        <f>'4B Biological treatment '!T132</f>
        <v>0.74877228113668171</v>
      </c>
      <c r="E79" s="1159">
        <f>'4B Biological treatment '!U132</f>
        <v>33.694752651150672</v>
      </c>
      <c r="F79" s="1159">
        <f>'4B Biological treatment '!W132</f>
        <v>2.0216851590690403</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10499.873522196334</v>
      </c>
      <c r="M79" s="772">
        <f t="shared" si="102"/>
        <v>15.724217903870315</v>
      </c>
      <c r="N79" s="771">
        <f t="shared" si="103"/>
        <v>1334.3122049855665</v>
      </c>
      <c r="O79" s="773">
        <f t="shared" si="104"/>
        <v>168.16219083511854</v>
      </c>
      <c r="P79" s="771">
        <f t="shared" si="105"/>
        <v>5040.2602160131582</v>
      </c>
      <c r="Q79" s="519">
        <f t="shared" si="106"/>
        <v>10499.873522196334</v>
      </c>
      <c r="R79" s="521">
        <f t="shared" si="107"/>
        <v>1350.0364228894368</v>
      </c>
      <c r="S79" s="518">
        <f t="shared" si="108"/>
        <v>168.16219083511854</v>
      </c>
      <c r="T79" s="519">
        <f t="shared" si="109"/>
        <v>5040.2602160131582</v>
      </c>
      <c r="U79" s="519">
        <f t="shared" si="110"/>
        <v>17058.332351934048</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483.48437045002407</v>
      </c>
      <c r="D80" s="3">
        <f>'4B Biological treatment '!T133</f>
        <v>0.75275004423008074</v>
      </c>
      <c r="E80" s="1159">
        <f>'4B Biological treatment '!U133</f>
        <v>33.873751990353632</v>
      </c>
      <c r="F80" s="1159">
        <f>'4B Biological treatment '!W133</f>
        <v>2.0324251194212177</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10153.171779450506</v>
      </c>
      <c r="M80" s="772">
        <f t="shared" si="102"/>
        <v>15.807750928831695</v>
      </c>
      <c r="N80" s="771">
        <f t="shared" si="103"/>
        <v>1341.4005788180039</v>
      </c>
      <c r="O80" s="773">
        <f t="shared" si="104"/>
        <v>157.95115591721603</v>
      </c>
      <c r="P80" s="771">
        <f t="shared" si="105"/>
        <v>5121.7477607728442</v>
      </c>
      <c r="Q80" s="519">
        <f t="shared" si="106"/>
        <v>10153.171779450506</v>
      </c>
      <c r="R80" s="521">
        <f t="shared" si="107"/>
        <v>1357.2083297468355</v>
      </c>
      <c r="S80" s="518">
        <f t="shared" si="108"/>
        <v>157.95115591721603</v>
      </c>
      <c r="T80" s="519">
        <f t="shared" si="109"/>
        <v>5121.7477607728442</v>
      </c>
      <c r="U80" s="519">
        <f t="shared" si="110"/>
        <v>16790.0790258874</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467.56888625994793</v>
      </c>
      <c r="D81" s="3">
        <f>'4B Biological treatment '!T134</f>
        <v>0.75719045940475471</v>
      </c>
      <c r="E81" s="1159">
        <f>'4B Biological treatment '!U134</f>
        <v>34.073570673213958</v>
      </c>
      <c r="F81" s="1159">
        <f>'4B Biological treatment '!W134</f>
        <v>2.0444142403928374</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9818.9466114589068</v>
      </c>
      <c r="M81" s="772">
        <f t="shared" si="102"/>
        <v>15.900999647499848</v>
      </c>
      <c r="N81" s="771">
        <f t="shared" si="103"/>
        <v>1349.3133986592727</v>
      </c>
      <c r="O81" s="773">
        <f t="shared" si="104"/>
        <v>147.84395852682215</v>
      </c>
      <c r="P81" s="771">
        <f t="shared" si="105"/>
        <v>5197.9991360271206</v>
      </c>
      <c r="Q81" s="519">
        <f t="shared" si="106"/>
        <v>9818.9466114589068</v>
      </c>
      <c r="R81" s="521">
        <f t="shared" si="107"/>
        <v>1365.2143983067726</v>
      </c>
      <c r="S81" s="518">
        <f t="shared" si="108"/>
        <v>147.84395852682215</v>
      </c>
      <c r="T81" s="519">
        <f t="shared" si="109"/>
        <v>5197.9991360271206</v>
      </c>
      <c r="U81" s="519">
        <f t="shared" si="110"/>
        <v>16530.004104319622</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452.32844995199281</v>
      </c>
      <c r="D82" s="3">
        <f>'4B Biological treatment '!T135</f>
        <v>0.76198355432236009</v>
      </c>
      <c r="E82" s="1159">
        <f>'4B Biological treatment '!U135</f>
        <v>34.289259944506199</v>
      </c>
      <c r="F82" s="1159">
        <f>'4B Biological treatment '!W135</f>
        <v>2.057355596670372</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9498.8974489918492</v>
      </c>
      <c r="M82" s="772">
        <f t="shared" si="102"/>
        <v>16.001654640769562</v>
      </c>
      <c r="N82" s="771">
        <f t="shared" si="103"/>
        <v>1357.8546938024456</v>
      </c>
      <c r="O82" s="773">
        <f t="shared" si="104"/>
        <v>144.25651033931339</v>
      </c>
      <c r="P82" s="771">
        <f t="shared" si="105"/>
        <v>5275.0924855187541</v>
      </c>
      <c r="Q82" s="519">
        <f t="shared" si="106"/>
        <v>9498.8974489918492</v>
      </c>
      <c r="R82" s="521">
        <f t="shared" si="107"/>
        <v>1373.8563484432152</v>
      </c>
      <c r="S82" s="518">
        <f t="shared" si="108"/>
        <v>144.25651033931339</v>
      </c>
      <c r="T82" s="519">
        <f t="shared" si="109"/>
        <v>5275.0924855187541</v>
      </c>
      <c r="U82" s="519">
        <f t="shared" si="110"/>
        <v>16292.102793293132</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437.88681005380829</v>
      </c>
      <c r="D83" s="3">
        <f>'4B Biological treatment '!T136</f>
        <v>0.76657433531841812</v>
      </c>
      <c r="E83" s="1159">
        <f>'4B Biological treatment '!U136</f>
        <v>34.49584508932881</v>
      </c>
      <c r="F83" s="1159">
        <f>'4B Biological treatment '!W136</f>
        <v>2.0697507053597288</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9195.6230111299737</v>
      </c>
      <c r="M83" s="772">
        <f t="shared" si="102"/>
        <v>16.09806104168678</v>
      </c>
      <c r="N83" s="771">
        <f t="shared" si="103"/>
        <v>1366.0354655374208</v>
      </c>
      <c r="O83" s="773">
        <f t="shared" si="104"/>
        <v>137.79108332877814</v>
      </c>
      <c r="P83" s="771">
        <f t="shared" si="105"/>
        <v>5353.0360506752186</v>
      </c>
      <c r="Q83" s="519">
        <f t="shared" si="106"/>
        <v>9195.6230111299737</v>
      </c>
      <c r="R83" s="521">
        <f t="shared" si="107"/>
        <v>1382.1335265791076</v>
      </c>
      <c r="S83" s="518">
        <f t="shared" si="108"/>
        <v>137.79108332877814</v>
      </c>
      <c r="T83" s="519">
        <f t="shared" si="109"/>
        <v>5353.0360506752186</v>
      </c>
      <c r="U83" s="519">
        <f t="shared" si="110"/>
        <v>16068.583671713079</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424.09237825228064</v>
      </c>
      <c r="D84" s="3">
        <f>'4B Biological treatment '!T137</f>
        <v>0.77125601480161277</v>
      </c>
      <c r="E84" s="1159">
        <f>'4B Biological treatment '!U137</f>
        <v>34.706520666072571</v>
      </c>
      <c r="F84" s="1159">
        <f>'4B Biological treatment '!W137</f>
        <v>2.0823912399643545</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8905.9399432978935</v>
      </c>
      <c r="M84" s="772">
        <f t="shared" si="102"/>
        <v>16.19637631083387</v>
      </c>
      <c r="N84" s="771">
        <f t="shared" si="103"/>
        <v>1374.3782183764738</v>
      </c>
      <c r="O84" s="773">
        <f t="shared" si="104"/>
        <v>131.35405873525082</v>
      </c>
      <c r="P84" s="771">
        <f t="shared" si="105"/>
        <v>5431.8381484682886</v>
      </c>
      <c r="Q84" s="519">
        <f t="shared" si="106"/>
        <v>8905.9399432978935</v>
      </c>
      <c r="R84" s="521">
        <f t="shared" si="107"/>
        <v>1390.5745946873076</v>
      </c>
      <c r="S84" s="518">
        <f t="shared" si="108"/>
        <v>131.35405873525082</v>
      </c>
      <c r="T84" s="519">
        <f t="shared" si="109"/>
        <v>5431.8381484682886</v>
      </c>
      <c r="U84" s="519">
        <f t="shared" si="110"/>
        <v>15859.70674518874</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410.91912618421628</v>
      </c>
      <c r="D85" s="3">
        <f>'4B Biological treatment '!T138</f>
        <v>0.7760308771541754</v>
      </c>
      <c r="E85" s="1159">
        <f>'4B Biological treatment '!U138</f>
        <v>34.921389471937886</v>
      </c>
      <c r="F85" s="1159">
        <f>'4B Biological treatment '!W138</f>
        <v>2.0952833683162733</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8629.3016498685411</v>
      </c>
      <c r="M85" s="772">
        <f t="shared" si="102"/>
        <v>16.296648420237684</v>
      </c>
      <c r="N85" s="771">
        <f t="shared" si="103"/>
        <v>1382.8870230887403</v>
      </c>
      <c r="O85" s="773">
        <f t="shared" si="104"/>
        <v>124.94496389699975</v>
      </c>
      <c r="P85" s="771">
        <f t="shared" si="105"/>
        <v>5511.507172078449</v>
      </c>
      <c r="Q85" s="519">
        <f t="shared" si="106"/>
        <v>8629.3016498685411</v>
      </c>
      <c r="R85" s="521">
        <f t="shared" si="107"/>
        <v>1399.183671508978</v>
      </c>
      <c r="S85" s="518">
        <f t="shared" si="108"/>
        <v>124.94496389699975</v>
      </c>
      <c r="T85" s="519">
        <f t="shared" si="109"/>
        <v>5511.507172078449</v>
      </c>
      <c r="U85" s="519">
        <f t="shared" si="110"/>
        <v>15664.937457352968</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398.34216740688817</v>
      </c>
      <c r="D86" s="3">
        <f>'4B Biological treatment '!T139</f>
        <v>0.78071632807493396</v>
      </c>
      <c r="E86" s="1159">
        <f>'4B Biological treatment '!U139</f>
        <v>35.132234763372026</v>
      </c>
      <c r="F86" s="1159">
        <f>'4B Biological treatment '!W139</f>
        <v>2.1079340858023214</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8365.1855155446519</v>
      </c>
      <c r="M86" s="772">
        <f t="shared" si="102"/>
        <v>16.395042889573613</v>
      </c>
      <c r="N86" s="771">
        <f t="shared" si="103"/>
        <v>1391.2364966295322</v>
      </c>
      <c r="O86" s="773">
        <f t="shared" si="104"/>
        <v>118.59896220497515</v>
      </c>
      <c r="P86" s="771">
        <f t="shared" si="105"/>
        <v>5585.8882679954158</v>
      </c>
      <c r="Q86" s="519">
        <f t="shared" si="106"/>
        <v>8365.1855155446519</v>
      </c>
      <c r="R86" s="521">
        <f t="shared" si="107"/>
        <v>1407.6315395191059</v>
      </c>
      <c r="S86" s="518">
        <f t="shared" si="108"/>
        <v>118.59896220497515</v>
      </c>
      <c r="T86" s="519">
        <f t="shared" si="109"/>
        <v>5585.8882679954158</v>
      </c>
      <c r="U86" s="519">
        <f t="shared" si="110"/>
        <v>15477.304285264148</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386.04020730089809</v>
      </c>
      <c r="D87" s="3">
        <f>'4B Biological treatment '!T140</f>
        <v>0.78565950442917332</v>
      </c>
      <c r="E87" s="1159">
        <f>'4B Biological treatment '!U140</f>
        <v>35.354677699312795</v>
      </c>
      <c r="F87" s="1159">
        <f>'4B Biological treatment '!W140</f>
        <v>2.1212806619587679</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8106.8443533188602</v>
      </c>
      <c r="M87" s="772">
        <f t="shared" si="102"/>
        <v>16.49884959301264</v>
      </c>
      <c r="N87" s="771">
        <f t="shared" si="103"/>
        <v>1400.0452368927868</v>
      </c>
      <c r="O87" s="773">
        <f t="shared" si="104"/>
        <v>112.27558743164121</v>
      </c>
      <c r="P87" s="771">
        <f t="shared" si="105"/>
        <v>5660.9807054541461</v>
      </c>
      <c r="Q87" s="519">
        <f t="shared" si="106"/>
        <v>8106.8443533188602</v>
      </c>
      <c r="R87" s="521">
        <f t="shared" si="107"/>
        <v>1416.5440864857994</v>
      </c>
      <c r="S87" s="518">
        <f t="shared" si="108"/>
        <v>112.27558743164121</v>
      </c>
      <c r="T87" s="519">
        <f t="shared" si="109"/>
        <v>5660.9807054541461</v>
      </c>
      <c r="U87" s="519">
        <f t="shared" si="110"/>
        <v>15296.644732690445</v>
      </c>
    </row>
    <row r="88" spans="1:43">
      <c r="A88" s="4">
        <f>'Input data'!A143</f>
        <v>2043</v>
      </c>
      <c r="B88" s="4"/>
      <c r="C88" s="769">
        <f>'4A SWD Case 1'!BN113</f>
        <v>374.00848135123221</v>
      </c>
      <c r="D88" s="3">
        <f>'4B Biological treatment '!T141</f>
        <v>0.79081750208931778</v>
      </c>
      <c r="E88" s="1159">
        <f>'4B Biological treatment '!U141</f>
        <v>35.586787594019299</v>
      </c>
      <c r="F88" s="1159">
        <f>'4B Biological treatment '!W141</f>
        <v>2.1352072556411579</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7854.178108375876</v>
      </c>
      <c r="M88" s="772">
        <f t="shared" si="102"/>
        <v>16.607167543875672</v>
      </c>
      <c r="N88" s="771">
        <f t="shared" si="103"/>
        <v>1409.2367887231642</v>
      </c>
      <c r="O88" s="773">
        <f t="shared" si="104"/>
        <v>105.9745212931887</v>
      </c>
      <c r="P88" s="771">
        <f t="shared" si="105"/>
        <v>5736.7904513402209</v>
      </c>
      <c r="Q88" s="519">
        <f t="shared" si="106"/>
        <v>7854.178108375876</v>
      </c>
      <c r="R88" s="521">
        <f t="shared" si="107"/>
        <v>1425.8439562670399</v>
      </c>
      <c r="S88" s="518">
        <f t="shared" si="108"/>
        <v>105.9745212931887</v>
      </c>
      <c r="T88" s="519">
        <f t="shared" si="109"/>
        <v>5736.7904513402209</v>
      </c>
      <c r="U88" s="519">
        <f t="shared" si="110"/>
        <v>15122.787037276325</v>
      </c>
    </row>
    <row r="89" spans="1:43">
      <c r="A89" s="4">
        <f>'Input data'!A144</f>
        <v>2044</v>
      </c>
      <c r="B89" s="4"/>
      <c r="C89" s="769">
        <f>'4A SWD Case 1'!BN114</f>
        <v>362.2419280420857</v>
      </c>
      <c r="D89" s="3">
        <f>'4B Biological treatment '!T142</f>
        <v>0.79619774608381966</v>
      </c>
      <c r="E89" s="1159">
        <f>'4B Biological treatment '!U142</f>
        <v>35.82889857377188</v>
      </c>
      <c r="F89" s="1159">
        <f>'4B Biological treatment '!W142</f>
        <v>2.1497339144263128</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7607.0804888838002</v>
      </c>
      <c r="M89" s="772">
        <f t="shared" si="102"/>
        <v>16.720152667760214</v>
      </c>
      <c r="N89" s="771">
        <f t="shared" si="103"/>
        <v>1418.8243835213666</v>
      </c>
      <c r="O89" s="773">
        <f t="shared" si="104"/>
        <v>99.695450674930214</v>
      </c>
      <c r="P89" s="771">
        <f t="shared" si="105"/>
        <v>5813.3235192185621</v>
      </c>
      <c r="Q89" s="519">
        <f t="shared" si="106"/>
        <v>7607.0804888838002</v>
      </c>
      <c r="R89" s="521">
        <f t="shared" si="107"/>
        <v>1435.5445361891268</v>
      </c>
      <c r="S89" s="518">
        <f t="shared" si="108"/>
        <v>99.695450674930214</v>
      </c>
      <c r="T89" s="519">
        <f t="shared" si="109"/>
        <v>5813.3235192185621</v>
      </c>
      <c r="U89" s="519">
        <f t="shared" si="110"/>
        <v>14955.643994966418</v>
      </c>
    </row>
    <row r="90" spans="1:43">
      <c r="A90" s="4">
        <f>'Input data'!A145</f>
        <v>2045</v>
      </c>
      <c r="B90" s="4"/>
      <c r="C90" s="769">
        <f>'4A SWD Case 1'!BN115</f>
        <v>350.73538795074893</v>
      </c>
      <c r="D90" s="3">
        <f>'4B Biological treatment '!T143</f>
        <v>0.80194346982708131</v>
      </c>
      <c r="E90" s="1159">
        <f>'4B Biological treatment '!U143</f>
        <v>36.087456142218656</v>
      </c>
      <c r="F90" s="1159">
        <f>'4B Biological treatment '!W143</f>
        <v>2.1652473685331191</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7365.4431469657275</v>
      </c>
      <c r="M90" s="772">
        <f t="shared" si="102"/>
        <v>16.840812866368708</v>
      </c>
      <c r="N90" s="771">
        <f t="shared" si="103"/>
        <v>1429.0632632318589</v>
      </c>
      <c r="O90" s="773">
        <f t="shared" si="104"/>
        <v>93.438067529346228</v>
      </c>
      <c r="P90" s="771">
        <f t="shared" si="105"/>
        <v>5890.5859696831139</v>
      </c>
      <c r="Q90" s="519">
        <f t="shared" si="106"/>
        <v>7365.4431469657275</v>
      </c>
      <c r="R90" s="521">
        <f t="shared" si="107"/>
        <v>1445.9040760982275</v>
      </c>
      <c r="S90" s="518">
        <f t="shared" si="108"/>
        <v>93.438067529346228</v>
      </c>
      <c r="T90" s="519">
        <f t="shared" si="109"/>
        <v>5890.5859696831139</v>
      </c>
      <c r="U90" s="519">
        <f t="shared" si="110"/>
        <v>14795.371260276415</v>
      </c>
    </row>
    <row r="91" spans="1:43">
      <c r="A91" s="4">
        <f>'Input data'!A146</f>
        <v>2046</v>
      </c>
      <c r="B91" s="4"/>
      <c r="C91" s="769">
        <f>'4A SWD Case 1'!BN116</f>
        <v>339.48384483048187</v>
      </c>
      <c r="D91" s="3">
        <f>'4B Biological treatment '!T144</f>
        <v>0.80803540596498036</v>
      </c>
      <c r="E91" s="1159">
        <f>'4B Biological treatment '!U144</f>
        <v>36.361593268424116</v>
      </c>
      <c r="F91" s="1159">
        <f>'4B Biological treatment '!W144</f>
        <v>2.1816955961054467</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7129.1607414401196</v>
      </c>
      <c r="M91" s="772">
        <f t="shared" si="102"/>
        <v>16.968743525264589</v>
      </c>
      <c r="N91" s="771">
        <f t="shared" si="103"/>
        <v>1439.9190934295948</v>
      </c>
      <c r="O91" s="773">
        <f t="shared" si="104"/>
        <v>87.227232528263414</v>
      </c>
      <c r="P91" s="771">
        <f t="shared" si="105"/>
        <v>5962.0228726331479</v>
      </c>
      <c r="Q91" s="519">
        <f t="shared" si="106"/>
        <v>7129.1607414401196</v>
      </c>
      <c r="R91" s="521">
        <f t="shared" si="107"/>
        <v>1456.8878369548595</v>
      </c>
      <c r="S91" s="518">
        <f t="shared" si="108"/>
        <v>87.227232528263414</v>
      </c>
      <c r="T91" s="519">
        <f t="shared" si="109"/>
        <v>5962.0228726331479</v>
      </c>
      <c r="U91" s="519">
        <f t="shared" si="110"/>
        <v>14635.29868355639</v>
      </c>
    </row>
    <row r="92" spans="1:43">
      <c r="A92" s="4">
        <f>'Input data'!A147</f>
        <v>2047</v>
      </c>
      <c r="B92" s="4"/>
      <c r="C92" s="769">
        <f>'4A SWD Case 1'!BN117</f>
        <v>328.47043077147447</v>
      </c>
      <c r="D92" s="3">
        <f>'4B Biological treatment '!T145</f>
        <v>0.81385919632540382</v>
      </c>
      <c r="E92" s="1159">
        <f>'4B Biological treatment '!U145</f>
        <v>36.623663834643168</v>
      </c>
      <c r="F92" s="1159">
        <f>'4B Biological treatment '!W145</f>
        <v>2.1974198300785903</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6897.8790462009638</v>
      </c>
      <c r="M92" s="772">
        <f t="shared" si="102"/>
        <v>17.091043122833479</v>
      </c>
      <c r="N92" s="771">
        <f t="shared" si="103"/>
        <v>1450.2970878518695</v>
      </c>
      <c r="O92" s="773">
        <f t="shared" si="104"/>
        <v>81.033572020965295</v>
      </c>
      <c r="P92" s="771">
        <f t="shared" si="105"/>
        <v>6034.0356184153861</v>
      </c>
      <c r="Q92" s="519">
        <f t="shared" si="106"/>
        <v>6897.8790462009638</v>
      </c>
      <c r="R92" s="521">
        <f t="shared" si="107"/>
        <v>1467.388130974703</v>
      </c>
      <c r="S92" s="518">
        <f t="shared" si="108"/>
        <v>81.033572020965295</v>
      </c>
      <c r="T92" s="519">
        <f t="shared" si="109"/>
        <v>6034.0356184153861</v>
      </c>
      <c r="U92" s="519">
        <f t="shared" si="110"/>
        <v>14480.336367612019</v>
      </c>
    </row>
    <row r="93" spans="1:43">
      <c r="A93" s="4">
        <f>'Input data'!A148</f>
        <v>2048</v>
      </c>
      <c r="B93" s="4"/>
      <c r="C93" s="769">
        <f>'4A SWD Case 1'!BN118</f>
        <v>317.68949169041281</v>
      </c>
      <c r="D93" s="3">
        <f>'4B Biological treatment '!T146</f>
        <v>0.81994961715748405</v>
      </c>
      <c r="E93" s="1159">
        <f>'4B Biological treatment '!U146</f>
        <v>36.897732772086783</v>
      </c>
      <c r="F93" s="1159">
        <f>'4B Biological treatment '!W146</f>
        <v>2.2138639663252069</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6671.4793254986689</v>
      </c>
      <c r="M93" s="772">
        <f t="shared" si="102"/>
        <v>17.218941960307166</v>
      </c>
      <c r="N93" s="771">
        <f t="shared" si="103"/>
        <v>1461.1502177746365</v>
      </c>
      <c r="O93" s="773">
        <f t="shared" si="104"/>
        <v>80.926366254145591</v>
      </c>
      <c r="P93" s="771">
        <f t="shared" si="105"/>
        <v>6106.6282245986458</v>
      </c>
      <c r="Q93" s="519">
        <f t="shared" si="106"/>
        <v>6671.4793254986689</v>
      </c>
      <c r="R93" s="521">
        <f t="shared" si="107"/>
        <v>1478.3691597349437</v>
      </c>
      <c r="S93" s="518">
        <f t="shared" si="108"/>
        <v>80.926366254145591</v>
      </c>
      <c r="T93" s="519">
        <f t="shared" si="109"/>
        <v>6106.6282245986458</v>
      </c>
      <c r="U93" s="519">
        <f t="shared" si="110"/>
        <v>14337.403076086404</v>
      </c>
    </row>
    <row r="94" spans="1:43">
      <c r="A94" s="4">
        <f>'Input data'!A149</f>
        <v>2049</v>
      </c>
      <c r="B94" s="4"/>
      <c r="C94" s="769">
        <f>'4A SWD Case 1'!BN119</f>
        <v>307.41923661918611</v>
      </c>
      <c r="D94" s="3">
        <f>'4B Biological treatment '!T147</f>
        <v>0.82640108531576995</v>
      </c>
      <c r="E94" s="1159">
        <f>'4B Biological treatment '!U147</f>
        <v>37.188048839209642</v>
      </c>
      <c r="F94" s="1159">
        <f>'4B Biological treatment '!W147</f>
        <v>2.2312829303525783</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6455.8039690029082</v>
      </c>
      <c r="M94" s="772">
        <f t="shared" si="102"/>
        <v>17.354422791631169</v>
      </c>
      <c r="N94" s="771">
        <f t="shared" si="103"/>
        <v>1472.6467340327017</v>
      </c>
      <c r="O94" s="773">
        <f t="shared" si="104"/>
        <v>80.81998611074799</v>
      </c>
      <c r="P94" s="771">
        <f t="shared" si="105"/>
        <v>6179.8047347637312</v>
      </c>
      <c r="Q94" s="519">
        <f t="shared" si="106"/>
        <v>6455.8039690029082</v>
      </c>
      <c r="R94" s="521">
        <f t="shared" si="107"/>
        <v>1490.0011568243328</v>
      </c>
      <c r="S94" s="518">
        <f t="shared" si="108"/>
        <v>80.81998611074799</v>
      </c>
      <c r="T94" s="519">
        <f t="shared" si="109"/>
        <v>6179.8047347637312</v>
      </c>
      <c r="U94" s="519">
        <f t="shared" si="110"/>
        <v>14206.42984670172</v>
      </c>
    </row>
    <row r="95" spans="1:43">
      <c r="A95" s="4">
        <f>'Input data'!A150</f>
        <v>2050</v>
      </c>
      <c r="B95" s="4"/>
      <c r="C95" s="769">
        <f>'4A SWD Case 1'!BN120</f>
        <v>297.64538640750811</v>
      </c>
      <c r="D95" s="3">
        <f>'4B Biological treatment '!T148</f>
        <v>0.83445209311685864</v>
      </c>
      <c r="E95" s="1159">
        <f>'4B Biological treatment '!U148</f>
        <v>37.550344190258627</v>
      </c>
      <c r="F95" s="1159">
        <f>'4B Biological treatment '!W148</f>
        <v>2.2530206514155182</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6250.5531145576706</v>
      </c>
      <c r="M95" s="772">
        <f t="shared" si="102"/>
        <v>17.523493955454033</v>
      </c>
      <c r="N95" s="771">
        <f t="shared" si="103"/>
        <v>1486.9936299342417</v>
      </c>
      <c r="O95" s="773">
        <f t="shared" si="104"/>
        <v>80.714423453015158</v>
      </c>
      <c r="P95" s="771">
        <f t="shared" si="105"/>
        <v>6253.5692186643009</v>
      </c>
      <c r="Q95" s="471">
        <f t="shared" si="106"/>
        <v>6250.5531145576706</v>
      </c>
      <c r="R95" s="517">
        <f t="shared" si="107"/>
        <v>1504.5171238896958</v>
      </c>
      <c r="S95" s="514">
        <f t="shared" si="108"/>
        <v>80.714423453015158</v>
      </c>
      <c r="T95" s="471">
        <f t="shared" si="109"/>
        <v>6253.5692186643009</v>
      </c>
      <c r="U95" s="471">
        <f t="shared" si="110"/>
        <v>14089.353880564682</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818.25845123123179</v>
      </c>
      <c r="D97" s="3">
        <f>'4B Biological treatment '!T150</f>
        <v>0.32128727502844628</v>
      </c>
      <c r="E97" s="1159">
        <f>'4B Biological treatment '!U150</f>
        <v>20.389965044028429</v>
      </c>
      <c r="F97" s="1159">
        <f>'4B Biological treatment '!W150</f>
        <v>1.2233979026417054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17183.427475855868</v>
      </c>
      <c r="M97" s="772">
        <f t="shared" ref="M97:M129" si="112">D97*$B$3</f>
        <v>6.747032775597372</v>
      </c>
      <c r="N97" s="771">
        <f t="shared" ref="N97:N129" si="113">E97*$B$3+F97*$C$3</f>
        <v>807.44261574352572</v>
      </c>
      <c r="O97" s="773">
        <f t="shared" ref="O97:O129" si="114">G97+H97*$B$3+I97*$C$3</f>
        <v>313.30333811016675</v>
      </c>
      <c r="P97" s="771">
        <f t="shared" ref="P97:P129" si="115">J97*$B$3+K97*$C$3</f>
        <v>3778.1317878798554</v>
      </c>
      <c r="Q97" s="471">
        <f t="shared" si="74"/>
        <v>17183.427475855868</v>
      </c>
      <c r="R97" s="517">
        <f t="shared" si="75"/>
        <v>814.18964851912312</v>
      </c>
      <c r="S97" s="514">
        <f t="shared" si="76"/>
        <v>313.30333811016675</v>
      </c>
      <c r="T97" s="471">
        <f t="shared" si="77"/>
        <v>3778.1317878798554</v>
      </c>
      <c r="U97" s="471">
        <f t="shared" si="78"/>
        <v>22089.052250365014</v>
      </c>
    </row>
    <row r="98" spans="1:21">
      <c r="A98" s="4">
        <f>'Input data'!A119</f>
        <v>2019</v>
      </c>
      <c r="B98" s="4"/>
      <c r="C98" s="769">
        <f>'4A SWD Case 2'!BG89</f>
        <v>800.31631292725694</v>
      </c>
      <c r="D98" s="3">
        <f>'4B Biological treatment '!T151</f>
        <v>0.3745336209898521</v>
      </c>
      <c r="E98" s="1159">
        <f>'4B Biological treatment '!U151</f>
        <v>21.667059451790848</v>
      </c>
      <c r="F98" s="1159">
        <f>'4B Biological treatment '!W151</f>
        <v>1.3000235671074507</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16806.642571472396</v>
      </c>
      <c r="M98" s="772">
        <f t="shared" si="112"/>
        <v>7.8652060407868944</v>
      </c>
      <c r="N98" s="771">
        <f t="shared" si="113"/>
        <v>858.01555429091752</v>
      </c>
      <c r="O98" s="773">
        <f t="shared" si="114"/>
        <v>307.81392004196488</v>
      </c>
      <c r="P98" s="771">
        <f t="shared" si="115"/>
        <v>3922.0560748079342</v>
      </c>
      <c r="Q98" s="519">
        <f t="shared" si="74"/>
        <v>16806.642571472396</v>
      </c>
      <c r="R98" s="521">
        <f t="shared" si="75"/>
        <v>865.88076033170444</v>
      </c>
      <c r="S98" s="518">
        <f t="shared" si="76"/>
        <v>307.81392004196488</v>
      </c>
      <c r="T98" s="519">
        <f t="shared" si="77"/>
        <v>3922.0560748079342</v>
      </c>
      <c r="U98" s="519">
        <f t="shared" si="78"/>
        <v>21902.393326653997</v>
      </c>
    </row>
    <row r="99" spans="1:21">
      <c r="A99" s="4">
        <f>'Input data'!A120</f>
        <v>2020</v>
      </c>
      <c r="B99" s="4"/>
      <c r="C99" s="769">
        <f>'4A SWD Case 2'!BG90</f>
        <v>781.82173651797075</v>
      </c>
      <c r="D99" s="3">
        <f>'4B Biological treatment '!T152</f>
        <v>0.44776379716156678</v>
      </c>
      <c r="E99" s="1159">
        <f>'4B Biological treatment '!U152</f>
        <v>23.843426219017175</v>
      </c>
      <c r="F99" s="1159">
        <f>'4B Biological treatment '!W152</f>
        <v>1.4306055731410305</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16418.256466877385</v>
      </c>
      <c r="M99" s="772">
        <f t="shared" si="112"/>
        <v>9.4030397403929022</v>
      </c>
      <c r="N99" s="771">
        <f t="shared" si="113"/>
        <v>944.19967827308005</v>
      </c>
      <c r="O99" s="773">
        <f t="shared" si="114"/>
        <v>299.52410113774715</v>
      </c>
      <c r="P99" s="771">
        <f t="shared" si="115"/>
        <v>4069.6472808319609</v>
      </c>
      <c r="Q99" s="519">
        <f t="shared" si="74"/>
        <v>16418.256466877385</v>
      </c>
      <c r="R99" s="521">
        <f t="shared" si="75"/>
        <v>953.60271801347301</v>
      </c>
      <c r="S99" s="518">
        <f t="shared" si="76"/>
        <v>299.52410113774715</v>
      </c>
      <c r="T99" s="519">
        <f t="shared" si="77"/>
        <v>4069.6472808319609</v>
      </c>
      <c r="U99" s="519">
        <f t="shared" si="78"/>
        <v>21741.030566860565</v>
      </c>
    </row>
    <row r="100" spans="1:21">
      <c r="A100" s="4">
        <f>'Input data'!A121</f>
        <v>2021</v>
      </c>
      <c r="B100" s="4"/>
      <c r="C100" s="769">
        <f>'4A SWD Case 2'!BG91</f>
        <v>761.65257302527129</v>
      </c>
      <c r="D100" s="3">
        <f>'4B Biological treatment '!T153</f>
        <v>0.59923731209283038</v>
      </c>
      <c r="E100" s="1159">
        <f>'4B Biological treatment '!U153</f>
        <v>29.298064392799031</v>
      </c>
      <c r="F100" s="1159">
        <f>'4B Biological treatment '!W153</f>
        <v>1.7578838635679419</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15994.704033530697</v>
      </c>
      <c r="M100" s="772">
        <f t="shared" si="112"/>
        <v>12.583983553949437</v>
      </c>
      <c r="N100" s="771">
        <f t="shared" si="113"/>
        <v>1160.2033499548415</v>
      </c>
      <c r="O100" s="773">
        <f t="shared" si="114"/>
        <v>275.36438549102087</v>
      </c>
      <c r="P100" s="771">
        <f t="shared" si="115"/>
        <v>4201.6401192926323</v>
      </c>
      <c r="Q100" s="519">
        <f t="shared" si="74"/>
        <v>15994.704033530697</v>
      </c>
      <c r="R100" s="521">
        <f t="shared" si="75"/>
        <v>1172.7873335087909</v>
      </c>
      <c r="S100" s="518">
        <f t="shared" si="76"/>
        <v>275.36438549102087</v>
      </c>
      <c r="T100" s="519">
        <f t="shared" si="77"/>
        <v>4201.6401192926323</v>
      </c>
      <c r="U100" s="519">
        <f t="shared" si="78"/>
        <v>21644.495871823143</v>
      </c>
    </row>
    <row r="101" spans="1:21">
      <c r="A101" s="4">
        <f>'Input data'!A122</f>
        <v>2022</v>
      </c>
      <c r="B101" s="4"/>
      <c r="C101" s="769">
        <f>'4A SWD Case 2'!BG92</f>
        <v>736.42821071383253</v>
      </c>
      <c r="D101" s="3">
        <f>'4B Biological treatment '!T154</f>
        <v>0.70929815794814521</v>
      </c>
      <c r="E101" s="1159">
        <f>'4B Biological treatment '!U154</f>
        <v>31.918417107666528</v>
      </c>
      <c r="F101" s="1159">
        <f>'4B Biological treatment '!W154</f>
        <v>1.9151050264599918</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15464.992424990483</v>
      </c>
      <c r="M101" s="772">
        <f t="shared" si="112"/>
        <v>14.89526131691105</v>
      </c>
      <c r="N101" s="771">
        <f t="shared" si="113"/>
        <v>1263.9693174635945</v>
      </c>
      <c r="O101" s="773">
        <f t="shared" si="114"/>
        <v>229.17353377197622</v>
      </c>
      <c r="P101" s="771">
        <f t="shared" si="115"/>
        <v>4336.1329960221574</v>
      </c>
      <c r="Q101" s="519">
        <f t="shared" si="74"/>
        <v>15464.992424990483</v>
      </c>
      <c r="R101" s="521">
        <f t="shared" si="75"/>
        <v>1278.8645787805056</v>
      </c>
      <c r="S101" s="518">
        <f t="shared" si="76"/>
        <v>229.17353377197622</v>
      </c>
      <c r="T101" s="519">
        <f t="shared" si="77"/>
        <v>4336.1329960221574</v>
      </c>
      <c r="U101" s="519">
        <f t="shared" si="78"/>
        <v>21309.163533565123</v>
      </c>
    </row>
    <row r="102" spans="1:21">
      <c r="A102" s="4">
        <f>'Input data'!A123</f>
        <v>2023</v>
      </c>
      <c r="B102" s="4"/>
      <c r="C102" s="769">
        <f>'4A SWD Case 2'!BG93</f>
        <v>708.76560994476085</v>
      </c>
      <c r="D102" s="3">
        <f>'4B Biological treatment '!T155</f>
        <v>0.71234912823765084</v>
      </c>
      <c r="E102" s="1159">
        <f>'4B Biological treatment '!U155</f>
        <v>32.055710770694283</v>
      </c>
      <c r="F102" s="1159">
        <f>'4B Biological treatment '!W155</f>
        <v>1.923342646241657</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14884.077808839978</v>
      </c>
      <c r="M102" s="772">
        <f t="shared" si="112"/>
        <v>14.959331692990668</v>
      </c>
      <c r="N102" s="771">
        <f t="shared" si="113"/>
        <v>1269.4061465194936</v>
      </c>
      <c r="O102" s="773">
        <f t="shared" si="114"/>
        <v>217.34002107405581</v>
      </c>
      <c r="P102" s="771">
        <f t="shared" si="115"/>
        <v>4473.1659836582639</v>
      </c>
      <c r="Q102" s="519">
        <f t="shared" si="74"/>
        <v>14884.077808839978</v>
      </c>
      <c r="R102" s="521">
        <f t="shared" si="75"/>
        <v>1284.3654782124843</v>
      </c>
      <c r="S102" s="518">
        <f t="shared" si="76"/>
        <v>217.34002107405581</v>
      </c>
      <c r="T102" s="519">
        <f t="shared" si="77"/>
        <v>4473.1659836582639</v>
      </c>
      <c r="U102" s="519">
        <f t="shared" si="78"/>
        <v>20858.949291784782</v>
      </c>
    </row>
    <row r="103" spans="1:21">
      <c r="A103" s="4">
        <f>'Input data'!A124</f>
        <v>2024</v>
      </c>
      <c r="B103" s="4"/>
      <c r="C103" s="769">
        <f>'4A SWD Case 2'!BG94</f>
        <v>682.23046884672158</v>
      </c>
      <c r="D103" s="3">
        <f>'4B Biological treatment '!T156</f>
        <v>0.71542239386087536</v>
      </c>
      <c r="E103" s="1159">
        <f>'4B Biological treatment '!U156</f>
        <v>32.194007723739389</v>
      </c>
      <c r="F103" s="1159">
        <f>'4B Biological treatment '!W156</f>
        <v>1.9316404634243634</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14326.839845781153</v>
      </c>
      <c r="M103" s="772">
        <f t="shared" si="112"/>
        <v>15.023870271078383</v>
      </c>
      <c r="N103" s="771">
        <f t="shared" si="113"/>
        <v>1274.8827058600798</v>
      </c>
      <c r="O103" s="773">
        <f t="shared" si="114"/>
        <v>205.3038143886219</v>
      </c>
      <c r="P103" s="771">
        <f t="shared" si="115"/>
        <v>4612.7797461997052</v>
      </c>
      <c r="Q103" s="519">
        <f t="shared" si="74"/>
        <v>14326.839845781153</v>
      </c>
      <c r="R103" s="521">
        <f t="shared" si="75"/>
        <v>1289.9065761311581</v>
      </c>
      <c r="S103" s="518">
        <f t="shared" si="76"/>
        <v>205.3038143886219</v>
      </c>
      <c r="T103" s="519">
        <f t="shared" si="77"/>
        <v>4612.7797461997052</v>
      </c>
      <c r="U103" s="519">
        <f t="shared" si="78"/>
        <v>20434.82998250064</v>
      </c>
    </row>
    <row r="104" spans="1:21">
      <c r="A104" s="4">
        <f>'Input data'!A125</f>
        <v>2025</v>
      </c>
      <c r="B104" s="4"/>
      <c r="C104" s="769">
        <f>'4A SWD Case 2'!BG95</f>
        <v>656.74172565812512</v>
      </c>
      <c r="D104" s="3">
        <f>'4B Biological treatment '!T157</f>
        <v>0.71854710910208186</v>
      </c>
      <c r="E104" s="1159">
        <f>'4B Biological treatment '!U157</f>
        <v>32.334619909593677</v>
      </c>
      <c r="F104" s="1159">
        <f>'4B Biological treatment '!W157</f>
        <v>1.9400771945756206</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13791.576238820628</v>
      </c>
      <c r="M104" s="772">
        <f t="shared" si="112"/>
        <v>15.089489291143719</v>
      </c>
      <c r="N104" s="771">
        <f t="shared" si="113"/>
        <v>1280.4509484199095</v>
      </c>
      <c r="O104" s="773">
        <f t="shared" si="114"/>
        <v>193.05753067442905</v>
      </c>
      <c r="P104" s="771">
        <f t="shared" si="115"/>
        <v>4755.015547311632</v>
      </c>
      <c r="Q104" s="519">
        <f t="shared" si="74"/>
        <v>13791.576238820628</v>
      </c>
      <c r="R104" s="521">
        <f t="shared" si="75"/>
        <v>1295.5404377110533</v>
      </c>
      <c r="S104" s="518">
        <f t="shared" si="76"/>
        <v>193.05753067442905</v>
      </c>
      <c r="T104" s="519">
        <f t="shared" si="77"/>
        <v>4755.015547311632</v>
      </c>
      <c r="U104" s="519">
        <f t="shared" si="78"/>
        <v>20035.189754517742</v>
      </c>
    </row>
    <row r="105" spans="1:21">
      <c r="A105" s="4">
        <f>'Input data'!A126</f>
        <v>2026</v>
      </c>
      <c r="B105" s="4"/>
      <c r="C105" s="769">
        <f>'4A SWD Case 2'!BG96</f>
        <v>632.22179808763099</v>
      </c>
      <c r="D105" s="3">
        <f>'4B Biological treatment '!T158</f>
        <v>0.72157363131689034</v>
      </c>
      <c r="E105" s="1159">
        <f>'4B Biological treatment '!U158</f>
        <v>32.47081340926006</v>
      </c>
      <c r="F105" s="1159">
        <f>'4B Biological treatment '!W158</f>
        <v>1.9482488045556039</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13276.657759840251</v>
      </c>
      <c r="M105" s="772">
        <f t="shared" si="112"/>
        <v>15.153046257654697</v>
      </c>
      <c r="N105" s="771">
        <f t="shared" si="113"/>
        <v>1285.8442110066985</v>
      </c>
      <c r="O105" s="773">
        <f t="shared" si="114"/>
        <v>180.70037146955198</v>
      </c>
      <c r="P105" s="771">
        <f t="shared" si="115"/>
        <v>4891.8365725125823</v>
      </c>
      <c r="Q105" s="519">
        <f t="shared" si="74"/>
        <v>13276.657759840251</v>
      </c>
      <c r="R105" s="521">
        <f t="shared" si="75"/>
        <v>1300.9972572643533</v>
      </c>
      <c r="S105" s="518">
        <f t="shared" si="76"/>
        <v>180.70037146955198</v>
      </c>
      <c r="T105" s="519">
        <f t="shared" si="77"/>
        <v>4891.8365725125823</v>
      </c>
      <c r="U105" s="519">
        <f t="shared" si="78"/>
        <v>19650.191961086737</v>
      </c>
    </row>
    <row r="106" spans="1:21">
      <c r="A106" s="4">
        <f>'Input data'!A127</f>
        <v>2027</v>
      </c>
      <c r="B106" s="4"/>
      <c r="C106" s="769">
        <f>'4A SWD Case 2'!BG97</f>
        <v>608.59260519112786</v>
      </c>
      <c r="D106" s="3">
        <f>'4B Biological treatment '!T159</f>
        <v>0.72453122292841088</v>
      </c>
      <c r="E106" s="1159">
        <f>'4B Biological treatment '!U159</f>
        <v>32.603905031778481</v>
      </c>
      <c r="F106" s="1159">
        <f>'4B Biological treatment '!W159</f>
        <v>1.9562343019067092</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12780.444709013685</v>
      </c>
      <c r="M106" s="772">
        <f t="shared" si="112"/>
        <v>15.215155681496629</v>
      </c>
      <c r="N106" s="771">
        <f t="shared" si="113"/>
        <v>1291.1146392584278</v>
      </c>
      <c r="O106" s="773">
        <f t="shared" si="114"/>
        <v>168.10228643963038</v>
      </c>
      <c r="P106" s="771">
        <f t="shared" si="115"/>
        <v>5030.8909891052281</v>
      </c>
      <c r="Q106" s="519">
        <f t="shared" si="74"/>
        <v>12780.444709013685</v>
      </c>
      <c r="R106" s="521">
        <f t="shared" si="75"/>
        <v>1306.3297949399243</v>
      </c>
      <c r="S106" s="518">
        <f t="shared" si="76"/>
        <v>168.10228643963038</v>
      </c>
      <c r="T106" s="519">
        <f t="shared" si="77"/>
        <v>5030.8909891052281</v>
      </c>
      <c r="U106" s="519">
        <f t="shared" si="78"/>
        <v>19285.76777949847</v>
      </c>
    </row>
    <row r="107" spans="1:21">
      <c r="A107" s="4">
        <f>'Input data'!A128</f>
        <v>2028</v>
      </c>
      <c r="B107" s="4"/>
      <c r="C107" s="769">
        <f>'4A SWD Case 2'!BG98</f>
        <v>585.78348071941525</v>
      </c>
      <c r="D107" s="3">
        <f>'4B Biological treatment '!T160</f>
        <v>0.72721590947543469</v>
      </c>
      <c r="E107" s="1159">
        <f>'4B Biological treatment '!U160</f>
        <v>32.724715926394559</v>
      </c>
      <c r="F107" s="1159">
        <f>'4B Biological treatment '!W160</f>
        <v>1.9634829555836735</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12301.453095107719</v>
      </c>
      <c r="M107" s="772">
        <f t="shared" si="112"/>
        <v>15.271534098984128</v>
      </c>
      <c r="N107" s="771">
        <f t="shared" si="113"/>
        <v>1295.8987506852245</v>
      </c>
      <c r="O107" s="773">
        <f t="shared" si="114"/>
        <v>155.25457728774188</v>
      </c>
      <c r="P107" s="771">
        <f t="shared" si="115"/>
        <v>5172.2095138882814</v>
      </c>
      <c r="Q107" s="519">
        <f t="shared" si="74"/>
        <v>12301.453095107719</v>
      </c>
      <c r="R107" s="521">
        <f t="shared" si="75"/>
        <v>1311.1702847842087</v>
      </c>
      <c r="S107" s="518">
        <f t="shared" si="76"/>
        <v>155.25457728774188</v>
      </c>
      <c r="T107" s="519">
        <f t="shared" si="77"/>
        <v>5172.2095138882814</v>
      </c>
      <c r="U107" s="519">
        <f t="shared" si="78"/>
        <v>18940.087471067949</v>
      </c>
    </row>
    <row r="108" spans="1:21">
      <c r="A108" s="4">
        <f>'Input data'!A129</f>
        <v>2029</v>
      </c>
      <c r="B108" s="4"/>
      <c r="C108" s="769">
        <f>'4A SWD Case 2'!BG99</f>
        <v>563.72670237443447</v>
      </c>
      <c r="D108" s="3">
        <f>'4B Biological treatment '!T161</f>
        <v>0.73039889894642041</v>
      </c>
      <c r="E108" s="1159">
        <f>'4B Biological treatment '!U161</f>
        <v>32.867950452588914</v>
      </c>
      <c r="F108" s="1159">
        <f>'4B Biological treatment '!W161</f>
        <v>1.9720770271553349</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11838.260749863124</v>
      </c>
      <c r="M108" s="772">
        <f t="shared" si="112"/>
        <v>15.338376877874829</v>
      </c>
      <c r="N108" s="771">
        <f t="shared" si="113"/>
        <v>1301.5708379225212</v>
      </c>
      <c r="O108" s="773">
        <f t="shared" si="114"/>
        <v>142.1481547216269</v>
      </c>
      <c r="P108" s="771">
        <f t="shared" si="115"/>
        <v>5315.8232520302154</v>
      </c>
      <c r="Q108" s="519">
        <f t="shared" si="74"/>
        <v>11838.260749863124</v>
      </c>
      <c r="R108" s="521">
        <f t="shared" si="75"/>
        <v>1316.9092148003961</v>
      </c>
      <c r="S108" s="518">
        <f t="shared" si="76"/>
        <v>142.1481547216269</v>
      </c>
      <c r="T108" s="519">
        <f t="shared" si="77"/>
        <v>5315.8232520302154</v>
      </c>
      <c r="U108" s="519">
        <f t="shared" si="78"/>
        <v>18613.14137141536</v>
      </c>
    </row>
    <row r="109" spans="1:21">
      <c r="A109" s="4">
        <f>'Input data'!A130</f>
        <v>2030</v>
      </c>
      <c r="B109" s="4"/>
      <c r="C109" s="769">
        <f>'4A SWD Case 2'!BG100</f>
        <v>542.35732965762361</v>
      </c>
      <c r="D109" s="3">
        <f>'4B Biological treatment '!T162</f>
        <v>0.73372498499010785</v>
      </c>
      <c r="E109" s="1159">
        <f>'4B Biological treatment '!U162</f>
        <v>33.017624324554852</v>
      </c>
      <c r="F109" s="1159">
        <f>'4B Biological treatment '!W162</f>
        <v>1.981057459473291</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11389.503922810096</v>
      </c>
      <c r="M109" s="772">
        <f t="shared" si="112"/>
        <v>15.408224684792264</v>
      </c>
      <c r="N109" s="771">
        <f t="shared" si="113"/>
        <v>1307.4979232523719</v>
      </c>
      <c r="O109" s="773">
        <f t="shared" si="114"/>
        <v>128.77351562592733</v>
      </c>
      <c r="P109" s="771">
        <f t="shared" si="115"/>
        <v>5461.7637017393099</v>
      </c>
      <c r="Q109" s="519">
        <f t="shared" si="74"/>
        <v>11389.503922810096</v>
      </c>
      <c r="R109" s="521">
        <f t="shared" si="75"/>
        <v>1322.9061479371642</v>
      </c>
      <c r="S109" s="518">
        <f t="shared" si="76"/>
        <v>128.77351562592733</v>
      </c>
      <c r="T109" s="519">
        <f t="shared" si="77"/>
        <v>5461.7637017393099</v>
      </c>
      <c r="U109" s="519">
        <f t="shared" si="78"/>
        <v>18302.947288112497</v>
      </c>
    </row>
    <row r="110" spans="1:21">
      <c r="A110" s="4">
        <f>'Input data'!A131</f>
        <v>2031</v>
      </c>
      <c r="B110" s="4"/>
      <c r="C110" s="769">
        <f>'4A SWD Case 2'!BG101</f>
        <v>521.61304844188669</v>
      </c>
      <c r="D110" s="3">
        <f>'4B Biological treatment '!T163</f>
        <v>0.73741426565488311</v>
      </c>
      <c r="E110" s="1159">
        <f>'4B Biological treatment '!U163</f>
        <v>33.183641954469735</v>
      </c>
      <c r="F110" s="1159">
        <f>'4B Biological treatment '!W163</f>
        <v>1.9910185172681842</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10953.874017279621</v>
      </c>
      <c r="M110" s="772">
        <f t="shared" si="112"/>
        <v>15.485699578752545</v>
      </c>
      <c r="N110" s="771">
        <f t="shared" si="113"/>
        <v>1314.0722213970016</v>
      </c>
      <c r="O110" s="773">
        <f t="shared" si="114"/>
        <v>113.56951234567336</v>
      </c>
      <c r="P110" s="771">
        <f t="shared" si="115"/>
        <v>5508.3758769951792</v>
      </c>
      <c r="Q110" s="519">
        <f t="shared" si="74"/>
        <v>10953.874017279621</v>
      </c>
      <c r="R110" s="521">
        <f t="shared" si="75"/>
        <v>1329.5579209757541</v>
      </c>
      <c r="S110" s="518">
        <f t="shared" si="76"/>
        <v>113.56951234567336</v>
      </c>
      <c r="T110" s="519">
        <f t="shared" si="77"/>
        <v>5508.3758769951792</v>
      </c>
      <c r="U110" s="519">
        <f t="shared" si="78"/>
        <v>17905.377327596227</v>
      </c>
    </row>
    <row r="111" spans="1:21">
      <c r="A111" s="4">
        <f>'Input data'!A132</f>
        <v>2032</v>
      </c>
      <c r="B111" s="4"/>
      <c r="C111" s="769">
        <f>'4A SWD Case 2'!BG102</f>
        <v>501.30887767092389</v>
      </c>
      <c r="D111" s="3">
        <f>'4B Biological treatment '!T164</f>
        <v>0.74115500924779887</v>
      </c>
      <c r="E111" s="1159">
        <f>'4B Biological treatment '!U164</f>
        <v>33.35197541615095</v>
      </c>
      <c r="F111" s="1159">
        <f>'4B Biological treatment '!W164</f>
        <v>2.0011185249690566</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10527.486431089401</v>
      </c>
      <c r="M111" s="772">
        <f t="shared" si="112"/>
        <v>15.564255194203776</v>
      </c>
      <c r="N111" s="771">
        <f t="shared" si="113"/>
        <v>1320.7382264795774</v>
      </c>
      <c r="O111" s="773">
        <f t="shared" si="114"/>
        <v>98.459981517794233</v>
      </c>
      <c r="P111" s="771">
        <f t="shared" si="115"/>
        <v>5555.3858532180511</v>
      </c>
      <c r="Q111" s="519">
        <f t="shared" si="74"/>
        <v>10527.486431089401</v>
      </c>
      <c r="R111" s="521">
        <f t="shared" si="75"/>
        <v>1336.3024816737811</v>
      </c>
      <c r="S111" s="518">
        <f t="shared" si="76"/>
        <v>98.459981517794233</v>
      </c>
      <c r="T111" s="519">
        <f t="shared" si="77"/>
        <v>5555.3858532180511</v>
      </c>
      <c r="U111" s="519">
        <f t="shared" si="78"/>
        <v>17517.634747499025</v>
      </c>
    </row>
    <row r="112" spans="1:21">
      <c r="A112" s="4">
        <f>'Input data'!A133</f>
        <v>2033</v>
      </c>
      <c r="B112" s="4"/>
      <c r="C112" s="769">
        <f>'4A SWD Case 2'!BG103</f>
        <v>481.42104908425074</v>
      </c>
      <c r="D112" s="3">
        <f>'4B Biological treatment '!T165</f>
        <v>0.74480869594879706</v>
      </c>
      <c r="E112" s="1159">
        <f>'4B Biological treatment '!U165</f>
        <v>33.516391317695863</v>
      </c>
      <c r="F112" s="1159">
        <f>'4B Biological treatment '!W165</f>
        <v>2.010983479061752</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10109.842030769265</v>
      </c>
      <c r="M112" s="772">
        <f t="shared" si="112"/>
        <v>15.640982614924738</v>
      </c>
      <c r="N112" s="771">
        <f t="shared" si="113"/>
        <v>1327.2490961807562</v>
      </c>
      <c r="O112" s="773">
        <f t="shared" si="114"/>
        <v>98.168119205727166</v>
      </c>
      <c r="P112" s="771">
        <f t="shared" si="115"/>
        <v>5602.7970253494477</v>
      </c>
      <c r="Q112" s="519">
        <f t="shared" si="74"/>
        <v>10109.842030769265</v>
      </c>
      <c r="R112" s="521">
        <f t="shared" si="75"/>
        <v>1342.8900787956809</v>
      </c>
      <c r="S112" s="518">
        <f t="shared" si="76"/>
        <v>98.168119205727166</v>
      </c>
      <c r="T112" s="519">
        <f t="shared" si="77"/>
        <v>5602.7970253494477</v>
      </c>
      <c r="U112" s="519">
        <f t="shared" si="78"/>
        <v>17153.697254120121</v>
      </c>
    </row>
    <row r="113" spans="1:21">
      <c r="A113" s="4">
        <f>'Input data'!A134</f>
        <v>2034</v>
      </c>
      <c r="B113" s="4"/>
      <c r="C113" s="769">
        <f>'4A SWD Case 2'!BG104</f>
        <v>462.51473820014553</v>
      </c>
      <c r="D113" s="3">
        <f>'4B Biological treatment '!T166</f>
        <v>0.74877228113668171</v>
      </c>
      <c r="E113" s="1159">
        <f>'4B Biological treatment '!U166</f>
        <v>33.694752651150672</v>
      </c>
      <c r="F113" s="1159">
        <f>'4B Biological treatment '!W166</f>
        <v>2.0216851590690403</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9712.8095022030557</v>
      </c>
      <c r="M113" s="772">
        <f t="shared" si="112"/>
        <v>15.724217903870315</v>
      </c>
      <c r="N113" s="771">
        <f t="shared" si="113"/>
        <v>1334.3122049855665</v>
      </c>
      <c r="O113" s="773">
        <f t="shared" si="114"/>
        <v>97.880430060004471</v>
      </c>
      <c r="P113" s="771">
        <f t="shared" si="115"/>
        <v>5650.6128173042498</v>
      </c>
      <c r="Q113" s="519">
        <f t="shared" si="74"/>
        <v>9712.8095022030557</v>
      </c>
      <c r="R113" s="521">
        <f t="shared" si="75"/>
        <v>1350.0364228894368</v>
      </c>
      <c r="S113" s="518">
        <f t="shared" si="76"/>
        <v>97.880430060004471</v>
      </c>
      <c r="T113" s="519">
        <f t="shared" si="77"/>
        <v>5650.6128173042498</v>
      </c>
      <c r="U113" s="519">
        <f t="shared" si="78"/>
        <v>16811.339172456748</v>
      </c>
    </row>
    <row r="114" spans="1:21">
      <c r="A114" s="4">
        <f>'Input data'!A135</f>
        <v>2035</v>
      </c>
      <c r="B114" s="4"/>
      <c r="C114" s="769">
        <f>'4A SWD Case 2'!BG105</f>
        <v>444.54209005023819</v>
      </c>
      <c r="D114" s="3">
        <f>'4B Biological treatment '!T167</f>
        <v>0.75275004423008074</v>
      </c>
      <c r="E114" s="1159">
        <f>'4B Biological treatment '!U167</f>
        <v>33.873751990353632</v>
      </c>
      <c r="F114" s="1159">
        <f>'4B Biological treatment '!W167</f>
        <v>2.0324251194212177</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9335.3838910550021</v>
      </c>
      <c r="M114" s="772">
        <f t="shared" si="112"/>
        <v>15.807750928831695</v>
      </c>
      <c r="N114" s="771">
        <f t="shared" si="113"/>
        <v>1341.4005788180039</v>
      </c>
      <c r="O114" s="773">
        <f t="shared" si="114"/>
        <v>97.596835379073497</v>
      </c>
      <c r="P114" s="771">
        <f t="shared" si="115"/>
        <v>5698.8366822179532</v>
      </c>
      <c r="Q114" s="519">
        <f t="shared" si="74"/>
        <v>9335.3838910550021</v>
      </c>
      <c r="R114" s="521">
        <f t="shared" si="75"/>
        <v>1357.2083297468355</v>
      </c>
      <c r="S114" s="518">
        <f t="shared" si="76"/>
        <v>97.596835379073497</v>
      </c>
      <c r="T114" s="519">
        <f t="shared" si="77"/>
        <v>5698.8366822179532</v>
      </c>
      <c r="U114" s="519">
        <f t="shared" si="78"/>
        <v>16489.025738398865</v>
      </c>
    </row>
    <row r="115" spans="1:21">
      <c r="A115" s="4">
        <f>'Input data'!A136</f>
        <v>2036</v>
      </c>
      <c r="B115" s="4"/>
      <c r="C115" s="769">
        <f>'4A SWD Case 2'!BG106</f>
        <v>427.45758157293983</v>
      </c>
      <c r="D115" s="3">
        <f>'4B Biological treatment '!T168</f>
        <v>0.75719045940475471</v>
      </c>
      <c r="E115" s="1159">
        <f>'4B Biological treatment '!U168</f>
        <v>34.073570673213958</v>
      </c>
      <c r="F115" s="1159">
        <f>'4B Biological treatment '!W168</f>
        <v>2.0444142403928374</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8976.6092130317356</v>
      </c>
      <c r="M115" s="772">
        <f t="shared" si="112"/>
        <v>15.900999647499848</v>
      </c>
      <c r="N115" s="771">
        <f t="shared" si="113"/>
        <v>1349.3133986592727</v>
      </c>
      <c r="O115" s="773">
        <f t="shared" si="114"/>
        <v>97.356613290882166</v>
      </c>
      <c r="P115" s="771">
        <f t="shared" si="115"/>
        <v>5740.5587570983689</v>
      </c>
      <c r="Q115" s="519">
        <f t="shared" si="74"/>
        <v>8976.6092130317356</v>
      </c>
      <c r="R115" s="521">
        <f t="shared" si="75"/>
        <v>1365.2143983067726</v>
      </c>
      <c r="S115" s="518">
        <f t="shared" si="76"/>
        <v>97.356613290882166</v>
      </c>
      <c r="T115" s="519">
        <f t="shared" si="77"/>
        <v>5740.5587570983689</v>
      </c>
      <c r="U115" s="519">
        <f t="shared" si="78"/>
        <v>16179.738981727758</v>
      </c>
    </row>
    <row r="116" spans="1:21">
      <c r="A116" s="4">
        <f>'Input data'!A137</f>
        <v>2037</v>
      </c>
      <c r="B116" s="4"/>
      <c r="C116" s="769">
        <f>'4A SWD Case 2'!BG107</f>
        <v>411.21598313024629</v>
      </c>
      <c r="D116" s="3">
        <f>'4B Biological treatment '!T169</f>
        <v>0.76198355432236009</v>
      </c>
      <c r="E116" s="1159">
        <f>'4B Biological treatment '!U169</f>
        <v>34.289259944506199</v>
      </c>
      <c r="F116" s="1159">
        <f>'4B Biological treatment '!W169</f>
        <v>2.057355596670372</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8635.5356457351718</v>
      </c>
      <c r="M116" s="772">
        <f t="shared" si="112"/>
        <v>16.001654640769562</v>
      </c>
      <c r="N116" s="771">
        <f t="shared" si="113"/>
        <v>1357.8546938024456</v>
      </c>
      <c r="O116" s="773">
        <f t="shared" si="114"/>
        <v>97.11930396370947</v>
      </c>
      <c r="P116" s="771">
        <f t="shared" si="115"/>
        <v>5782.5862858160108</v>
      </c>
      <c r="Q116" s="519">
        <f t="shared" si="74"/>
        <v>8635.5356457351718</v>
      </c>
      <c r="R116" s="521">
        <f t="shared" si="75"/>
        <v>1373.8563484432152</v>
      </c>
      <c r="S116" s="518">
        <f t="shared" si="76"/>
        <v>97.11930396370947</v>
      </c>
      <c r="T116" s="519">
        <f t="shared" si="77"/>
        <v>5782.5862858160108</v>
      </c>
      <c r="U116" s="519">
        <f t="shared" si="78"/>
        <v>15889.097583958106</v>
      </c>
    </row>
    <row r="117" spans="1:21">
      <c r="A117" s="4">
        <f>'Input data'!A138</f>
        <v>2038</v>
      </c>
      <c r="B117" s="4"/>
      <c r="C117" s="769">
        <f>'4A SWD Case 2'!BG108</f>
        <v>395.77621505007971</v>
      </c>
      <c r="D117" s="3">
        <f>'4B Biological treatment '!T170</f>
        <v>0.76657433531841812</v>
      </c>
      <c r="E117" s="1159">
        <f>'4B Biological treatment '!U170</f>
        <v>34.49584508932881</v>
      </c>
      <c r="F117" s="1159">
        <f>'4B Biological treatment '!W170</f>
        <v>2.0697507053597288</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8311.3005160516732</v>
      </c>
      <c r="M117" s="772">
        <f t="shared" si="112"/>
        <v>16.09806104168678</v>
      </c>
      <c r="N117" s="771">
        <f t="shared" si="113"/>
        <v>1366.0354655374208</v>
      </c>
      <c r="O117" s="773">
        <f t="shared" si="114"/>
        <v>96.88486093946301</v>
      </c>
      <c r="P117" s="771">
        <f t="shared" si="115"/>
        <v>5824.9215046462123</v>
      </c>
      <c r="Q117" s="519">
        <f t="shared" si="74"/>
        <v>8311.3005160516732</v>
      </c>
      <c r="R117" s="521">
        <f t="shared" si="75"/>
        <v>1382.1335265791076</v>
      </c>
      <c r="S117" s="518">
        <f t="shared" si="76"/>
        <v>96.88486093946301</v>
      </c>
      <c r="T117" s="519">
        <f t="shared" si="77"/>
        <v>5824.9215046462123</v>
      </c>
      <c r="U117" s="519">
        <f t="shared" si="78"/>
        <v>15615.240408216456</v>
      </c>
    </row>
    <row r="118" spans="1:21">
      <c r="A118" s="4">
        <f>'Input data'!A139</f>
        <v>2039</v>
      </c>
      <c r="B118" s="4"/>
      <c r="C118" s="769">
        <f>'4A SWD Case 2'!BG109</f>
        <v>381.09919850293068</v>
      </c>
      <c r="D118" s="3">
        <f>'4B Biological treatment '!T171</f>
        <v>0.77125601480161277</v>
      </c>
      <c r="E118" s="1159">
        <f>'4B Biological treatment '!U171</f>
        <v>34.706520666072571</v>
      </c>
      <c r="F118" s="1159">
        <f>'4B Biological treatment '!W171</f>
        <v>2.0823912399643545</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8003.083168561544</v>
      </c>
      <c r="M118" s="772">
        <f t="shared" si="112"/>
        <v>16.19637631083387</v>
      </c>
      <c r="N118" s="771">
        <f t="shared" si="113"/>
        <v>1374.3782183764738</v>
      </c>
      <c r="O118" s="773">
        <f t="shared" si="114"/>
        <v>96.653238724891821</v>
      </c>
      <c r="P118" s="771">
        <f t="shared" si="115"/>
        <v>5867.5666662364183</v>
      </c>
      <c r="Q118" s="519">
        <f t="shared" si="74"/>
        <v>8003.083168561544</v>
      </c>
      <c r="R118" s="521">
        <f t="shared" si="75"/>
        <v>1390.5745946873076</v>
      </c>
      <c r="S118" s="518">
        <f t="shared" si="76"/>
        <v>96.653238724891821</v>
      </c>
      <c r="T118" s="519">
        <f t="shared" si="77"/>
        <v>5867.5666662364183</v>
      </c>
      <c r="U118" s="519">
        <f t="shared" si="78"/>
        <v>15357.877668210162</v>
      </c>
    </row>
    <row r="119" spans="1:21">
      <c r="A119" s="4">
        <f>'Input data'!A140</f>
        <v>2040</v>
      </c>
      <c r="B119" s="4"/>
      <c r="C119" s="769">
        <f>'4A SWD Case 2'!BG110</f>
        <v>367.14775813454469</v>
      </c>
      <c r="D119" s="3">
        <f>'4B Biological treatment '!T172</f>
        <v>0.7760308771541754</v>
      </c>
      <c r="E119" s="1159">
        <f>'4B Biological treatment '!U172</f>
        <v>34.921389471937886</v>
      </c>
      <c r="F119" s="1159">
        <f>'4B Biological treatment '!W172</f>
        <v>2.0952833683162733</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7710.1029208254386</v>
      </c>
      <c r="M119" s="772">
        <f t="shared" si="112"/>
        <v>16.296648420237684</v>
      </c>
      <c r="N119" s="771">
        <f t="shared" si="113"/>
        <v>1382.8870230887403</v>
      </c>
      <c r="O119" s="773">
        <f t="shared" si="114"/>
        <v>96.424392766634725</v>
      </c>
      <c r="P119" s="771">
        <f t="shared" si="115"/>
        <v>5910.5240397260632</v>
      </c>
      <c r="Q119" s="519">
        <f t="shared" si="74"/>
        <v>7710.1029208254386</v>
      </c>
      <c r="R119" s="521">
        <f t="shared" si="75"/>
        <v>1399.183671508978</v>
      </c>
      <c r="S119" s="518">
        <f t="shared" si="76"/>
        <v>96.424392766634725</v>
      </c>
      <c r="T119" s="519">
        <f t="shared" si="77"/>
        <v>5910.5240397260632</v>
      </c>
      <c r="U119" s="519">
        <f t="shared" si="78"/>
        <v>15116.235024827114</v>
      </c>
    </row>
    <row r="120" spans="1:21">
      <c r="A120" s="4">
        <f>'Input data'!A141</f>
        <v>2041</v>
      </c>
      <c r="B120" s="4"/>
      <c r="C120" s="769">
        <f>'4A SWD Case 2'!BG111</f>
        <v>354.01649776097969</v>
      </c>
      <c r="D120" s="3">
        <f>'4B Biological treatment '!T173</f>
        <v>0.78071632807493396</v>
      </c>
      <c r="E120" s="1159">
        <f>'4B Biological treatment '!U173</f>
        <v>35.132234763372026</v>
      </c>
      <c r="F120" s="1159">
        <f>'4B Biological treatment '!W173</f>
        <v>2.1079340858023214</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7434.3464529805733</v>
      </c>
      <c r="M120" s="772">
        <f t="shared" si="112"/>
        <v>16.395042889573613</v>
      </c>
      <c r="N120" s="771">
        <f t="shared" si="113"/>
        <v>1391.2364966295322</v>
      </c>
      <c r="O120" s="773">
        <f t="shared" si="114"/>
        <v>96.232289152450377</v>
      </c>
      <c r="P120" s="771">
        <f t="shared" si="115"/>
        <v>5947.2338879558556</v>
      </c>
      <c r="Q120" s="519">
        <f t="shared" si="74"/>
        <v>7434.3464529805733</v>
      </c>
      <c r="R120" s="521">
        <f t="shared" si="75"/>
        <v>1407.6315395191059</v>
      </c>
      <c r="S120" s="518">
        <f t="shared" si="76"/>
        <v>96.232289152450377</v>
      </c>
      <c r="T120" s="519">
        <f t="shared" si="77"/>
        <v>5947.2338879558556</v>
      </c>
      <c r="U120" s="519">
        <f t="shared" si="78"/>
        <v>14885.444169607987</v>
      </c>
    </row>
    <row r="121" spans="1:21">
      <c r="A121" s="4">
        <f>'Input data'!A142</f>
        <v>2042</v>
      </c>
      <c r="B121" s="4"/>
      <c r="C121" s="769">
        <f>'4A SWD Case 2'!BG112</f>
        <v>341.64804662012449</v>
      </c>
      <c r="D121" s="3">
        <f>'4B Biological treatment '!T174</f>
        <v>0.78565950442917332</v>
      </c>
      <c r="E121" s="1159">
        <f>'4B Biological treatment '!U174</f>
        <v>35.354677699312795</v>
      </c>
      <c r="F121" s="1159">
        <f>'4B Biological treatment '!W174</f>
        <v>2.1212806619587679</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7174.6089790226142</v>
      </c>
      <c r="M121" s="772">
        <f t="shared" si="112"/>
        <v>16.49884959301264</v>
      </c>
      <c r="N121" s="771">
        <f t="shared" si="113"/>
        <v>1400.0452368927868</v>
      </c>
      <c r="O121" s="773">
        <f t="shared" si="114"/>
        <v>96.042128189602451</v>
      </c>
      <c r="P121" s="771">
        <f t="shared" si="115"/>
        <v>5984.171738465644</v>
      </c>
      <c r="Q121" s="519">
        <f t="shared" si="74"/>
        <v>7174.6089790226142</v>
      </c>
      <c r="R121" s="521">
        <f t="shared" si="75"/>
        <v>1416.5440864857994</v>
      </c>
      <c r="S121" s="518">
        <f t="shared" si="76"/>
        <v>96.042128189602451</v>
      </c>
      <c r="T121" s="519">
        <f t="shared" si="77"/>
        <v>5984.171738465644</v>
      </c>
      <c r="U121" s="519">
        <f t="shared" si="78"/>
        <v>14671.366932163661</v>
      </c>
    </row>
    <row r="122" spans="1:21">
      <c r="A122" s="4">
        <f>'Input data'!A143</f>
        <v>2043</v>
      </c>
      <c r="B122" s="4"/>
      <c r="C122" s="769">
        <f>'4A SWD Case 2'!BG113</f>
        <v>330.00772715717562</v>
      </c>
      <c r="D122" s="3">
        <f>'4B Biological treatment '!T175</f>
        <v>0.79081750208931778</v>
      </c>
      <c r="E122" s="1159">
        <f>'4B Biological treatment '!U175</f>
        <v>35.586787594019299</v>
      </c>
      <c r="F122" s="1159">
        <f>'4B Biological treatment '!W175</f>
        <v>2.1352072556411579</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6930.1622703006879</v>
      </c>
      <c r="M122" s="772">
        <f t="shared" si="112"/>
        <v>16.607167543875672</v>
      </c>
      <c r="N122" s="771">
        <f t="shared" si="113"/>
        <v>1409.2367887231642</v>
      </c>
      <c r="O122" s="773">
        <f t="shared" si="114"/>
        <v>95.853884148944275</v>
      </c>
      <c r="P122" s="771">
        <f t="shared" si="115"/>
        <v>6021.3390073615255</v>
      </c>
      <c r="Q122" s="519">
        <f t="shared" si="74"/>
        <v>6930.1622703006879</v>
      </c>
      <c r="R122" s="521">
        <f t="shared" si="75"/>
        <v>1425.8439562670399</v>
      </c>
      <c r="S122" s="518">
        <f t="shared" si="76"/>
        <v>95.853884148944275</v>
      </c>
      <c r="T122" s="519">
        <f t="shared" si="77"/>
        <v>6021.3390073615255</v>
      </c>
      <c r="U122" s="519">
        <f t="shared" si="78"/>
        <v>14473.199118078199</v>
      </c>
    </row>
    <row r="123" spans="1:21">
      <c r="A123" s="4">
        <f>'Input data'!A144</f>
        <v>2044</v>
      </c>
      <c r="B123" s="4"/>
      <c r="C123" s="769">
        <f>'4A SWD Case 2'!BG114</f>
        <v>319.06250869446467</v>
      </c>
      <c r="D123" s="3">
        <f>'4B Biological treatment '!T176</f>
        <v>0.79619774608381966</v>
      </c>
      <c r="E123" s="1159">
        <f>'4B Biological treatment '!U176</f>
        <v>35.82889857377188</v>
      </c>
      <c r="F123" s="1159">
        <f>'4B Biological treatment '!W176</f>
        <v>2.1497339144263128</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6700.312682583758</v>
      </c>
      <c r="M123" s="772">
        <f t="shared" si="112"/>
        <v>16.720152667760214</v>
      </c>
      <c r="N123" s="771">
        <f t="shared" si="113"/>
        <v>1418.8243835213666</v>
      </c>
      <c r="O123" s="773">
        <f t="shared" si="114"/>
        <v>95.667531744697669</v>
      </c>
      <c r="P123" s="771">
        <f t="shared" si="115"/>
        <v>6058.7371195449232</v>
      </c>
      <c r="Q123" s="519">
        <f t="shared" si="74"/>
        <v>6700.312682583758</v>
      </c>
      <c r="R123" s="521">
        <f t="shared" si="75"/>
        <v>1435.5445361891268</v>
      </c>
      <c r="S123" s="518">
        <f t="shared" si="76"/>
        <v>95.667531744697669</v>
      </c>
      <c r="T123" s="519">
        <f t="shared" si="77"/>
        <v>6058.7371195449232</v>
      </c>
      <c r="U123" s="519">
        <f t="shared" si="78"/>
        <v>14290.261870062506</v>
      </c>
    </row>
    <row r="124" spans="1:21">
      <c r="A124" s="4">
        <f>'Input data'!A145</f>
        <v>2045</v>
      </c>
      <c r="B124" s="4"/>
      <c r="C124" s="769">
        <f>'4A SWD Case 2'!BG115</f>
        <v>308.78093732993773</v>
      </c>
      <c r="D124" s="3">
        <f>'4B Biological treatment '!T177</f>
        <v>0.80194346982708131</v>
      </c>
      <c r="E124" s="1159">
        <f>'4B Biological treatment '!U177</f>
        <v>36.087456142218656</v>
      </c>
      <c r="F124" s="1159">
        <f>'4B Biological treatment '!W177</f>
        <v>2.1652473685331191</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6484.399683928692</v>
      </c>
      <c r="M124" s="772">
        <f t="shared" si="112"/>
        <v>16.840812866368708</v>
      </c>
      <c r="N124" s="771">
        <f t="shared" si="113"/>
        <v>1429.0632632318589</v>
      </c>
      <c r="O124" s="773">
        <f t="shared" si="114"/>
        <v>95.48304612493115</v>
      </c>
      <c r="P124" s="771">
        <f t="shared" si="115"/>
        <v>6096.3675087672291</v>
      </c>
      <c r="Q124" s="519">
        <f t="shared" si="74"/>
        <v>6484.399683928692</v>
      </c>
      <c r="R124" s="521">
        <f t="shared" si="75"/>
        <v>1445.9040760982275</v>
      </c>
      <c r="S124" s="518">
        <f t="shared" si="76"/>
        <v>95.48304612493115</v>
      </c>
      <c r="T124" s="519">
        <f t="shared" si="77"/>
        <v>6096.3675087672291</v>
      </c>
      <c r="U124" s="519">
        <f t="shared" si="78"/>
        <v>14122.15431491908</v>
      </c>
    </row>
    <row r="125" spans="1:21">
      <c r="A125" s="4">
        <f>'Input data'!A146</f>
        <v>2046</v>
      </c>
      <c r="B125" s="4"/>
      <c r="C125" s="769">
        <f>'4A SWD Case 2'!BG116</f>
        <v>299.13322990961927</v>
      </c>
      <c r="D125" s="3">
        <f>'4B Biological treatment '!T178</f>
        <v>0.80803540596498036</v>
      </c>
      <c r="E125" s="1159">
        <f>'4B Biological treatment '!U178</f>
        <v>36.361593268424116</v>
      </c>
      <c r="F125" s="1159">
        <f>'4B Biological treatment '!W178</f>
        <v>2.1816955961054467</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6281.797828102005</v>
      </c>
      <c r="M125" s="772">
        <f t="shared" si="112"/>
        <v>16.968743525264589</v>
      </c>
      <c r="N125" s="771">
        <f t="shared" si="113"/>
        <v>1439.9190934295948</v>
      </c>
      <c r="O125" s="773">
        <f t="shared" si="114"/>
        <v>95.332713212379986</v>
      </c>
      <c r="P125" s="771">
        <f t="shared" si="115"/>
        <v>6127.4884893628396</v>
      </c>
      <c r="Q125" s="519">
        <f t="shared" si="74"/>
        <v>6281.797828102005</v>
      </c>
      <c r="R125" s="521">
        <f t="shared" si="75"/>
        <v>1456.8878369548595</v>
      </c>
      <c r="S125" s="518">
        <f t="shared" si="76"/>
        <v>95.332713212379986</v>
      </c>
      <c r="T125" s="519">
        <f t="shared" si="77"/>
        <v>6127.4884893628396</v>
      </c>
      <c r="U125" s="519">
        <f t="shared" si="78"/>
        <v>13961.506867632084</v>
      </c>
    </row>
    <row r="126" spans="1:21">
      <c r="A126" s="4">
        <f>'Input data'!A147</f>
        <v>2047</v>
      </c>
      <c r="B126" s="4"/>
      <c r="C126" s="769">
        <f>'4A SWD Case 2'!BG117</f>
        <v>290.08181643383062</v>
      </c>
      <c r="D126" s="3">
        <f>'4B Biological treatment '!T179</f>
        <v>0.81385919632540382</v>
      </c>
      <c r="E126" s="1159">
        <f>'4B Biological treatment '!U179</f>
        <v>36.623663834643168</v>
      </c>
      <c r="F126" s="1159">
        <f>'4B Biological treatment '!W179</f>
        <v>2.1974198300785903</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6091.7181451104434</v>
      </c>
      <c r="M126" s="772">
        <f t="shared" si="112"/>
        <v>17.091043122833479</v>
      </c>
      <c r="N126" s="771">
        <f t="shared" si="113"/>
        <v>1450.2970878518695</v>
      </c>
      <c r="O126" s="773">
        <f t="shared" si="114"/>
        <v>95.183612874715863</v>
      </c>
      <c r="P126" s="771">
        <f t="shared" si="115"/>
        <v>6158.7683375844354</v>
      </c>
      <c r="Q126" s="519">
        <f t="shared" ref="Q126:Q129" si="116">L126</f>
        <v>6091.7181451104434</v>
      </c>
      <c r="R126" s="521">
        <f t="shared" ref="R126:R129" si="117">M126+N126</f>
        <v>1467.388130974703</v>
      </c>
      <c r="S126" s="518">
        <f t="shared" ref="S126:S129" si="118">O126</f>
        <v>95.183612874715863</v>
      </c>
      <c r="T126" s="519">
        <f t="shared" ref="T126:T129" si="119">P126</f>
        <v>6158.7683375844354</v>
      </c>
      <c r="U126" s="519">
        <f t="shared" ref="U126:U129" si="120">SUM(Q126:T126)</f>
        <v>13813.058226544297</v>
      </c>
    </row>
    <row r="127" spans="1:21">
      <c r="A127" s="4">
        <f>'Input data'!A148</f>
        <v>2048</v>
      </c>
      <c r="B127" s="4"/>
      <c r="C127" s="769">
        <f>'4A SWD Case 2'!BG118</f>
        <v>281.59906065285702</v>
      </c>
      <c r="D127" s="3">
        <f>'4B Biological treatment '!T180</f>
        <v>0.81994961715748405</v>
      </c>
      <c r="E127" s="1159">
        <f>'4B Biological treatment '!U180</f>
        <v>36.897732772086783</v>
      </c>
      <c r="F127" s="1159">
        <f>'4B Biological treatment '!W180</f>
        <v>2.2138639663252069</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5913.5802737099975</v>
      </c>
      <c r="M127" s="772">
        <f t="shared" si="112"/>
        <v>17.218941960307166</v>
      </c>
      <c r="N127" s="771">
        <f t="shared" si="113"/>
        <v>1461.1502177746365</v>
      </c>
      <c r="O127" s="773">
        <f t="shared" si="114"/>
        <v>95.035731924294083</v>
      </c>
      <c r="P127" s="771">
        <f t="shared" si="115"/>
        <v>6190.2078644258199</v>
      </c>
      <c r="Q127" s="519">
        <f t="shared" si="116"/>
        <v>5913.5802737099975</v>
      </c>
      <c r="R127" s="521">
        <f t="shared" si="117"/>
        <v>1478.3691597349437</v>
      </c>
      <c r="S127" s="518">
        <f t="shared" si="118"/>
        <v>95.035731924294083</v>
      </c>
      <c r="T127" s="519">
        <f t="shared" si="119"/>
        <v>6190.2078644258199</v>
      </c>
      <c r="U127" s="519">
        <f t="shared" si="120"/>
        <v>13677.193029795055</v>
      </c>
    </row>
    <row r="128" spans="1:21">
      <c r="A128" s="4">
        <f>'Input data'!A149</f>
        <v>2049</v>
      </c>
      <c r="B128" s="4"/>
      <c r="C128" s="769">
        <f>'4A SWD Case 2'!BG119</f>
        <v>273.65932258058871</v>
      </c>
      <c r="D128" s="3">
        <f>'4B Biological treatment '!T181</f>
        <v>0.82640108531576995</v>
      </c>
      <c r="E128" s="1159">
        <f>'4B Biological treatment '!U181</f>
        <v>37.188048839209642</v>
      </c>
      <c r="F128" s="1159">
        <f>'4B Biological treatment '!W181</f>
        <v>2.2312829303525783</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5746.845774192363</v>
      </c>
      <c r="M128" s="772">
        <f t="shared" si="112"/>
        <v>17.354422791631169</v>
      </c>
      <c r="N128" s="771">
        <f t="shared" si="113"/>
        <v>1472.6467340327017</v>
      </c>
      <c r="O128" s="773">
        <f t="shared" si="114"/>
        <v>94.889057356937755</v>
      </c>
      <c r="P128" s="771">
        <f t="shared" si="115"/>
        <v>6221.8078850207985</v>
      </c>
      <c r="Q128" s="519">
        <f t="shared" si="116"/>
        <v>5746.845774192363</v>
      </c>
      <c r="R128" s="521">
        <f t="shared" si="117"/>
        <v>1490.0011568243328</v>
      </c>
      <c r="S128" s="518">
        <f t="shared" si="118"/>
        <v>94.889057356937755</v>
      </c>
      <c r="T128" s="519">
        <f t="shared" si="119"/>
        <v>6221.8078850207985</v>
      </c>
      <c r="U128" s="519">
        <f t="shared" si="120"/>
        <v>13553.543873394432</v>
      </c>
    </row>
    <row r="129" spans="1:21">
      <c r="A129" s="4">
        <f>'Input data'!A150</f>
        <v>2050</v>
      </c>
      <c r="B129" s="4"/>
      <c r="C129" s="769">
        <f>'4A SWD Case 2'!BG120</f>
        <v>266.23831966339412</v>
      </c>
      <c r="D129" s="3">
        <f>'4B Biological treatment '!T182</f>
        <v>0.83445209311685864</v>
      </c>
      <c r="E129" s="1159">
        <f>'4B Biological treatment '!U182</f>
        <v>37.550344190258627</v>
      </c>
      <c r="F129" s="1159">
        <f>'4B Biological treatment '!W182</f>
        <v>2.2530206514155182</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5591.004712931277</v>
      </c>
      <c r="M129" s="772">
        <f t="shared" si="112"/>
        <v>17.523493955454033</v>
      </c>
      <c r="N129" s="771">
        <f t="shared" si="113"/>
        <v>1486.9936299342417</v>
      </c>
      <c r="O129" s="773">
        <f t="shared" si="114"/>
        <v>94.743576348754203</v>
      </c>
      <c r="P129" s="771">
        <f t="shared" si="115"/>
        <v>6253.5692186643009</v>
      </c>
      <c r="Q129" s="471">
        <f t="shared" si="116"/>
        <v>5591.004712931277</v>
      </c>
      <c r="R129" s="517">
        <f t="shared" si="117"/>
        <v>1504.5171238896958</v>
      </c>
      <c r="S129" s="514">
        <f t="shared" si="118"/>
        <v>94.743576348754203</v>
      </c>
      <c r="T129" s="471">
        <f t="shared" si="119"/>
        <v>6253.5692186643009</v>
      </c>
      <c r="U129" s="471">
        <f t="shared" si="120"/>
        <v>13443.834631834026</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818.25845123123179</v>
      </c>
      <c r="D131" s="3">
        <f>'4B Biological treatment '!T184</f>
        <v>0.32128727502844628</v>
      </c>
      <c r="E131" s="1159">
        <f>'4B Biological treatment '!U184</f>
        <v>20.389965044028429</v>
      </c>
      <c r="F131" s="1159">
        <f>'4B Biological treatment '!W184</f>
        <v>1.2233979026417054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17183.427475855868</v>
      </c>
      <c r="M131" s="772">
        <f t="shared" ref="M131:M163" si="122">D131*$B$3</f>
        <v>6.747032775597372</v>
      </c>
      <c r="N131" s="771">
        <f t="shared" ref="N131:N163" si="123">E131*$B$3+F131*$C$3</f>
        <v>807.44261574352572</v>
      </c>
      <c r="O131" s="773">
        <f t="shared" ref="O131:O163" si="124">G131+H131*$B$3+I131*$C$3</f>
        <v>313.30333811016675</v>
      </c>
      <c r="P131" s="771">
        <f t="shared" ref="P131:P163" si="125">J131*$B$3+K131*$C$3</f>
        <v>3778.1317878798554</v>
      </c>
      <c r="Q131" s="471">
        <f t="shared" ref="Q131:Q163" si="126">L131</f>
        <v>17183.427475855868</v>
      </c>
      <c r="R131" s="517">
        <f t="shared" ref="R131:R163" si="127">M131+N131</f>
        <v>814.18964851912312</v>
      </c>
      <c r="S131" s="514">
        <f t="shared" ref="S131:S163" si="128">O131</f>
        <v>313.30333811016675</v>
      </c>
      <c r="T131" s="471">
        <f t="shared" ref="T131:T163" si="129">P131</f>
        <v>3778.1317878798554</v>
      </c>
      <c r="U131" s="471">
        <f t="shared" ref="U131:U163" si="130">SUM(Q131:T131)</f>
        <v>22089.052250365014</v>
      </c>
    </row>
    <row r="132" spans="1:21">
      <c r="A132" s="4">
        <f>'Input data'!A119</f>
        <v>2019</v>
      </c>
      <c r="B132" s="4"/>
      <c r="C132" s="769">
        <f>'4A SWD Case 2'!BN89</f>
        <v>800.31631292725694</v>
      </c>
      <c r="D132" s="3">
        <f>'4B Biological treatment '!T185</f>
        <v>0.3745336209898521</v>
      </c>
      <c r="E132" s="1159">
        <f>'4B Biological treatment '!U185</f>
        <v>21.667059451790848</v>
      </c>
      <c r="F132" s="1159">
        <f>'4B Biological treatment '!W185</f>
        <v>1.3000235671074507</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16806.642571472396</v>
      </c>
      <c r="M132" s="772">
        <f t="shared" si="122"/>
        <v>7.8652060407868944</v>
      </c>
      <c r="N132" s="771">
        <f t="shared" si="123"/>
        <v>858.01555429091752</v>
      </c>
      <c r="O132" s="773">
        <f t="shared" si="124"/>
        <v>307.81392004196488</v>
      </c>
      <c r="P132" s="771">
        <f t="shared" si="125"/>
        <v>3922.0560748079342</v>
      </c>
      <c r="Q132" s="519">
        <f t="shared" si="126"/>
        <v>16806.642571472396</v>
      </c>
      <c r="R132" s="521">
        <f t="shared" si="127"/>
        <v>865.88076033170444</v>
      </c>
      <c r="S132" s="518">
        <f t="shared" si="128"/>
        <v>307.81392004196488</v>
      </c>
      <c r="T132" s="519">
        <f t="shared" si="129"/>
        <v>3922.0560748079342</v>
      </c>
      <c r="U132" s="519">
        <f t="shared" si="130"/>
        <v>21902.393326653997</v>
      </c>
    </row>
    <row r="133" spans="1:21">
      <c r="A133" s="4">
        <f>'Input data'!A120</f>
        <v>2020</v>
      </c>
      <c r="B133" s="4"/>
      <c r="C133" s="769">
        <f>'4A SWD Case 2'!BN90</f>
        <v>781.82173651797075</v>
      </c>
      <c r="D133" s="3">
        <f>'4B Biological treatment '!T186</f>
        <v>0.44776379716156678</v>
      </c>
      <c r="E133" s="1159">
        <f>'4B Biological treatment '!U186</f>
        <v>23.843426219017175</v>
      </c>
      <c r="F133" s="1159">
        <f>'4B Biological treatment '!W186</f>
        <v>1.4306055731410305</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16418.256466877385</v>
      </c>
      <c r="M133" s="772">
        <f t="shared" si="122"/>
        <v>9.4030397403929022</v>
      </c>
      <c r="N133" s="771">
        <f t="shared" si="123"/>
        <v>944.19967827308005</v>
      </c>
      <c r="O133" s="773">
        <f t="shared" si="124"/>
        <v>299.52410113774715</v>
      </c>
      <c r="P133" s="771">
        <f t="shared" si="125"/>
        <v>4069.6472808319609</v>
      </c>
      <c r="Q133" s="519">
        <f t="shared" si="126"/>
        <v>16418.256466877385</v>
      </c>
      <c r="R133" s="521">
        <f t="shared" si="127"/>
        <v>953.60271801347301</v>
      </c>
      <c r="S133" s="518">
        <f t="shared" si="128"/>
        <v>299.52410113774715</v>
      </c>
      <c r="T133" s="519">
        <f t="shared" si="129"/>
        <v>4069.6472808319609</v>
      </c>
      <c r="U133" s="519">
        <f t="shared" si="130"/>
        <v>21741.030566860565</v>
      </c>
    </row>
    <row r="134" spans="1:21">
      <c r="A134" s="4">
        <f>'Input data'!A121</f>
        <v>2021</v>
      </c>
      <c r="B134" s="4"/>
      <c r="C134" s="769">
        <f>'4A SWD Case 2'!BN91</f>
        <v>761.65257302527129</v>
      </c>
      <c r="D134" s="3">
        <f>'4B Biological treatment '!T187</f>
        <v>0.59923731209283038</v>
      </c>
      <c r="E134" s="1159">
        <f>'4B Biological treatment '!U187</f>
        <v>29.298064392799031</v>
      </c>
      <c r="F134" s="1159">
        <f>'4B Biological treatment '!W187</f>
        <v>1.7578838635679419</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15994.704033530697</v>
      </c>
      <c r="M134" s="772">
        <f t="shared" si="122"/>
        <v>12.583983553949437</v>
      </c>
      <c r="N134" s="771">
        <f t="shared" si="123"/>
        <v>1160.2033499548415</v>
      </c>
      <c r="O134" s="773">
        <f t="shared" si="124"/>
        <v>275.36438549102087</v>
      </c>
      <c r="P134" s="771">
        <f t="shared" si="125"/>
        <v>4201.6401192926323</v>
      </c>
      <c r="Q134" s="519">
        <f t="shared" si="126"/>
        <v>15994.704033530697</v>
      </c>
      <c r="R134" s="521">
        <f t="shared" si="127"/>
        <v>1172.7873335087909</v>
      </c>
      <c r="S134" s="518">
        <f t="shared" si="128"/>
        <v>275.36438549102087</v>
      </c>
      <c r="T134" s="519">
        <f t="shared" si="129"/>
        <v>4201.6401192926323</v>
      </c>
      <c r="U134" s="519">
        <f t="shared" si="130"/>
        <v>21644.495871823143</v>
      </c>
    </row>
    <row r="135" spans="1:21">
      <c r="A135" s="4">
        <f>'Input data'!A122</f>
        <v>2022</v>
      </c>
      <c r="B135" s="4"/>
      <c r="C135" s="769">
        <f>'4A SWD Case 2'!BN92</f>
        <v>736.42821071383253</v>
      </c>
      <c r="D135" s="3">
        <f>'4B Biological treatment '!T188</f>
        <v>0.70929815794814521</v>
      </c>
      <c r="E135" s="1159">
        <f>'4B Biological treatment '!U188</f>
        <v>31.918417107666528</v>
      </c>
      <c r="F135" s="1159">
        <f>'4B Biological treatment '!W188</f>
        <v>1.9151050264599918</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15464.992424990483</v>
      </c>
      <c r="M135" s="772">
        <f t="shared" si="122"/>
        <v>14.89526131691105</v>
      </c>
      <c r="N135" s="771">
        <f t="shared" si="123"/>
        <v>1263.9693174635945</v>
      </c>
      <c r="O135" s="773">
        <f t="shared" si="124"/>
        <v>229.17353377197622</v>
      </c>
      <c r="P135" s="771">
        <f t="shared" si="125"/>
        <v>4336.1329960221574</v>
      </c>
      <c r="Q135" s="519">
        <f t="shared" si="126"/>
        <v>15464.992424990483</v>
      </c>
      <c r="R135" s="521">
        <f t="shared" si="127"/>
        <v>1278.8645787805056</v>
      </c>
      <c r="S135" s="518">
        <f t="shared" si="128"/>
        <v>229.17353377197622</v>
      </c>
      <c r="T135" s="519">
        <f t="shared" si="129"/>
        <v>4336.1329960221574</v>
      </c>
      <c r="U135" s="519">
        <f t="shared" si="130"/>
        <v>21309.163533565123</v>
      </c>
    </row>
    <row r="136" spans="1:21">
      <c r="A136" s="4">
        <f>'Input data'!A123</f>
        <v>2023</v>
      </c>
      <c r="B136" s="4"/>
      <c r="C136" s="769">
        <f>'4A SWD Case 2'!BN93</f>
        <v>708.76560994476085</v>
      </c>
      <c r="D136" s="3">
        <f>'4B Biological treatment '!T189</f>
        <v>0.71234912823765084</v>
      </c>
      <c r="E136" s="1159">
        <f>'4B Biological treatment '!U189</f>
        <v>32.055710770694283</v>
      </c>
      <c r="F136" s="1159">
        <f>'4B Biological treatment '!W189</f>
        <v>1.923342646241657</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14884.077808839978</v>
      </c>
      <c r="M136" s="772">
        <f t="shared" si="122"/>
        <v>14.959331692990668</v>
      </c>
      <c r="N136" s="771">
        <f t="shared" si="123"/>
        <v>1269.4061465194936</v>
      </c>
      <c r="O136" s="773">
        <f t="shared" si="124"/>
        <v>217.34002107405581</v>
      </c>
      <c r="P136" s="771">
        <f t="shared" si="125"/>
        <v>4473.1659836582639</v>
      </c>
      <c r="Q136" s="519">
        <f t="shared" si="126"/>
        <v>14884.077808839978</v>
      </c>
      <c r="R136" s="521">
        <f t="shared" si="127"/>
        <v>1284.3654782124843</v>
      </c>
      <c r="S136" s="518">
        <f t="shared" si="128"/>
        <v>217.34002107405581</v>
      </c>
      <c r="T136" s="519">
        <f t="shared" si="129"/>
        <v>4473.1659836582639</v>
      </c>
      <c r="U136" s="519">
        <f t="shared" si="130"/>
        <v>20858.949291784782</v>
      </c>
    </row>
    <row r="137" spans="1:21">
      <c r="A137" s="4">
        <f>'Input data'!A124</f>
        <v>2024</v>
      </c>
      <c r="B137" s="4"/>
      <c r="C137" s="769">
        <f>'4A SWD Case 2'!BN94</f>
        <v>682.23046884672158</v>
      </c>
      <c r="D137" s="3">
        <f>'4B Biological treatment '!T190</f>
        <v>0.71542239386087536</v>
      </c>
      <c r="E137" s="1159">
        <f>'4B Biological treatment '!U190</f>
        <v>32.194007723739389</v>
      </c>
      <c r="F137" s="1159">
        <f>'4B Biological treatment '!W190</f>
        <v>1.9316404634243634</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14326.839845781153</v>
      </c>
      <c r="M137" s="772">
        <f t="shared" si="122"/>
        <v>15.023870271078383</v>
      </c>
      <c r="N137" s="771">
        <f t="shared" si="123"/>
        <v>1274.8827058600798</v>
      </c>
      <c r="O137" s="773">
        <f t="shared" si="124"/>
        <v>205.3038143886219</v>
      </c>
      <c r="P137" s="771">
        <f t="shared" si="125"/>
        <v>4612.7797461997052</v>
      </c>
      <c r="Q137" s="519">
        <f t="shared" si="126"/>
        <v>14326.839845781153</v>
      </c>
      <c r="R137" s="521">
        <f t="shared" si="127"/>
        <v>1289.9065761311581</v>
      </c>
      <c r="S137" s="518">
        <f t="shared" si="128"/>
        <v>205.3038143886219</v>
      </c>
      <c r="T137" s="519">
        <f t="shared" si="129"/>
        <v>4612.7797461997052</v>
      </c>
      <c r="U137" s="519">
        <f t="shared" si="130"/>
        <v>20434.82998250064</v>
      </c>
    </row>
    <row r="138" spans="1:21">
      <c r="A138" s="4">
        <f>'Input data'!A125</f>
        <v>2025</v>
      </c>
      <c r="B138" s="4"/>
      <c r="C138" s="769">
        <f>'4A SWD Case 2'!BN95</f>
        <v>656.74172565812512</v>
      </c>
      <c r="D138" s="3">
        <f>'4B Biological treatment '!T191</f>
        <v>0.71854710910208186</v>
      </c>
      <c r="E138" s="1159">
        <f>'4B Biological treatment '!U191</f>
        <v>32.334619909593677</v>
      </c>
      <c r="F138" s="1159">
        <f>'4B Biological treatment '!W191</f>
        <v>1.9400771945756206</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13791.576238820628</v>
      </c>
      <c r="M138" s="772">
        <f t="shared" si="122"/>
        <v>15.089489291143719</v>
      </c>
      <c r="N138" s="771">
        <f t="shared" si="123"/>
        <v>1280.4509484199095</v>
      </c>
      <c r="O138" s="773">
        <f t="shared" si="124"/>
        <v>193.05753067442905</v>
      </c>
      <c r="P138" s="771">
        <f t="shared" si="125"/>
        <v>4755.015547311632</v>
      </c>
      <c r="Q138" s="519">
        <f t="shared" si="126"/>
        <v>13791.576238820628</v>
      </c>
      <c r="R138" s="521">
        <f t="shared" si="127"/>
        <v>1295.5404377110533</v>
      </c>
      <c r="S138" s="518">
        <f t="shared" si="128"/>
        <v>193.05753067442905</v>
      </c>
      <c r="T138" s="519">
        <f t="shared" si="129"/>
        <v>4755.015547311632</v>
      </c>
      <c r="U138" s="519">
        <f t="shared" si="130"/>
        <v>20035.189754517742</v>
      </c>
    </row>
    <row r="139" spans="1:21">
      <c r="A139" s="4">
        <f>'Input data'!A126</f>
        <v>2026</v>
      </c>
      <c r="B139" s="4"/>
      <c r="C139" s="769">
        <f>'4A SWD Case 2'!BN96</f>
        <v>632.22179808763099</v>
      </c>
      <c r="D139" s="3">
        <f>'4B Biological treatment '!T192</f>
        <v>0.72157363131689034</v>
      </c>
      <c r="E139" s="1159">
        <f>'4B Biological treatment '!U192</f>
        <v>32.47081340926006</v>
      </c>
      <c r="F139" s="1159">
        <f>'4B Biological treatment '!W192</f>
        <v>1.9482488045556039</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13276.657759840251</v>
      </c>
      <c r="M139" s="772">
        <f t="shared" si="122"/>
        <v>15.153046257654697</v>
      </c>
      <c r="N139" s="771">
        <f t="shared" si="123"/>
        <v>1285.8442110066985</v>
      </c>
      <c r="O139" s="773">
        <f t="shared" si="124"/>
        <v>180.70037146955198</v>
      </c>
      <c r="P139" s="771">
        <f t="shared" si="125"/>
        <v>4891.8365725125823</v>
      </c>
      <c r="Q139" s="519">
        <f t="shared" si="126"/>
        <v>13276.657759840251</v>
      </c>
      <c r="R139" s="521">
        <f t="shared" si="127"/>
        <v>1300.9972572643533</v>
      </c>
      <c r="S139" s="518">
        <f t="shared" si="128"/>
        <v>180.70037146955198</v>
      </c>
      <c r="T139" s="519">
        <f t="shared" si="129"/>
        <v>4891.8365725125823</v>
      </c>
      <c r="U139" s="519">
        <f t="shared" si="130"/>
        <v>19650.191961086737</v>
      </c>
    </row>
    <row r="140" spans="1:21">
      <c r="A140" s="4">
        <f>'Input data'!A127</f>
        <v>2027</v>
      </c>
      <c r="B140" s="4"/>
      <c r="C140" s="769">
        <f>'4A SWD Case 2'!BN97</f>
        <v>608.59260519112786</v>
      </c>
      <c r="D140" s="3">
        <f>'4B Biological treatment '!T193</f>
        <v>0.72453122292841088</v>
      </c>
      <c r="E140" s="1159">
        <f>'4B Biological treatment '!U193</f>
        <v>32.603905031778481</v>
      </c>
      <c r="F140" s="1159">
        <f>'4B Biological treatment '!W193</f>
        <v>1.9562343019067092</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12780.444709013685</v>
      </c>
      <c r="M140" s="772">
        <f t="shared" si="122"/>
        <v>15.215155681496629</v>
      </c>
      <c r="N140" s="771">
        <f t="shared" si="123"/>
        <v>1291.1146392584278</v>
      </c>
      <c r="O140" s="773">
        <f t="shared" si="124"/>
        <v>168.10228643963038</v>
      </c>
      <c r="P140" s="771">
        <f t="shared" si="125"/>
        <v>5030.8909891052281</v>
      </c>
      <c r="Q140" s="519">
        <f t="shared" si="126"/>
        <v>12780.444709013685</v>
      </c>
      <c r="R140" s="521">
        <f t="shared" si="127"/>
        <v>1306.3297949399243</v>
      </c>
      <c r="S140" s="518">
        <f t="shared" si="128"/>
        <v>168.10228643963038</v>
      </c>
      <c r="T140" s="519">
        <f t="shared" si="129"/>
        <v>5030.8909891052281</v>
      </c>
      <c r="U140" s="519">
        <f t="shared" si="130"/>
        <v>19285.76777949847</v>
      </c>
    </row>
    <row r="141" spans="1:21">
      <c r="A141" s="4">
        <f>'Input data'!A128</f>
        <v>2028</v>
      </c>
      <c r="B141" s="4"/>
      <c r="C141" s="769">
        <f>'4A SWD Case 2'!BN98</f>
        <v>585.78348071941525</v>
      </c>
      <c r="D141" s="3">
        <f>'4B Biological treatment '!T194</f>
        <v>0.72721590947543469</v>
      </c>
      <c r="E141" s="1159">
        <f>'4B Biological treatment '!U194</f>
        <v>32.724715926394559</v>
      </c>
      <c r="F141" s="1159">
        <f>'4B Biological treatment '!W194</f>
        <v>1.9634829555836735</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12301.453095107719</v>
      </c>
      <c r="M141" s="772">
        <f t="shared" si="122"/>
        <v>15.271534098984128</v>
      </c>
      <c r="N141" s="771">
        <f t="shared" si="123"/>
        <v>1295.8987506852245</v>
      </c>
      <c r="O141" s="773">
        <f t="shared" si="124"/>
        <v>155.25457728774188</v>
      </c>
      <c r="P141" s="771">
        <f t="shared" si="125"/>
        <v>5172.2095138882814</v>
      </c>
      <c r="Q141" s="519">
        <f t="shared" si="126"/>
        <v>12301.453095107719</v>
      </c>
      <c r="R141" s="521">
        <f t="shared" si="127"/>
        <v>1311.1702847842087</v>
      </c>
      <c r="S141" s="518">
        <f t="shared" si="128"/>
        <v>155.25457728774188</v>
      </c>
      <c r="T141" s="519">
        <f t="shared" si="129"/>
        <v>5172.2095138882814</v>
      </c>
      <c r="U141" s="519">
        <f t="shared" si="130"/>
        <v>18940.087471067949</v>
      </c>
    </row>
    <row r="142" spans="1:21">
      <c r="A142" s="4">
        <f>'Input data'!A129</f>
        <v>2029</v>
      </c>
      <c r="B142" s="4"/>
      <c r="C142" s="769">
        <f>'4A SWD Case 2'!BN99</f>
        <v>563.72670237443447</v>
      </c>
      <c r="D142" s="3">
        <f>'4B Biological treatment '!T195</f>
        <v>0.73039889894642041</v>
      </c>
      <c r="E142" s="1159">
        <f>'4B Biological treatment '!U195</f>
        <v>32.867950452588914</v>
      </c>
      <c r="F142" s="1159">
        <f>'4B Biological treatment '!W195</f>
        <v>1.9720770271553349</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11838.260749863124</v>
      </c>
      <c r="M142" s="772">
        <f t="shared" si="122"/>
        <v>15.338376877874829</v>
      </c>
      <c r="N142" s="771">
        <f t="shared" si="123"/>
        <v>1301.5708379225212</v>
      </c>
      <c r="O142" s="773">
        <f t="shared" si="124"/>
        <v>142.1481547216269</v>
      </c>
      <c r="P142" s="771">
        <f t="shared" si="125"/>
        <v>5315.8232520302154</v>
      </c>
      <c r="Q142" s="519">
        <f t="shared" si="126"/>
        <v>11838.260749863124</v>
      </c>
      <c r="R142" s="521">
        <f t="shared" si="127"/>
        <v>1316.9092148003961</v>
      </c>
      <c r="S142" s="518">
        <f t="shared" si="128"/>
        <v>142.1481547216269</v>
      </c>
      <c r="T142" s="519">
        <f t="shared" si="129"/>
        <v>5315.8232520302154</v>
      </c>
      <c r="U142" s="519">
        <f t="shared" si="130"/>
        <v>18613.14137141536</v>
      </c>
    </row>
    <row r="143" spans="1:21">
      <c r="A143" s="4">
        <f>'Input data'!A130</f>
        <v>2030</v>
      </c>
      <c r="B143" s="4"/>
      <c r="C143" s="769">
        <f>'4A SWD Case 2'!BN100</f>
        <v>542.35732965762361</v>
      </c>
      <c r="D143" s="3">
        <f>'4B Biological treatment '!T196</f>
        <v>0.73372498499010785</v>
      </c>
      <c r="E143" s="1159">
        <f>'4B Biological treatment '!U196</f>
        <v>33.017624324554852</v>
      </c>
      <c r="F143" s="1159">
        <f>'4B Biological treatment '!W196</f>
        <v>1.981057459473291</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11389.503922810096</v>
      </c>
      <c r="M143" s="772">
        <f t="shared" si="122"/>
        <v>15.408224684792264</v>
      </c>
      <c r="N143" s="771">
        <f t="shared" si="123"/>
        <v>1307.4979232523719</v>
      </c>
      <c r="O143" s="773">
        <f t="shared" si="124"/>
        <v>128.77351562592733</v>
      </c>
      <c r="P143" s="771">
        <f t="shared" si="125"/>
        <v>5461.7637017393099</v>
      </c>
      <c r="Q143" s="519">
        <f t="shared" si="126"/>
        <v>11389.503922810096</v>
      </c>
      <c r="R143" s="521">
        <f t="shared" si="127"/>
        <v>1322.9061479371642</v>
      </c>
      <c r="S143" s="518">
        <f t="shared" si="128"/>
        <v>128.77351562592733</v>
      </c>
      <c r="T143" s="519">
        <f t="shared" si="129"/>
        <v>5461.7637017393099</v>
      </c>
      <c r="U143" s="519">
        <f t="shared" si="130"/>
        <v>18302.947288112497</v>
      </c>
    </row>
    <row r="144" spans="1:21">
      <c r="A144" s="4">
        <f>'Input data'!A131</f>
        <v>2031</v>
      </c>
      <c r="B144" s="4"/>
      <c r="C144" s="769">
        <f>'4A SWD Case 2'!BN101</f>
        <v>521.61304844188669</v>
      </c>
      <c r="D144" s="3">
        <f>'4B Biological treatment '!T197</f>
        <v>0.73741426565488311</v>
      </c>
      <c r="E144" s="1159">
        <f>'4B Biological treatment '!U197</f>
        <v>33.183641954469735</v>
      </c>
      <c r="F144" s="1159">
        <f>'4B Biological treatment '!W197</f>
        <v>1.9910185172681842</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10953.874017279621</v>
      </c>
      <c r="M144" s="772">
        <f t="shared" si="122"/>
        <v>15.485699578752545</v>
      </c>
      <c r="N144" s="771">
        <f t="shared" si="123"/>
        <v>1314.0722213970016</v>
      </c>
      <c r="O144" s="773">
        <f t="shared" si="124"/>
        <v>113.56951234567336</v>
      </c>
      <c r="P144" s="771">
        <f t="shared" si="125"/>
        <v>5508.3758769951792</v>
      </c>
      <c r="Q144" s="519">
        <f t="shared" si="126"/>
        <v>10953.874017279621</v>
      </c>
      <c r="R144" s="521">
        <f t="shared" si="127"/>
        <v>1329.5579209757541</v>
      </c>
      <c r="S144" s="518">
        <f t="shared" si="128"/>
        <v>113.56951234567336</v>
      </c>
      <c r="T144" s="519">
        <f t="shared" si="129"/>
        <v>5508.3758769951792</v>
      </c>
      <c r="U144" s="519">
        <f t="shared" si="130"/>
        <v>17905.377327596227</v>
      </c>
    </row>
    <row r="145" spans="1:21">
      <c r="A145" s="4">
        <f>'Input data'!A132</f>
        <v>2032</v>
      </c>
      <c r="B145" s="4"/>
      <c r="C145" s="769">
        <f>'4A SWD Case 2'!BN102</f>
        <v>501.30887767092389</v>
      </c>
      <c r="D145" s="3">
        <f>'4B Biological treatment '!T198</f>
        <v>0.74115500924779887</v>
      </c>
      <c r="E145" s="1159">
        <f>'4B Biological treatment '!U198</f>
        <v>33.35197541615095</v>
      </c>
      <c r="F145" s="1159">
        <f>'4B Biological treatment '!W198</f>
        <v>2.0011185249690566</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10527.486431089401</v>
      </c>
      <c r="M145" s="772">
        <f t="shared" si="122"/>
        <v>15.564255194203776</v>
      </c>
      <c r="N145" s="771">
        <f t="shared" si="123"/>
        <v>1320.7382264795774</v>
      </c>
      <c r="O145" s="773">
        <f t="shared" si="124"/>
        <v>98.459981517794233</v>
      </c>
      <c r="P145" s="771">
        <f t="shared" si="125"/>
        <v>5555.3858532180511</v>
      </c>
      <c r="Q145" s="519">
        <f t="shared" si="126"/>
        <v>10527.486431089401</v>
      </c>
      <c r="R145" s="521">
        <f t="shared" si="127"/>
        <v>1336.3024816737811</v>
      </c>
      <c r="S145" s="518">
        <f t="shared" si="128"/>
        <v>98.459981517794233</v>
      </c>
      <c r="T145" s="519">
        <f t="shared" si="129"/>
        <v>5555.3858532180511</v>
      </c>
      <c r="U145" s="519">
        <f t="shared" si="130"/>
        <v>17517.634747499025</v>
      </c>
    </row>
    <row r="146" spans="1:21">
      <c r="A146" s="4">
        <f>'Input data'!A133</f>
        <v>2033</v>
      </c>
      <c r="B146" s="4"/>
      <c r="C146" s="769">
        <f>'4A SWD Case 2'!BN103</f>
        <v>481.42104908425074</v>
      </c>
      <c r="D146" s="3">
        <f>'4B Biological treatment '!T199</f>
        <v>0.74480869594879706</v>
      </c>
      <c r="E146" s="1159">
        <f>'4B Biological treatment '!U199</f>
        <v>33.516391317695863</v>
      </c>
      <c r="F146" s="1159">
        <f>'4B Biological treatment '!W199</f>
        <v>2.010983479061752</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10109.842030769265</v>
      </c>
      <c r="M146" s="772">
        <f t="shared" si="122"/>
        <v>15.640982614924738</v>
      </c>
      <c r="N146" s="771">
        <f t="shared" si="123"/>
        <v>1327.2490961807562</v>
      </c>
      <c r="O146" s="773">
        <f t="shared" si="124"/>
        <v>98.168119205727166</v>
      </c>
      <c r="P146" s="771">
        <f t="shared" si="125"/>
        <v>5602.7970253494477</v>
      </c>
      <c r="Q146" s="519">
        <f t="shared" si="126"/>
        <v>10109.842030769265</v>
      </c>
      <c r="R146" s="521">
        <f t="shared" si="127"/>
        <v>1342.8900787956809</v>
      </c>
      <c r="S146" s="518">
        <f t="shared" si="128"/>
        <v>98.168119205727166</v>
      </c>
      <c r="T146" s="519">
        <f t="shared" si="129"/>
        <v>5602.7970253494477</v>
      </c>
      <c r="U146" s="519">
        <f t="shared" si="130"/>
        <v>17153.697254120121</v>
      </c>
    </row>
    <row r="147" spans="1:21">
      <c r="A147" s="4">
        <f>'Input data'!A134</f>
        <v>2034</v>
      </c>
      <c r="B147" s="4"/>
      <c r="C147" s="769">
        <f>'4A SWD Case 2'!BN104</f>
        <v>462.51473820014553</v>
      </c>
      <c r="D147" s="3">
        <f>'4B Biological treatment '!T200</f>
        <v>0.74877228113668171</v>
      </c>
      <c r="E147" s="1159">
        <f>'4B Biological treatment '!U200</f>
        <v>33.694752651150672</v>
      </c>
      <c r="F147" s="1159">
        <f>'4B Biological treatment '!W200</f>
        <v>2.0216851590690403</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9712.8095022030557</v>
      </c>
      <c r="M147" s="772">
        <f t="shared" si="122"/>
        <v>15.724217903870315</v>
      </c>
      <c r="N147" s="771">
        <f t="shared" si="123"/>
        <v>1334.3122049855665</v>
      </c>
      <c r="O147" s="773">
        <f t="shared" si="124"/>
        <v>97.880430060004471</v>
      </c>
      <c r="P147" s="771">
        <f t="shared" si="125"/>
        <v>5650.6128173042498</v>
      </c>
      <c r="Q147" s="519">
        <f t="shared" si="126"/>
        <v>9712.8095022030557</v>
      </c>
      <c r="R147" s="521">
        <f t="shared" si="127"/>
        <v>1350.0364228894368</v>
      </c>
      <c r="S147" s="518">
        <f t="shared" si="128"/>
        <v>97.880430060004471</v>
      </c>
      <c r="T147" s="519">
        <f t="shared" si="129"/>
        <v>5650.6128173042498</v>
      </c>
      <c r="U147" s="519">
        <f t="shared" si="130"/>
        <v>16811.339172456748</v>
      </c>
    </row>
    <row r="148" spans="1:21">
      <c r="A148" s="4">
        <f>'Input data'!A135</f>
        <v>2035</v>
      </c>
      <c r="B148" s="4"/>
      <c r="C148" s="769">
        <f>'4A SWD Case 2'!BN105</f>
        <v>444.54209005023819</v>
      </c>
      <c r="D148" s="3">
        <f>'4B Biological treatment '!T201</f>
        <v>0.75275004423008074</v>
      </c>
      <c r="E148" s="1159">
        <f>'4B Biological treatment '!U201</f>
        <v>33.873751990353632</v>
      </c>
      <c r="F148" s="1159">
        <f>'4B Biological treatment '!W201</f>
        <v>2.0324251194212177</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9335.3838910550021</v>
      </c>
      <c r="M148" s="772">
        <f t="shared" si="122"/>
        <v>15.807750928831695</v>
      </c>
      <c r="N148" s="771">
        <f t="shared" si="123"/>
        <v>1341.4005788180039</v>
      </c>
      <c r="O148" s="773">
        <f t="shared" si="124"/>
        <v>97.596835379073497</v>
      </c>
      <c r="P148" s="771">
        <f t="shared" si="125"/>
        <v>5698.8366822179532</v>
      </c>
      <c r="Q148" s="519">
        <f t="shared" si="126"/>
        <v>9335.3838910550021</v>
      </c>
      <c r="R148" s="521">
        <f t="shared" si="127"/>
        <v>1357.2083297468355</v>
      </c>
      <c r="S148" s="518">
        <f t="shared" si="128"/>
        <v>97.596835379073497</v>
      </c>
      <c r="T148" s="519">
        <f t="shared" si="129"/>
        <v>5698.8366822179532</v>
      </c>
      <c r="U148" s="519">
        <f t="shared" si="130"/>
        <v>16489.025738398865</v>
      </c>
    </row>
    <row r="149" spans="1:21">
      <c r="A149" s="4">
        <f>'Input data'!A136</f>
        <v>2036</v>
      </c>
      <c r="B149" s="4"/>
      <c r="C149" s="769">
        <f>'4A SWD Case 2'!BN106</f>
        <v>427.45758157293983</v>
      </c>
      <c r="D149" s="3">
        <f>'4B Biological treatment '!T202</f>
        <v>0.75719045940475471</v>
      </c>
      <c r="E149" s="1159">
        <f>'4B Biological treatment '!U202</f>
        <v>34.073570673213958</v>
      </c>
      <c r="F149" s="1159">
        <f>'4B Biological treatment '!W202</f>
        <v>2.0444142403928374</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8976.6092130317356</v>
      </c>
      <c r="M149" s="772">
        <f t="shared" si="122"/>
        <v>15.900999647499848</v>
      </c>
      <c r="N149" s="771">
        <f t="shared" si="123"/>
        <v>1349.3133986592727</v>
      </c>
      <c r="O149" s="773">
        <f t="shared" si="124"/>
        <v>97.356613290882166</v>
      </c>
      <c r="P149" s="771">
        <f t="shared" si="125"/>
        <v>5740.5587570983689</v>
      </c>
      <c r="Q149" s="519">
        <f t="shared" si="126"/>
        <v>8976.6092130317356</v>
      </c>
      <c r="R149" s="521">
        <f t="shared" si="127"/>
        <v>1365.2143983067726</v>
      </c>
      <c r="S149" s="518">
        <f t="shared" si="128"/>
        <v>97.356613290882166</v>
      </c>
      <c r="T149" s="519">
        <f t="shared" si="129"/>
        <v>5740.5587570983689</v>
      </c>
      <c r="U149" s="519">
        <f t="shared" si="130"/>
        <v>16179.738981727758</v>
      </c>
    </row>
    <row r="150" spans="1:21">
      <c r="A150" s="4">
        <f>'Input data'!A137</f>
        <v>2037</v>
      </c>
      <c r="B150" s="4"/>
      <c r="C150" s="769">
        <f>'4A SWD Case 2'!BN107</f>
        <v>411.21598313024629</v>
      </c>
      <c r="D150" s="3">
        <f>'4B Biological treatment '!T203</f>
        <v>0.76198355432236009</v>
      </c>
      <c r="E150" s="1159">
        <f>'4B Biological treatment '!U203</f>
        <v>34.289259944506199</v>
      </c>
      <c r="F150" s="1159">
        <f>'4B Biological treatment '!W203</f>
        <v>2.057355596670372</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8635.5356457351718</v>
      </c>
      <c r="M150" s="772">
        <f t="shared" si="122"/>
        <v>16.001654640769562</v>
      </c>
      <c r="N150" s="771">
        <f t="shared" si="123"/>
        <v>1357.8546938024456</v>
      </c>
      <c r="O150" s="773">
        <f t="shared" si="124"/>
        <v>97.11930396370947</v>
      </c>
      <c r="P150" s="771">
        <f t="shared" si="125"/>
        <v>5782.5862858160108</v>
      </c>
      <c r="Q150" s="519">
        <f t="shared" si="126"/>
        <v>8635.5356457351718</v>
      </c>
      <c r="R150" s="521">
        <f t="shared" si="127"/>
        <v>1373.8563484432152</v>
      </c>
      <c r="S150" s="518">
        <f t="shared" si="128"/>
        <v>97.11930396370947</v>
      </c>
      <c r="T150" s="519">
        <f t="shared" si="129"/>
        <v>5782.5862858160108</v>
      </c>
      <c r="U150" s="519">
        <f t="shared" si="130"/>
        <v>15889.097583958106</v>
      </c>
    </row>
    <row r="151" spans="1:21">
      <c r="A151" s="4">
        <f>'Input data'!A138</f>
        <v>2038</v>
      </c>
      <c r="B151" s="4"/>
      <c r="C151" s="769">
        <f>'4A SWD Case 2'!BN108</f>
        <v>395.77621505007971</v>
      </c>
      <c r="D151" s="3">
        <f>'4B Biological treatment '!T204</f>
        <v>0.76657433531841812</v>
      </c>
      <c r="E151" s="1159">
        <f>'4B Biological treatment '!U204</f>
        <v>34.49584508932881</v>
      </c>
      <c r="F151" s="1159">
        <f>'4B Biological treatment '!W204</f>
        <v>2.0697507053597288</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8311.3005160516732</v>
      </c>
      <c r="M151" s="772">
        <f t="shared" si="122"/>
        <v>16.09806104168678</v>
      </c>
      <c r="N151" s="771">
        <f t="shared" si="123"/>
        <v>1366.0354655374208</v>
      </c>
      <c r="O151" s="773">
        <f t="shared" si="124"/>
        <v>96.88486093946301</v>
      </c>
      <c r="P151" s="771">
        <f t="shared" si="125"/>
        <v>5824.9215046462123</v>
      </c>
      <c r="Q151" s="519">
        <f t="shared" si="126"/>
        <v>8311.3005160516732</v>
      </c>
      <c r="R151" s="521">
        <f t="shared" si="127"/>
        <v>1382.1335265791076</v>
      </c>
      <c r="S151" s="518">
        <f t="shared" si="128"/>
        <v>96.88486093946301</v>
      </c>
      <c r="T151" s="519">
        <f t="shared" si="129"/>
        <v>5824.9215046462123</v>
      </c>
      <c r="U151" s="519">
        <f t="shared" si="130"/>
        <v>15615.240408216456</v>
      </c>
    </row>
    <row r="152" spans="1:21">
      <c r="A152" s="4">
        <f>'Input data'!A139</f>
        <v>2039</v>
      </c>
      <c r="B152" s="4"/>
      <c r="C152" s="769">
        <f>'4A SWD Case 2'!BN109</f>
        <v>381.09919850293068</v>
      </c>
      <c r="D152" s="3">
        <f>'4B Biological treatment '!T205</f>
        <v>0.77125601480161277</v>
      </c>
      <c r="E152" s="1159">
        <f>'4B Biological treatment '!U205</f>
        <v>34.706520666072571</v>
      </c>
      <c r="F152" s="1159">
        <f>'4B Biological treatment '!W205</f>
        <v>2.0823912399643545</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8003.083168561544</v>
      </c>
      <c r="M152" s="772">
        <f t="shared" si="122"/>
        <v>16.19637631083387</v>
      </c>
      <c r="N152" s="771">
        <f t="shared" si="123"/>
        <v>1374.3782183764738</v>
      </c>
      <c r="O152" s="773">
        <f t="shared" si="124"/>
        <v>96.653238724891821</v>
      </c>
      <c r="P152" s="771">
        <f t="shared" si="125"/>
        <v>5867.5666662364183</v>
      </c>
      <c r="Q152" s="519">
        <f t="shared" si="126"/>
        <v>8003.083168561544</v>
      </c>
      <c r="R152" s="521">
        <f t="shared" si="127"/>
        <v>1390.5745946873076</v>
      </c>
      <c r="S152" s="518">
        <f t="shared" si="128"/>
        <v>96.653238724891821</v>
      </c>
      <c r="T152" s="519">
        <f t="shared" si="129"/>
        <v>5867.5666662364183</v>
      </c>
      <c r="U152" s="519">
        <f t="shared" si="130"/>
        <v>15357.877668210162</v>
      </c>
    </row>
    <row r="153" spans="1:21">
      <c r="A153" s="4">
        <f>'Input data'!A140</f>
        <v>2040</v>
      </c>
      <c r="B153" s="4"/>
      <c r="C153" s="769">
        <f>'4A SWD Case 2'!BN110</f>
        <v>367.14775813454469</v>
      </c>
      <c r="D153" s="3">
        <f>'4B Biological treatment '!T206</f>
        <v>0.7760308771541754</v>
      </c>
      <c r="E153" s="1159">
        <f>'4B Biological treatment '!U206</f>
        <v>34.921389471937886</v>
      </c>
      <c r="F153" s="1159">
        <f>'4B Biological treatment '!W206</f>
        <v>2.0952833683162733</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7710.1029208254386</v>
      </c>
      <c r="M153" s="772">
        <f t="shared" si="122"/>
        <v>16.296648420237684</v>
      </c>
      <c r="N153" s="771">
        <f t="shared" si="123"/>
        <v>1382.8870230887403</v>
      </c>
      <c r="O153" s="773">
        <f t="shared" si="124"/>
        <v>96.424392766634725</v>
      </c>
      <c r="P153" s="771">
        <f t="shared" si="125"/>
        <v>5910.5240397260632</v>
      </c>
      <c r="Q153" s="519">
        <f t="shared" si="126"/>
        <v>7710.1029208254386</v>
      </c>
      <c r="R153" s="521">
        <f t="shared" si="127"/>
        <v>1399.183671508978</v>
      </c>
      <c r="S153" s="518">
        <f t="shared" si="128"/>
        <v>96.424392766634725</v>
      </c>
      <c r="T153" s="519">
        <f t="shared" si="129"/>
        <v>5910.5240397260632</v>
      </c>
      <c r="U153" s="519">
        <f t="shared" si="130"/>
        <v>15116.235024827114</v>
      </c>
    </row>
    <row r="154" spans="1:21">
      <c r="A154" s="4">
        <f>'Input data'!A141</f>
        <v>2041</v>
      </c>
      <c r="B154" s="4"/>
      <c r="C154" s="769">
        <f>'4A SWD Case 2'!BN111</f>
        <v>354.01649776097969</v>
      </c>
      <c r="D154" s="3">
        <f>'4B Biological treatment '!T207</f>
        <v>0.78071632807493396</v>
      </c>
      <c r="E154" s="1159">
        <f>'4B Biological treatment '!U207</f>
        <v>35.132234763372026</v>
      </c>
      <c r="F154" s="1159">
        <f>'4B Biological treatment '!W207</f>
        <v>2.1079340858023214</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7434.3464529805733</v>
      </c>
      <c r="M154" s="772">
        <f t="shared" si="122"/>
        <v>16.395042889573613</v>
      </c>
      <c r="N154" s="771">
        <f t="shared" si="123"/>
        <v>1391.2364966295322</v>
      </c>
      <c r="O154" s="773">
        <f t="shared" si="124"/>
        <v>96.232289152450377</v>
      </c>
      <c r="P154" s="771">
        <f t="shared" si="125"/>
        <v>5947.2338879558556</v>
      </c>
      <c r="Q154" s="519">
        <f t="shared" si="126"/>
        <v>7434.3464529805733</v>
      </c>
      <c r="R154" s="521">
        <f t="shared" si="127"/>
        <v>1407.6315395191059</v>
      </c>
      <c r="S154" s="518">
        <f t="shared" si="128"/>
        <v>96.232289152450377</v>
      </c>
      <c r="T154" s="519">
        <f t="shared" si="129"/>
        <v>5947.2338879558556</v>
      </c>
      <c r="U154" s="519">
        <f t="shared" si="130"/>
        <v>14885.444169607987</v>
      </c>
    </row>
    <row r="155" spans="1:21">
      <c r="A155" s="4">
        <f>'Input data'!A142</f>
        <v>2042</v>
      </c>
      <c r="B155" s="4"/>
      <c r="C155" s="769">
        <f>'4A SWD Case 2'!BN112</f>
        <v>341.64804662012449</v>
      </c>
      <c r="D155" s="3">
        <f>'4B Biological treatment '!T208</f>
        <v>0.78565950442917332</v>
      </c>
      <c r="E155" s="1159">
        <f>'4B Biological treatment '!U208</f>
        <v>35.354677699312795</v>
      </c>
      <c r="F155" s="1159">
        <f>'4B Biological treatment '!W208</f>
        <v>2.1212806619587679</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7174.6089790226142</v>
      </c>
      <c r="M155" s="772">
        <f t="shared" si="122"/>
        <v>16.49884959301264</v>
      </c>
      <c r="N155" s="771">
        <f t="shared" si="123"/>
        <v>1400.0452368927868</v>
      </c>
      <c r="O155" s="773">
        <f t="shared" si="124"/>
        <v>96.042128189602451</v>
      </c>
      <c r="P155" s="771">
        <f t="shared" si="125"/>
        <v>5984.171738465644</v>
      </c>
      <c r="Q155" s="519">
        <f t="shared" si="126"/>
        <v>7174.6089790226142</v>
      </c>
      <c r="R155" s="521">
        <f t="shared" si="127"/>
        <v>1416.5440864857994</v>
      </c>
      <c r="S155" s="518">
        <f t="shared" si="128"/>
        <v>96.042128189602451</v>
      </c>
      <c r="T155" s="519">
        <f t="shared" si="129"/>
        <v>5984.171738465644</v>
      </c>
      <c r="U155" s="519">
        <f t="shared" si="130"/>
        <v>14671.366932163661</v>
      </c>
    </row>
    <row r="156" spans="1:21">
      <c r="A156" s="4">
        <f>'Input data'!A143</f>
        <v>2043</v>
      </c>
      <c r="B156" s="4"/>
      <c r="C156" s="769">
        <f>'4A SWD Case 2'!BN113</f>
        <v>330.00772715717562</v>
      </c>
      <c r="D156" s="3">
        <f>'4B Biological treatment '!T209</f>
        <v>0.79081750208931778</v>
      </c>
      <c r="E156" s="1159">
        <f>'4B Biological treatment '!U209</f>
        <v>35.586787594019299</v>
      </c>
      <c r="F156" s="1159">
        <f>'4B Biological treatment '!W209</f>
        <v>2.1352072556411579</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6930.1622703006879</v>
      </c>
      <c r="M156" s="772">
        <f t="shared" si="122"/>
        <v>16.607167543875672</v>
      </c>
      <c r="N156" s="771">
        <f t="shared" si="123"/>
        <v>1409.2367887231642</v>
      </c>
      <c r="O156" s="773">
        <f t="shared" si="124"/>
        <v>95.853884148944275</v>
      </c>
      <c r="P156" s="771">
        <f t="shared" si="125"/>
        <v>6021.3390073615255</v>
      </c>
      <c r="Q156" s="519">
        <f t="shared" si="126"/>
        <v>6930.1622703006879</v>
      </c>
      <c r="R156" s="521">
        <f t="shared" si="127"/>
        <v>1425.8439562670399</v>
      </c>
      <c r="S156" s="518">
        <f t="shared" si="128"/>
        <v>95.853884148944275</v>
      </c>
      <c r="T156" s="519">
        <f t="shared" si="129"/>
        <v>6021.3390073615255</v>
      </c>
      <c r="U156" s="519">
        <f t="shared" si="130"/>
        <v>14473.199118078199</v>
      </c>
    </row>
    <row r="157" spans="1:21">
      <c r="A157" s="4">
        <f>'Input data'!A144</f>
        <v>2044</v>
      </c>
      <c r="B157" s="4"/>
      <c r="C157" s="769">
        <f>'4A SWD Case 2'!BN114</f>
        <v>319.06250869446467</v>
      </c>
      <c r="D157" s="3">
        <f>'4B Biological treatment '!T210</f>
        <v>0.79619774608381966</v>
      </c>
      <c r="E157" s="1159">
        <f>'4B Biological treatment '!U210</f>
        <v>35.82889857377188</v>
      </c>
      <c r="F157" s="1159">
        <f>'4B Biological treatment '!W210</f>
        <v>2.1497339144263128</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6700.312682583758</v>
      </c>
      <c r="M157" s="772">
        <f t="shared" si="122"/>
        <v>16.720152667760214</v>
      </c>
      <c r="N157" s="771">
        <f t="shared" si="123"/>
        <v>1418.8243835213666</v>
      </c>
      <c r="O157" s="773">
        <f t="shared" si="124"/>
        <v>95.667531744697669</v>
      </c>
      <c r="P157" s="771">
        <f t="shared" si="125"/>
        <v>6058.7371195449232</v>
      </c>
      <c r="Q157" s="519">
        <f t="shared" si="126"/>
        <v>6700.312682583758</v>
      </c>
      <c r="R157" s="521">
        <f t="shared" si="127"/>
        <v>1435.5445361891268</v>
      </c>
      <c r="S157" s="518">
        <f t="shared" si="128"/>
        <v>95.667531744697669</v>
      </c>
      <c r="T157" s="519">
        <f t="shared" si="129"/>
        <v>6058.7371195449232</v>
      </c>
      <c r="U157" s="519">
        <f t="shared" si="130"/>
        <v>14290.261870062506</v>
      </c>
    </row>
    <row r="158" spans="1:21">
      <c r="A158" s="4">
        <f>'Input data'!A145</f>
        <v>2045</v>
      </c>
      <c r="B158" s="4"/>
      <c r="C158" s="769">
        <f>'4A SWD Case 2'!BN115</f>
        <v>308.78093732993773</v>
      </c>
      <c r="D158" s="3">
        <f>'4B Biological treatment '!T211</f>
        <v>0.80194346982708131</v>
      </c>
      <c r="E158" s="1159">
        <f>'4B Biological treatment '!U211</f>
        <v>36.087456142218656</v>
      </c>
      <c r="F158" s="1159">
        <f>'4B Biological treatment '!W211</f>
        <v>2.1652473685331191</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6484.399683928692</v>
      </c>
      <c r="M158" s="772">
        <f t="shared" si="122"/>
        <v>16.840812866368708</v>
      </c>
      <c r="N158" s="771">
        <f t="shared" si="123"/>
        <v>1429.0632632318589</v>
      </c>
      <c r="O158" s="773">
        <f t="shared" si="124"/>
        <v>95.48304612493115</v>
      </c>
      <c r="P158" s="771">
        <f t="shared" si="125"/>
        <v>6096.3675087672291</v>
      </c>
      <c r="Q158" s="519">
        <f t="shared" si="126"/>
        <v>6484.399683928692</v>
      </c>
      <c r="R158" s="521">
        <f t="shared" si="127"/>
        <v>1445.9040760982275</v>
      </c>
      <c r="S158" s="518">
        <f t="shared" si="128"/>
        <v>95.48304612493115</v>
      </c>
      <c r="T158" s="519">
        <f t="shared" si="129"/>
        <v>6096.3675087672291</v>
      </c>
      <c r="U158" s="519">
        <f t="shared" si="130"/>
        <v>14122.15431491908</v>
      </c>
    </row>
    <row r="159" spans="1:21">
      <c r="A159" s="4">
        <f>'Input data'!A146</f>
        <v>2046</v>
      </c>
      <c r="B159" s="4"/>
      <c r="C159" s="769">
        <f>'4A SWD Case 2'!BN116</f>
        <v>299.13322990961927</v>
      </c>
      <c r="D159" s="3">
        <f>'4B Biological treatment '!T212</f>
        <v>0.80803540596498036</v>
      </c>
      <c r="E159" s="1159">
        <f>'4B Biological treatment '!U212</f>
        <v>36.361593268424116</v>
      </c>
      <c r="F159" s="1159">
        <f>'4B Biological treatment '!W212</f>
        <v>2.1816955961054467</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6281.797828102005</v>
      </c>
      <c r="M159" s="772">
        <f t="shared" si="122"/>
        <v>16.968743525264589</v>
      </c>
      <c r="N159" s="771">
        <f t="shared" si="123"/>
        <v>1439.9190934295948</v>
      </c>
      <c r="O159" s="773">
        <f t="shared" si="124"/>
        <v>95.332713212379986</v>
      </c>
      <c r="P159" s="771">
        <f t="shared" si="125"/>
        <v>6127.4884893628396</v>
      </c>
      <c r="Q159" s="519">
        <f t="shared" si="126"/>
        <v>6281.797828102005</v>
      </c>
      <c r="R159" s="521">
        <f t="shared" si="127"/>
        <v>1456.8878369548595</v>
      </c>
      <c r="S159" s="518">
        <f t="shared" si="128"/>
        <v>95.332713212379986</v>
      </c>
      <c r="T159" s="519">
        <f t="shared" si="129"/>
        <v>6127.4884893628396</v>
      </c>
      <c r="U159" s="519">
        <f t="shared" si="130"/>
        <v>13961.506867632084</v>
      </c>
    </row>
    <row r="160" spans="1:21">
      <c r="A160" s="4">
        <f>'Input data'!A147</f>
        <v>2047</v>
      </c>
      <c r="B160" s="4"/>
      <c r="C160" s="769">
        <f>'4A SWD Case 2'!BN117</f>
        <v>290.08181643383062</v>
      </c>
      <c r="D160" s="3">
        <f>'4B Biological treatment '!T213</f>
        <v>0.81385919632540382</v>
      </c>
      <c r="E160" s="1159">
        <f>'4B Biological treatment '!U213</f>
        <v>36.623663834643168</v>
      </c>
      <c r="F160" s="1159">
        <f>'4B Biological treatment '!W213</f>
        <v>2.1974198300785903</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6091.7181451104434</v>
      </c>
      <c r="M160" s="772">
        <f t="shared" si="122"/>
        <v>17.091043122833479</v>
      </c>
      <c r="N160" s="771">
        <f t="shared" si="123"/>
        <v>1450.2970878518695</v>
      </c>
      <c r="O160" s="773">
        <f t="shared" si="124"/>
        <v>95.183612874715863</v>
      </c>
      <c r="P160" s="771">
        <f t="shared" si="125"/>
        <v>6158.7683375844354</v>
      </c>
      <c r="Q160" s="519">
        <f t="shared" si="126"/>
        <v>6091.7181451104434</v>
      </c>
      <c r="R160" s="521">
        <f t="shared" si="127"/>
        <v>1467.388130974703</v>
      </c>
      <c r="S160" s="518">
        <f t="shared" si="128"/>
        <v>95.183612874715863</v>
      </c>
      <c r="T160" s="519">
        <f t="shared" si="129"/>
        <v>6158.7683375844354</v>
      </c>
      <c r="U160" s="519">
        <f t="shared" si="130"/>
        <v>13813.058226544297</v>
      </c>
    </row>
    <row r="161" spans="1:21">
      <c r="A161" s="4">
        <f>'Input data'!A148</f>
        <v>2048</v>
      </c>
      <c r="B161" s="4"/>
      <c r="C161" s="769">
        <f>'4A SWD Case 2'!BN118</f>
        <v>281.59906065285702</v>
      </c>
      <c r="D161" s="3">
        <f>'4B Biological treatment '!T214</f>
        <v>0.81994961715748405</v>
      </c>
      <c r="E161" s="1159">
        <f>'4B Biological treatment '!U214</f>
        <v>36.897732772086783</v>
      </c>
      <c r="F161" s="1159">
        <f>'4B Biological treatment '!W214</f>
        <v>2.2138639663252069</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5913.5802737099975</v>
      </c>
      <c r="M161" s="772">
        <f t="shared" si="122"/>
        <v>17.218941960307166</v>
      </c>
      <c r="N161" s="771">
        <f t="shared" si="123"/>
        <v>1461.1502177746365</v>
      </c>
      <c r="O161" s="773">
        <f t="shared" si="124"/>
        <v>95.035731924294083</v>
      </c>
      <c r="P161" s="771">
        <f t="shared" si="125"/>
        <v>6190.2078644258199</v>
      </c>
      <c r="Q161" s="519">
        <f t="shared" si="126"/>
        <v>5913.5802737099975</v>
      </c>
      <c r="R161" s="521">
        <f t="shared" si="127"/>
        <v>1478.3691597349437</v>
      </c>
      <c r="S161" s="518">
        <f t="shared" si="128"/>
        <v>95.035731924294083</v>
      </c>
      <c r="T161" s="519">
        <f t="shared" si="129"/>
        <v>6190.2078644258199</v>
      </c>
      <c r="U161" s="519">
        <f t="shared" si="130"/>
        <v>13677.193029795055</v>
      </c>
    </row>
    <row r="162" spans="1:21">
      <c r="A162" s="4">
        <f>'Input data'!A149</f>
        <v>2049</v>
      </c>
      <c r="B162" s="4"/>
      <c r="C162" s="769">
        <f>'4A SWD Case 2'!BN119</f>
        <v>273.65932258058871</v>
      </c>
      <c r="D162" s="3">
        <f>'4B Biological treatment '!T215</f>
        <v>0.82640108531576995</v>
      </c>
      <c r="E162" s="1159">
        <f>'4B Biological treatment '!U215</f>
        <v>37.188048839209642</v>
      </c>
      <c r="F162" s="1159">
        <f>'4B Biological treatment '!W215</f>
        <v>2.2312829303525783</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5746.845774192363</v>
      </c>
      <c r="M162" s="772">
        <f t="shared" si="122"/>
        <v>17.354422791631169</v>
      </c>
      <c r="N162" s="771">
        <f t="shared" si="123"/>
        <v>1472.6467340327017</v>
      </c>
      <c r="O162" s="773">
        <f t="shared" si="124"/>
        <v>94.889057356937755</v>
      </c>
      <c r="P162" s="771">
        <f t="shared" si="125"/>
        <v>6221.8078850207985</v>
      </c>
      <c r="Q162" s="519">
        <f t="shared" si="126"/>
        <v>5746.845774192363</v>
      </c>
      <c r="R162" s="521">
        <f t="shared" si="127"/>
        <v>1490.0011568243328</v>
      </c>
      <c r="S162" s="518">
        <f t="shared" si="128"/>
        <v>94.889057356937755</v>
      </c>
      <c r="T162" s="519">
        <f t="shared" si="129"/>
        <v>6221.8078850207985</v>
      </c>
      <c r="U162" s="519">
        <f t="shared" si="130"/>
        <v>13553.543873394432</v>
      </c>
    </row>
    <row r="163" spans="1:21">
      <c r="A163" s="4">
        <f>'Input data'!A150</f>
        <v>2050</v>
      </c>
      <c r="B163" s="4"/>
      <c r="C163" s="769">
        <f>'4A SWD Case 2'!BN120</f>
        <v>266.23831966339412</v>
      </c>
      <c r="D163" s="3">
        <f>'4B Biological treatment '!T216</f>
        <v>0.83445209311685864</v>
      </c>
      <c r="E163" s="1159">
        <f>'4B Biological treatment '!U216</f>
        <v>37.550344190258627</v>
      </c>
      <c r="F163" s="1159">
        <f>'4B Biological treatment '!W216</f>
        <v>2.2530206514155182</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5591.004712931277</v>
      </c>
      <c r="M163" s="772">
        <f t="shared" si="122"/>
        <v>17.523493955454033</v>
      </c>
      <c r="N163" s="771">
        <f t="shared" si="123"/>
        <v>1486.9936299342417</v>
      </c>
      <c r="O163" s="773">
        <f t="shared" si="124"/>
        <v>94.743576348754203</v>
      </c>
      <c r="P163" s="771">
        <f t="shared" si="125"/>
        <v>6253.5692186643009</v>
      </c>
      <c r="Q163" s="471">
        <f t="shared" si="126"/>
        <v>5591.004712931277</v>
      </c>
      <c r="R163" s="517">
        <f t="shared" si="127"/>
        <v>1504.5171238896958</v>
      </c>
      <c r="S163" s="514">
        <f t="shared" si="128"/>
        <v>94.743576348754203</v>
      </c>
      <c r="T163" s="471">
        <f t="shared" si="129"/>
        <v>6253.5692186643009</v>
      </c>
      <c r="U163" s="471">
        <f t="shared" si="130"/>
        <v>13443.834631834026</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818.25845123123179</v>
      </c>
      <c r="D165" s="3">
        <f>'4B Biological treatment '!T218</f>
        <v>0.67322969773517682</v>
      </c>
      <c r="E165" s="178">
        <f>'4B Biological treatment '!U218</f>
        <v>18.630252930494777</v>
      </c>
      <c r="F165" s="178">
        <f>'4B Biological treatment '!W218</f>
        <v>1.1178151758296864</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17183.427475855868</v>
      </c>
      <c r="M165" s="772">
        <f t="shared" ref="M165:M197" si="131">D165*$B$3</f>
        <v>14.137823652438714</v>
      </c>
      <c r="N165" s="771">
        <f t="shared" ref="N165:N197" si="132">E165*$B$3+F165*$C$3</f>
        <v>737.75801604759306</v>
      </c>
      <c r="O165" s="773">
        <f t="shared" ref="O165:O197" si="133">G165+H165*$B$3+I165*$C$3</f>
        <v>313.30333811016669</v>
      </c>
      <c r="P165" s="771">
        <f t="shared" ref="P165:P197" si="134">J165*$B$3+K165*$C$3</f>
        <v>3778.1317878798554</v>
      </c>
      <c r="Q165" s="471">
        <f t="shared" ref="Q165:Q197" si="135">L165</f>
        <v>17183.427475855868</v>
      </c>
      <c r="R165" s="517">
        <f t="shared" ref="R165:R197" si="136">M165+N165</f>
        <v>751.89583970003173</v>
      </c>
      <c r="S165" s="514">
        <f t="shared" ref="S165:S197" si="137">O165</f>
        <v>313.30333811016669</v>
      </c>
      <c r="T165" s="471">
        <f t="shared" ref="T165:T197" si="138">P165</f>
        <v>3778.1317878798554</v>
      </c>
      <c r="U165" s="471">
        <f t="shared" ref="U165:U197" si="139">SUM(Q165:T165)</f>
        <v>22026.758441545921</v>
      </c>
    </row>
    <row r="166" spans="1:21">
      <c r="A166">
        <f>'Input data'!A119</f>
        <v>2019</v>
      </c>
      <c r="C166" s="314">
        <f>'4A SWD Case 3'!BG89</f>
        <v>800.31667386465858</v>
      </c>
      <c r="D166" s="3">
        <f>'4B Biological treatment '!T219</f>
        <v>1.1278049028055355</v>
      </c>
      <c r="E166" s="178">
        <f>'4B Biological treatment '!U219</f>
        <v>17.900703042712433</v>
      </c>
      <c r="F166" s="178">
        <f>'4B Biological treatment '!W219</f>
        <v>1.0740421825627458</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16806.650151157832</v>
      </c>
      <c r="M166" s="772">
        <f t="shared" si="131"/>
        <v>23.683902958916246</v>
      </c>
      <c r="N166" s="771">
        <f t="shared" si="132"/>
        <v>708.86784049141227</v>
      </c>
      <c r="O166" s="773">
        <f t="shared" si="133"/>
        <v>307.81392004196488</v>
      </c>
      <c r="P166" s="771">
        <f t="shared" si="134"/>
        <v>3922.0560748079342</v>
      </c>
      <c r="Q166" s="519">
        <f t="shared" si="135"/>
        <v>16806.650151157832</v>
      </c>
      <c r="R166" s="521">
        <f t="shared" si="136"/>
        <v>732.55174345032856</v>
      </c>
      <c r="S166" s="518">
        <f t="shared" si="137"/>
        <v>307.81392004196488</v>
      </c>
      <c r="T166" s="519">
        <f t="shared" si="138"/>
        <v>3922.0560748079342</v>
      </c>
      <c r="U166" s="519">
        <f t="shared" si="139"/>
        <v>21769.071889458057</v>
      </c>
    </row>
    <row r="167" spans="1:21">
      <c r="A167">
        <f>'Input data'!A120</f>
        <v>2020</v>
      </c>
      <c r="C167" s="314">
        <f>'4A SWD Case 3'!BG90</f>
        <v>781.82280998471708</v>
      </c>
      <c r="D167" s="3">
        <f>'4B Biological treatment '!T220</f>
        <v>1.6997115669931673</v>
      </c>
      <c r="E167" s="178">
        <f>'4B Biological treatment '!U220</f>
        <v>17.583687369859177</v>
      </c>
      <c r="F167" s="178">
        <f>'4B Biological treatment '!W220</f>
        <v>1.0550212421915504</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16418.27900967906</v>
      </c>
      <c r="M167" s="772">
        <f t="shared" si="131"/>
        <v>35.693942906856513</v>
      </c>
      <c r="N167" s="771">
        <f t="shared" si="132"/>
        <v>696.31401984642332</v>
      </c>
      <c r="O167" s="773">
        <f t="shared" si="133"/>
        <v>299.52410113774715</v>
      </c>
      <c r="P167" s="771">
        <f t="shared" si="134"/>
        <v>4069.6472808319609</v>
      </c>
      <c r="Q167" s="519">
        <f t="shared" si="135"/>
        <v>16418.27900967906</v>
      </c>
      <c r="R167" s="521">
        <f t="shared" si="136"/>
        <v>732.0079627532798</v>
      </c>
      <c r="S167" s="518">
        <f t="shared" si="137"/>
        <v>299.52410113774715</v>
      </c>
      <c r="T167" s="519">
        <f t="shared" si="138"/>
        <v>4069.6472808319609</v>
      </c>
      <c r="U167" s="519">
        <f t="shared" si="139"/>
        <v>21519.458354402046</v>
      </c>
    </row>
    <row r="168" spans="1:21">
      <c r="A168">
        <f>'Input data'!A121</f>
        <v>2021</v>
      </c>
      <c r="C168" s="314">
        <f>'4A SWD Case 3'!BG91</f>
        <v>761.65470209526279</v>
      </c>
      <c r="D168" s="3">
        <f>'4B Biological treatment '!T221</f>
        <v>2.6660693731016747</v>
      </c>
      <c r="E168" s="178">
        <f>'4B Biological treatment '!U221</f>
        <v>18.963904087754813</v>
      </c>
      <c r="F168" s="178">
        <f>'4B Biological treatment '!W221</f>
        <v>1.1378342452652888</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15994.748744000519</v>
      </c>
      <c r="M168" s="772">
        <f t="shared" si="131"/>
        <v>55.98745683513517</v>
      </c>
      <c r="N168" s="771">
        <f t="shared" si="132"/>
        <v>750.97060187509055</v>
      </c>
      <c r="O168" s="773">
        <f t="shared" si="133"/>
        <v>275.36438549102087</v>
      </c>
      <c r="P168" s="771">
        <f t="shared" si="134"/>
        <v>4201.6401192926323</v>
      </c>
      <c r="Q168" s="519">
        <f t="shared" si="135"/>
        <v>15994.748744000519</v>
      </c>
      <c r="R168" s="521">
        <f t="shared" si="136"/>
        <v>806.95805871022571</v>
      </c>
      <c r="S168" s="518">
        <f t="shared" si="137"/>
        <v>275.36438549102087</v>
      </c>
      <c r="T168" s="519">
        <f t="shared" si="138"/>
        <v>4201.6401192926323</v>
      </c>
      <c r="U168" s="519">
        <f t="shared" si="139"/>
        <v>21278.711307494399</v>
      </c>
    </row>
    <row r="169" spans="1:21">
      <c r="A169">
        <f>'Input data'!A122</f>
        <v>2022</v>
      </c>
      <c r="C169" s="314">
        <f>'4A SWD Case 3'!BG92</f>
        <v>736.4317237848054</v>
      </c>
      <c r="D169" s="3">
        <f>'4B Biological treatment '!T222</f>
        <v>3.5464907897407261</v>
      </c>
      <c r="E169" s="178">
        <f>'4B Biological treatment '!U222</f>
        <v>17.732453948703629</v>
      </c>
      <c r="F169" s="178">
        <f>'4B Biological treatment '!W222</f>
        <v>1.0639472369222176</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15465.066199480912</v>
      </c>
      <c r="M169" s="772">
        <f t="shared" si="131"/>
        <v>74.476306584555246</v>
      </c>
      <c r="N169" s="771">
        <f t="shared" si="132"/>
        <v>702.20517636866361</v>
      </c>
      <c r="O169" s="773">
        <f t="shared" si="133"/>
        <v>229.17353377197622</v>
      </c>
      <c r="P169" s="771">
        <f t="shared" si="134"/>
        <v>4336.1329960221574</v>
      </c>
      <c r="Q169" s="519">
        <f t="shared" si="135"/>
        <v>15465.066199480912</v>
      </c>
      <c r="R169" s="521">
        <f t="shared" si="136"/>
        <v>776.68148295321885</v>
      </c>
      <c r="S169" s="518">
        <f t="shared" si="137"/>
        <v>229.17353377197622</v>
      </c>
      <c r="T169" s="519">
        <f t="shared" si="138"/>
        <v>4336.1329960221574</v>
      </c>
      <c r="U169" s="519">
        <f t="shared" si="139"/>
        <v>20807.054212228264</v>
      </c>
    </row>
    <row r="170" spans="1:21">
      <c r="A170">
        <f>'Input data'!A123</f>
        <v>2023</v>
      </c>
      <c r="C170" s="314">
        <f>'4A SWD Case 3'!BG93</f>
        <v>708.77082511991046</v>
      </c>
      <c r="D170" s="3">
        <f>'4B Biological treatment '!T223</f>
        <v>3.5617456411882542</v>
      </c>
      <c r="E170" s="178">
        <f>'4B Biological treatment '!U223</f>
        <v>17.808728205941268</v>
      </c>
      <c r="F170" s="178">
        <f>'4B Biological treatment '!W223</f>
        <v>1.068523692356476</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14884.187327518119</v>
      </c>
      <c r="M170" s="772">
        <f t="shared" si="131"/>
        <v>74.796658464953339</v>
      </c>
      <c r="N170" s="771">
        <f t="shared" si="132"/>
        <v>705.22563695527424</v>
      </c>
      <c r="O170" s="773">
        <f t="shared" si="133"/>
        <v>217.34002107405581</v>
      </c>
      <c r="P170" s="771">
        <f t="shared" si="134"/>
        <v>4473.1659836582639</v>
      </c>
      <c r="Q170" s="519">
        <f t="shared" si="135"/>
        <v>14884.187327518119</v>
      </c>
      <c r="R170" s="521">
        <f t="shared" si="136"/>
        <v>780.02229542022758</v>
      </c>
      <c r="S170" s="518">
        <f t="shared" si="137"/>
        <v>217.34002107405581</v>
      </c>
      <c r="T170" s="519">
        <f t="shared" si="138"/>
        <v>4473.1659836582639</v>
      </c>
      <c r="U170" s="519">
        <f t="shared" si="139"/>
        <v>20354.715627670666</v>
      </c>
    </row>
    <row r="171" spans="1:21">
      <c r="A171">
        <f>'Input data'!A124</f>
        <v>2024</v>
      </c>
      <c r="C171" s="314">
        <f>'4A SWD Case 3'!BG94</f>
        <v>682.23769468585851</v>
      </c>
      <c r="D171" s="3">
        <f>'4B Biological treatment '!T224</f>
        <v>3.5771119693043767</v>
      </c>
      <c r="E171" s="178">
        <f>'4B Biological treatment '!U224</f>
        <v>17.885559846521883</v>
      </c>
      <c r="F171" s="178">
        <f>'4B Biological treatment '!W224</f>
        <v>1.0731335907913129</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14326.991588403029</v>
      </c>
      <c r="M171" s="772">
        <f t="shared" si="131"/>
        <v>75.119351355391913</v>
      </c>
      <c r="N171" s="771">
        <f t="shared" si="132"/>
        <v>708.26816992226645</v>
      </c>
      <c r="O171" s="773">
        <f t="shared" si="133"/>
        <v>205.3038143886219</v>
      </c>
      <c r="P171" s="771">
        <f t="shared" si="134"/>
        <v>4612.7797461997052</v>
      </c>
      <c r="Q171" s="519">
        <f t="shared" si="135"/>
        <v>14326.991588403029</v>
      </c>
      <c r="R171" s="521">
        <f t="shared" si="136"/>
        <v>783.38752127765838</v>
      </c>
      <c r="S171" s="518">
        <f t="shared" si="137"/>
        <v>205.3038143886219</v>
      </c>
      <c r="T171" s="519">
        <f t="shared" si="138"/>
        <v>4612.7797461997052</v>
      </c>
      <c r="U171" s="519">
        <f t="shared" si="139"/>
        <v>19928.462670269015</v>
      </c>
    </row>
    <row r="172" spans="1:21">
      <c r="A172">
        <f>'Input data'!A125</f>
        <v>2025</v>
      </c>
      <c r="C172" s="314">
        <f>'4A SWD Case 3'!BG95</f>
        <v>656.75126188741001</v>
      </c>
      <c r="D172" s="3">
        <f>'4B Biological treatment '!T225</f>
        <v>3.5927355455104086</v>
      </c>
      <c r="E172" s="178">
        <f>'4B Biological treatment '!U225</f>
        <v>17.963677727552042</v>
      </c>
      <c r="F172" s="178">
        <f>'4B Biological treatment '!W225</f>
        <v>1.0778206636531227</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13791.776499635611</v>
      </c>
      <c r="M172" s="772">
        <f t="shared" si="131"/>
        <v>75.447446455718577</v>
      </c>
      <c r="N172" s="771">
        <f t="shared" si="132"/>
        <v>711.3616380110609</v>
      </c>
      <c r="O172" s="773">
        <f t="shared" si="133"/>
        <v>193.05753067442905</v>
      </c>
      <c r="P172" s="771">
        <f t="shared" si="134"/>
        <v>4755.015547311632</v>
      </c>
      <c r="Q172" s="519">
        <f t="shared" si="135"/>
        <v>13791.776499635611</v>
      </c>
      <c r="R172" s="521">
        <f t="shared" si="136"/>
        <v>786.8090844667795</v>
      </c>
      <c r="S172" s="518">
        <f t="shared" si="137"/>
        <v>193.05753067442905</v>
      </c>
      <c r="T172" s="519">
        <f t="shared" si="138"/>
        <v>4755.015547311632</v>
      </c>
      <c r="U172" s="519">
        <f t="shared" si="139"/>
        <v>19526.658662088452</v>
      </c>
    </row>
    <row r="173" spans="1:21">
      <c r="A173">
        <f>'Input data'!A126</f>
        <v>2026</v>
      </c>
      <c r="C173" s="314">
        <f>'4A SWD Case 3'!BG96</f>
        <v>632.23393627033204</v>
      </c>
      <c r="D173" s="3">
        <f>'4B Biological treatment '!T226</f>
        <v>3.6078681565844519</v>
      </c>
      <c r="E173" s="178">
        <f>'4B Biological treatment '!U226</f>
        <v>18.039340782922256</v>
      </c>
      <c r="F173" s="178">
        <f>'4B Biological treatment '!W226</f>
        <v>1.0823604469753354</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13276.912661676974</v>
      </c>
      <c r="M173" s="772">
        <f t="shared" si="131"/>
        <v>75.765231288273498</v>
      </c>
      <c r="N173" s="771">
        <f t="shared" si="132"/>
        <v>714.3578950037213</v>
      </c>
      <c r="O173" s="773">
        <f t="shared" si="133"/>
        <v>180.70037146955198</v>
      </c>
      <c r="P173" s="771">
        <f t="shared" si="134"/>
        <v>4891.8365725125823</v>
      </c>
      <c r="Q173" s="519">
        <f t="shared" si="135"/>
        <v>13276.912661676974</v>
      </c>
      <c r="R173" s="521">
        <f t="shared" si="136"/>
        <v>790.12312629199482</v>
      </c>
      <c r="S173" s="518">
        <f t="shared" si="137"/>
        <v>180.70037146955198</v>
      </c>
      <c r="T173" s="519">
        <f t="shared" si="138"/>
        <v>4891.8365725125823</v>
      </c>
      <c r="U173" s="519">
        <f t="shared" si="139"/>
        <v>19139.572731951102</v>
      </c>
    </row>
    <row r="174" spans="1:21">
      <c r="A174">
        <f>'Input data'!A127</f>
        <v>2027</v>
      </c>
      <c r="C174" s="314">
        <f>'4A SWD Case 3'!BG97</f>
        <v>608.60762343801252</v>
      </c>
      <c r="D174" s="3">
        <f>'4B Biological treatment '!T227</f>
        <v>3.6226561146420542</v>
      </c>
      <c r="E174" s="178">
        <f>'4B Biological treatment '!U227</f>
        <v>18.113280573210268</v>
      </c>
      <c r="F174" s="178">
        <f>'4B Biological treatment '!W227</f>
        <v>1.0867968343926162</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12780.760092198263</v>
      </c>
      <c r="M174" s="772">
        <f t="shared" si="131"/>
        <v>76.075778407483142</v>
      </c>
      <c r="N174" s="771">
        <f t="shared" si="132"/>
        <v>717.2859106991267</v>
      </c>
      <c r="O174" s="773">
        <f t="shared" si="133"/>
        <v>168.10228643963038</v>
      </c>
      <c r="P174" s="771">
        <f t="shared" si="134"/>
        <v>5030.8909891052281</v>
      </c>
      <c r="Q174" s="519">
        <f t="shared" si="135"/>
        <v>12780.760092198263</v>
      </c>
      <c r="R174" s="521">
        <f t="shared" si="136"/>
        <v>793.3616891066099</v>
      </c>
      <c r="S174" s="518">
        <f t="shared" si="137"/>
        <v>168.10228643963038</v>
      </c>
      <c r="T174" s="519">
        <f t="shared" si="138"/>
        <v>5030.8909891052281</v>
      </c>
      <c r="U174" s="519">
        <f t="shared" si="139"/>
        <v>18773.115056849732</v>
      </c>
    </row>
    <row r="175" spans="1:21">
      <c r="A175">
        <f>'Input data'!A128</f>
        <v>2028</v>
      </c>
      <c r="C175" s="314">
        <f>'4A SWD Case 3'!BG98</f>
        <v>585.80164910002384</v>
      </c>
      <c r="D175" s="3">
        <f>'4B Biological treatment '!T228</f>
        <v>3.6360795473771734</v>
      </c>
      <c r="E175" s="178">
        <f>'4B Biological treatment '!U228</f>
        <v>18.180397736885865</v>
      </c>
      <c r="F175" s="178">
        <f>'4B Biological treatment '!W228</f>
        <v>1.090823864213152</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12301.834631100501</v>
      </c>
      <c r="M175" s="772">
        <f t="shared" si="131"/>
        <v>76.35767049492064</v>
      </c>
      <c r="N175" s="771">
        <f t="shared" si="132"/>
        <v>719.94375038068029</v>
      </c>
      <c r="O175" s="773">
        <f t="shared" si="133"/>
        <v>155.25457728774188</v>
      </c>
      <c r="P175" s="771">
        <f t="shared" si="134"/>
        <v>5172.2095138882814</v>
      </c>
      <c r="Q175" s="519">
        <f t="shared" si="135"/>
        <v>12301.834631100501</v>
      </c>
      <c r="R175" s="521">
        <f t="shared" si="136"/>
        <v>796.30142087560091</v>
      </c>
      <c r="S175" s="518">
        <f t="shared" si="137"/>
        <v>155.25457728774188</v>
      </c>
      <c r="T175" s="519">
        <f t="shared" si="138"/>
        <v>5172.2095138882814</v>
      </c>
      <c r="U175" s="519">
        <f t="shared" si="139"/>
        <v>18425.600143152125</v>
      </c>
    </row>
    <row r="176" spans="1:21">
      <c r="A176">
        <f>'Input data'!A129</f>
        <v>2029</v>
      </c>
      <c r="C176" s="314">
        <f>'4A SWD Case 3'!BG99</f>
        <v>563.74828350429993</v>
      </c>
      <c r="D176" s="3">
        <f>'4B Biological treatment '!T229</f>
        <v>3.6519944947321021</v>
      </c>
      <c r="E176" s="178">
        <f>'4B Biological treatment '!U229</f>
        <v>18.259972473660508</v>
      </c>
      <c r="F176" s="178">
        <f>'4B Biological treatment '!W229</f>
        <v>1.0955983484196306</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11838.713953590299</v>
      </c>
      <c r="M176" s="772">
        <f t="shared" si="131"/>
        <v>76.691884389374138</v>
      </c>
      <c r="N176" s="771">
        <f t="shared" si="132"/>
        <v>723.09490995695614</v>
      </c>
      <c r="O176" s="773">
        <f t="shared" si="133"/>
        <v>142.1481547216269</v>
      </c>
      <c r="P176" s="771">
        <f t="shared" si="134"/>
        <v>5315.8232520302154</v>
      </c>
      <c r="Q176" s="519">
        <f t="shared" si="135"/>
        <v>11838.713953590299</v>
      </c>
      <c r="R176" s="521">
        <f t="shared" si="136"/>
        <v>799.78679434633023</v>
      </c>
      <c r="S176" s="518">
        <f t="shared" si="137"/>
        <v>142.1481547216269</v>
      </c>
      <c r="T176" s="519">
        <f t="shared" si="138"/>
        <v>5315.8232520302154</v>
      </c>
      <c r="U176" s="519">
        <f t="shared" si="139"/>
        <v>18096.472154688468</v>
      </c>
    </row>
    <row r="177" spans="1:21">
      <c r="A177">
        <f>'Input data'!A130</f>
        <v>2030</v>
      </c>
      <c r="C177" s="314">
        <f>'4A SWD Case 3'!BG100</f>
        <v>542.38257925284574</v>
      </c>
      <c r="D177" s="3">
        <f>'4B Biological treatment '!T230</f>
        <v>3.6686249249505392</v>
      </c>
      <c r="E177" s="178">
        <f>'4B Biological treatment '!U230</f>
        <v>18.343124624752697</v>
      </c>
      <c r="F177" s="178">
        <f>'4B Biological treatment '!W230</f>
        <v>1.1005874774851616</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11390.03416430976</v>
      </c>
      <c r="M177" s="772">
        <f t="shared" si="131"/>
        <v>77.041123423961324</v>
      </c>
      <c r="N177" s="771">
        <f t="shared" si="132"/>
        <v>726.3877351402067</v>
      </c>
      <c r="O177" s="773">
        <f t="shared" si="133"/>
        <v>128.77351562592733</v>
      </c>
      <c r="P177" s="771">
        <f t="shared" si="134"/>
        <v>5461.7637017393099</v>
      </c>
      <c r="Q177" s="519">
        <f t="shared" si="135"/>
        <v>11390.03416430976</v>
      </c>
      <c r="R177" s="521">
        <f t="shared" si="136"/>
        <v>803.42885856416797</v>
      </c>
      <c r="S177" s="518">
        <f t="shared" si="137"/>
        <v>128.77351562592733</v>
      </c>
      <c r="T177" s="519">
        <f t="shared" si="138"/>
        <v>5461.7637017393099</v>
      </c>
      <c r="U177" s="519">
        <f t="shared" si="139"/>
        <v>17784.000240239166</v>
      </c>
    </row>
    <row r="178" spans="1:21">
      <c r="A178">
        <f>'Input data'!A131</f>
        <v>2031</v>
      </c>
      <c r="C178" s="314">
        <f>'4A SWD Case 3'!BG101</f>
        <v>521.64221584298059</v>
      </c>
      <c r="D178" s="3">
        <f>'4B Biological treatment '!T231</f>
        <v>3.6870713282744152</v>
      </c>
      <c r="E178" s="178">
        <f>'4B Biological treatment '!U231</f>
        <v>18.435356641372074</v>
      </c>
      <c r="F178" s="178">
        <f>'4B Biological treatment '!W231</f>
        <v>1.1061213984823244</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10954.486532702593</v>
      </c>
      <c r="M178" s="772">
        <f t="shared" si="131"/>
        <v>77.428497893762724</v>
      </c>
      <c r="N178" s="771">
        <f t="shared" si="132"/>
        <v>730.04012299833403</v>
      </c>
      <c r="O178" s="773">
        <f t="shared" si="133"/>
        <v>113.56951234567336</v>
      </c>
      <c r="P178" s="771">
        <f t="shared" si="134"/>
        <v>5508.3758769951792</v>
      </c>
      <c r="Q178" s="519">
        <f t="shared" si="135"/>
        <v>10954.486532702593</v>
      </c>
      <c r="R178" s="521">
        <f t="shared" si="136"/>
        <v>807.46862089209674</v>
      </c>
      <c r="S178" s="518">
        <f t="shared" si="137"/>
        <v>113.56951234567336</v>
      </c>
      <c r="T178" s="519">
        <f t="shared" si="138"/>
        <v>5508.3758769951792</v>
      </c>
      <c r="U178" s="519">
        <f t="shared" si="139"/>
        <v>17383.900542935542</v>
      </c>
    </row>
    <row r="179" spans="1:21">
      <c r="A179">
        <f>'Input data'!A132</f>
        <v>2032</v>
      </c>
      <c r="C179" s="314">
        <f>'4A SWD Case 3'!BG102</f>
        <v>501.34178070723755</v>
      </c>
      <c r="D179" s="3">
        <f>'4B Biological treatment '!T232</f>
        <v>3.705775046238994</v>
      </c>
      <c r="E179" s="178">
        <f>'4B Biological treatment '!U232</f>
        <v>18.52887523119497</v>
      </c>
      <c r="F179" s="178">
        <f>'4B Biological treatment '!W232</f>
        <v>1.1117325138716982</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10528.177394851988</v>
      </c>
      <c r="M179" s="772">
        <f t="shared" si="131"/>
        <v>77.821275971018878</v>
      </c>
      <c r="N179" s="771">
        <f t="shared" si="132"/>
        <v>733.74345915532081</v>
      </c>
      <c r="O179" s="773">
        <f t="shared" si="133"/>
        <v>98.459981517794233</v>
      </c>
      <c r="P179" s="771">
        <f t="shared" si="134"/>
        <v>5555.3858532180511</v>
      </c>
      <c r="Q179" s="519">
        <f t="shared" si="135"/>
        <v>10528.177394851988</v>
      </c>
      <c r="R179" s="521">
        <f t="shared" si="136"/>
        <v>811.56473512633966</v>
      </c>
      <c r="S179" s="518">
        <f t="shared" si="137"/>
        <v>98.459981517794233</v>
      </c>
      <c r="T179" s="519">
        <f t="shared" si="138"/>
        <v>5555.3858532180511</v>
      </c>
      <c r="U179" s="519">
        <f t="shared" si="139"/>
        <v>16993.58796471417</v>
      </c>
    </row>
    <row r="180" spans="1:21">
      <c r="A180">
        <f>'Input data'!A133</f>
        <v>2033</v>
      </c>
      <c r="C180" s="314">
        <f>'4A SWD Case 3'!BG103</f>
        <v>481.45751658636993</v>
      </c>
      <c r="D180" s="3">
        <f>'4B Biological treatment '!T233</f>
        <v>3.7240434797439854</v>
      </c>
      <c r="E180" s="178">
        <f>'4B Biological treatment '!U233</f>
        <v>18.620217398719927</v>
      </c>
      <c r="F180" s="178">
        <f>'4B Biological treatment '!W233</f>
        <v>1.1172130439231955</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10110.607848313768</v>
      </c>
      <c r="M180" s="772">
        <f t="shared" si="131"/>
        <v>78.20491307462369</v>
      </c>
      <c r="N180" s="771">
        <f t="shared" si="132"/>
        <v>737.36060898930907</v>
      </c>
      <c r="O180" s="773">
        <f t="shared" si="133"/>
        <v>98.168119205727166</v>
      </c>
      <c r="P180" s="771">
        <f t="shared" si="134"/>
        <v>5602.7970253494477</v>
      </c>
      <c r="Q180" s="519">
        <f t="shared" si="135"/>
        <v>10110.607848313768</v>
      </c>
      <c r="R180" s="521">
        <f t="shared" si="136"/>
        <v>815.5655220639328</v>
      </c>
      <c r="S180" s="518">
        <f t="shared" si="137"/>
        <v>98.168119205727166</v>
      </c>
      <c r="T180" s="519">
        <f t="shared" si="138"/>
        <v>5602.7970253494477</v>
      </c>
      <c r="U180" s="519">
        <f t="shared" si="139"/>
        <v>16627.138514932878</v>
      </c>
    </row>
    <row r="181" spans="1:21">
      <c r="A181">
        <f>'Input data'!A134</f>
        <v>2034</v>
      </c>
      <c r="C181" s="314">
        <f>'4A SWD Case 3'!BG104</f>
        <v>462.55460936258112</v>
      </c>
      <c r="D181" s="3">
        <f>'4B Biological treatment '!T234</f>
        <v>3.7438614056834085</v>
      </c>
      <c r="E181" s="178">
        <f>'4B Biological treatment '!U234</f>
        <v>18.719307028417042</v>
      </c>
      <c r="F181" s="178">
        <f>'4B Biological treatment '!W234</f>
        <v>1.1231584217050226</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9713.6467966142027</v>
      </c>
      <c r="M181" s="772">
        <f t="shared" si="131"/>
        <v>78.621089519351585</v>
      </c>
      <c r="N181" s="771">
        <f t="shared" si="132"/>
        <v>741.28455832531495</v>
      </c>
      <c r="O181" s="773">
        <f t="shared" si="133"/>
        <v>97.880430060004471</v>
      </c>
      <c r="P181" s="771">
        <f t="shared" si="134"/>
        <v>5650.6128173042498</v>
      </c>
      <c r="Q181" s="519">
        <f t="shared" si="135"/>
        <v>9713.6467966142027</v>
      </c>
      <c r="R181" s="521">
        <f t="shared" si="136"/>
        <v>819.90564784466653</v>
      </c>
      <c r="S181" s="518">
        <f t="shared" si="137"/>
        <v>97.880430060004471</v>
      </c>
      <c r="T181" s="519">
        <f t="shared" si="138"/>
        <v>5650.6128173042498</v>
      </c>
      <c r="U181" s="519">
        <f t="shared" si="139"/>
        <v>16282.045691823125</v>
      </c>
    </row>
    <row r="182" spans="1:21">
      <c r="A182">
        <f>'Input data'!A135</f>
        <v>2035</v>
      </c>
      <c r="C182" s="314">
        <f>'4A SWD Case 3'!BG105</f>
        <v>444.5852138312556</v>
      </c>
      <c r="D182" s="3">
        <f>'4B Biological treatment '!T235</f>
        <v>3.7637502211504037</v>
      </c>
      <c r="E182" s="178">
        <f>'4B Biological treatment '!U235</f>
        <v>18.818751105752018</v>
      </c>
      <c r="F182" s="178">
        <f>'4B Biological treatment '!W235</f>
        <v>1.1291250663451211</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9336.2894904563673</v>
      </c>
      <c r="M182" s="772">
        <f t="shared" si="131"/>
        <v>79.038754644158473</v>
      </c>
      <c r="N182" s="771">
        <f t="shared" si="132"/>
        <v>745.22254378777984</v>
      </c>
      <c r="O182" s="773">
        <f t="shared" si="133"/>
        <v>97.596835379073497</v>
      </c>
      <c r="P182" s="771">
        <f t="shared" si="134"/>
        <v>5698.8366822179532</v>
      </c>
      <c r="Q182" s="519">
        <f t="shared" si="135"/>
        <v>9336.2894904563673</v>
      </c>
      <c r="R182" s="521">
        <f t="shared" si="136"/>
        <v>824.26129843193826</v>
      </c>
      <c r="S182" s="518">
        <f t="shared" si="137"/>
        <v>97.596835379073497</v>
      </c>
      <c r="T182" s="519">
        <f t="shared" si="138"/>
        <v>5698.8366822179532</v>
      </c>
      <c r="U182" s="519">
        <f t="shared" si="139"/>
        <v>15956.984306485334</v>
      </c>
    </row>
    <row r="183" spans="1:21">
      <c r="A183">
        <f>'Input data'!A136</f>
        <v>2036</v>
      </c>
      <c r="C183" s="314">
        <f>'4A SWD Case 3'!BG106</f>
        <v>427.50381612936934</v>
      </c>
      <c r="D183" s="3">
        <f>'4B Biological treatment '!T236</f>
        <v>3.7859522970237736</v>
      </c>
      <c r="E183" s="178">
        <f>'4B Biological treatment '!U236</f>
        <v>18.929761485118867</v>
      </c>
      <c r="F183" s="178">
        <f>'4B Biological treatment '!W236</f>
        <v>1.1357856891071318</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8977.5801387167558</v>
      </c>
      <c r="M183" s="772">
        <f t="shared" si="131"/>
        <v>79.504998237499251</v>
      </c>
      <c r="N183" s="771">
        <f t="shared" si="132"/>
        <v>749.61855481070711</v>
      </c>
      <c r="O183" s="773">
        <f t="shared" si="133"/>
        <v>97.356613290882166</v>
      </c>
      <c r="P183" s="771">
        <f t="shared" si="134"/>
        <v>5740.5587570983689</v>
      </c>
      <c r="Q183" s="519">
        <f t="shared" si="135"/>
        <v>8977.5801387167558</v>
      </c>
      <c r="R183" s="521">
        <f t="shared" si="136"/>
        <v>829.1235530482063</v>
      </c>
      <c r="S183" s="518">
        <f t="shared" si="137"/>
        <v>97.356613290882166</v>
      </c>
      <c r="T183" s="519">
        <f t="shared" si="138"/>
        <v>5740.5587570983689</v>
      </c>
      <c r="U183" s="519">
        <f t="shared" si="139"/>
        <v>15644.619062154212</v>
      </c>
    </row>
    <row r="184" spans="1:21">
      <c r="A184">
        <f>'Input data'!A137</f>
        <v>2037</v>
      </c>
      <c r="C184" s="314">
        <f>'4A SWD Case 3'!BG107</f>
        <v>411.2651884649697</v>
      </c>
      <c r="D184" s="3">
        <f>'4B Biological treatment '!T237</f>
        <v>3.8099177716118007</v>
      </c>
      <c r="E184" s="178">
        <f>'4B Biological treatment '!U237</f>
        <v>19.049588858059</v>
      </c>
      <c r="F184" s="178">
        <f>'4B Biological treatment '!W237</f>
        <v>1.14297533148354</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8636.5689577643643</v>
      </c>
      <c r="M184" s="772">
        <f t="shared" si="131"/>
        <v>80.008273203847807</v>
      </c>
      <c r="N184" s="771">
        <f t="shared" si="132"/>
        <v>754.36371877913643</v>
      </c>
      <c r="O184" s="773">
        <f t="shared" si="133"/>
        <v>97.11930396370947</v>
      </c>
      <c r="P184" s="771">
        <f t="shared" si="134"/>
        <v>5782.5862858160108</v>
      </c>
      <c r="Q184" s="519">
        <f t="shared" si="135"/>
        <v>8636.5689577643643</v>
      </c>
      <c r="R184" s="521">
        <f t="shared" si="136"/>
        <v>834.37199198298424</v>
      </c>
      <c r="S184" s="518">
        <f t="shared" si="137"/>
        <v>97.11930396370947</v>
      </c>
      <c r="T184" s="519">
        <f t="shared" si="138"/>
        <v>5782.5862858160108</v>
      </c>
      <c r="U184" s="519">
        <f t="shared" si="139"/>
        <v>15350.646539527068</v>
      </c>
    </row>
    <row r="185" spans="1:21">
      <c r="A185">
        <f>'Input data'!A138</f>
        <v>2038</v>
      </c>
      <c r="C185" s="314">
        <f>'4A SWD Case 3'!BG108</f>
        <v>395.82825962011765</v>
      </c>
      <c r="D185" s="3">
        <f>'4B Biological treatment '!T238</f>
        <v>3.8328716765920903</v>
      </c>
      <c r="E185" s="178">
        <f>'4B Biological treatment '!U238</f>
        <v>19.164358382960451</v>
      </c>
      <c r="F185" s="178">
        <f>'4B Biological treatment '!W238</f>
        <v>1.1498615029776271</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8312.3934520224702</v>
      </c>
      <c r="M185" s="772">
        <f t="shared" si="131"/>
        <v>80.490305208433895</v>
      </c>
      <c r="N185" s="771">
        <f t="shared" si="132"/>
        <v>758.90859196523388</v>
      </c>
      <c r="O185" s="773">
        <f t="shared" si="133"/>
        <v>96.88486093946301</v>
      </c>
      <c r="P185" s="771">
        <f t="shared" si="134"/>
        <v>5824.9215046462123</v>
      </c>
      <c r="Q185" s="519">
        <f t="shared" si="135"/>
        <v>8312.3934520224702</v>
      </c>
      <c r="R185" s="521">
        <f t="shared" si="136"/>
        <v>839.39889717366782</v>
      </c>
      <c r="S185" s="518">
        <f t="shared" si="137"/>
        <v>96.88486093946301</v>
      </c>
      <c r="T185" s="519">
        <f t="shared" si="138"/>
        <v>5824.9215046462123</v>
      </c>
      <c r="U185" s="519">
        <f t="shared" si="139"/>
        <v>15073.598714781812</v>
      </c>
    </row>
    <row r="186" spans="1:21">
      <c r="A186">
        <f>'Input data'!A139</f>
        <v>2039</v>
      </c>
      <c r="C186" s="314">
        <f>'4A SWD Case 3'!BG109</f>
        <v>381.15395872931794</v>
      </c>
      <c r="D186" s="3">
        <f>'4B Biological treatment '!T239</f>
        <v>3.8562800740080636</v>
      </c>
      <c r="E186" s="178">
        <f>'4B Biological treatment '!U239</f>
        <v>19.281400370040316</v>
      </c>
      <c r="F186" s="178">
        <f>'4B Biological treatment '!W239</f>
        <v>1.156884022202419</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8004.2331333156762</v>
      </c>
      <c r="M186" s="772">
        <f t="shared" si="131"/>
        <v>80.981881554169334</v>
      </c>
      <c r="N186" s="771">
        <f t="shared" si="132"/>
        <v>763.54345465359654</v>
      </c>
      <c r="O186" s="773">
        <f t="shared" si="133"/>
        <v>96.653238724891821</v>
      </c>
      <c r="P186" s="771">
        <f t="shared" si="134"/>
        <v>5867.5666662364183</v>
      </c>
      <c r="Q186" s="519">
        <f t="shared" si="135"/>
        <v>8004.2331333156762</v>
      </c>
      <c r="R186" s="521">
        <f t="shared" si="136"/>
        <v>844.52533620776592</v>
      </c>
      <c r="S186" s="518">
        <f t="shared" si="137"/>
        <v>96.653238724891821</v>
      </c>
      <c r="T186" s="519">
        <f t="shared" si="138"/>
        <v>5867.5666662364183</v>
      </c>
      <c r="U186" s="519">
        <f t="shared" si="139"/>
        <v>14812.978374484752</v>
      </c>
    </row>
    <row r="187" spans="1:21">
      <c r="A187">
        <f>'Input data'!A140</f>
        <v>2040</v>
      </c>
      <c r="C187" s="314">
        <f>'4A SWD Case 3'!BG110</f>
        <v>367.20511794076447</v>
      </c>
      <c r="D187" s="3">
        <f>'4B Biological treatment '!T240</f>
        <v>3.8801543857708771</v>
      </c>
      <c r="E187" s="178">
        <f>'4B Biological treatment '!U240</f>
        <v>19.400771928854383</v>
      </c>
      <c r="F187" s="178">
        <f>'4B Biological treatment '!W240</f>
        <v>1.1640463157312628</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7711.3074767560538</v>
      </c>
      <c r="M187" s="772">
        <f t="shared" si="131"/>
        <v>81.483242101188424</v>
      </c>
      <c r="N187" s="771">
        <f t="shared" si="132"/>
        <v>768.27056838263354</v>
      </c>
      <c r="O187" s="773">
        <f t="shared" si="133"/>
        <v>96.424392766634725</v>
      </c>
      <c r="P187" s="771">
        <f t="shared" si="134"/>
        <v>5910.5240397260632</v>
      </c>
      <c r="Q187" s="519">
        <f t="shared" si="135"/>
        <v>7711.3074767560538</v>
      </c>
      <c r="R187" s="521">
        <f t="shared" si="136"/>
        <v>849.75381048382201</v>
      </c>
      <c r="S187" s="518">
        <f t="shared" si="137"/>
        <v>96.424392766634725</v>
      </c>
      <c r="T187" s="519">
        <f t="shared" si="138"/>
        <v>5910.5240397260632</v>
      </c>
      <c r="U187" s="519">
        <f t="shared" si="139"/>
        <v>14568.009719732574</v>
      </c>
    </row>
    <row r="188" spans="1:21">
      <c r="A188">
        <f>'Input data'!A141</f>
        <v>2041</v>
      </c>
      <c r="C188" s="314">
        <f>'4A SWD Case 3'!BG111</f>
        <v>354.07634813829372</v>
      </c>
      <c r="D188" s="3">
        <f>'4B Biological treatment '!T241</f>
        <v>3.9035816403746697</v>
      </c>
      <c r="E188" s="178">
        <f>'4B Biological treatment '!U241</f>
        <v>19.517908201873347</v>
      </c>
      <c r="F188" s="178">
        <f>'4B Biological treatment '!W241</f>
        <v>1.171074492112401</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7435.6033109041682</v>
      </c>
      <c r="M188" s="772">
        <f t="shared" si="131"/>
        <v>81.975214447868069</v>
      </c>
      <c r="N188" s="771">
        <f t="shared" si="132"/>
        <v>772.90916479418456</v>
      </c>
      <c r="O188" s="773">
        <f t="shared" si="133"/>
        <v>96.232289152450349</v>
      </c>
      <c r="P188" s="771">
        <f t="shared" si="134"/>
        <v>5947.2338879558556</v>
      </c>
      <c r="Q188" s="519">
        <f t="shared" si="135"/>
        <v>7435.6033109041682</v>
      </c>
      <c r="R188" s="521">
        <f t="shared" si="136"/>
        <v>854.88437924205266</v>
      </c>
      <c r="S188" s="518">
        <f t="shared" si="137"/>
        <v>96.232289152450349</v>
      </c>
      <c r="T188" s="519">
        <f t="shared" si="138"/>
        <v>5947.2338879558556</v>
      </c>
      <c r="U188" s="519">
        <f t="shared" si="139"/>
        <v>14333.953867254528</v>
      </c>
    </row>
    <row r="189" spans="1:21">
      <c r="A189">
        <f>'Input data'!A142</f>
        <v>2042</v>
      </c>
      <c r="C189" s="314">
        <f>'4A SWD Case 3'!BG112</f>
        <v>341.7102787445591</v>
      </c>
      <c r="D189" s="3">
        <f>'4B Biological treatment '!T242</f>
        <v>3.9282975221458667</v>
      </c>
      <c r="E189" s="178">
        <f>'4B Biological treatment '!U242</f>
        <v>19.641487610729332</v>
      </c>
      <c r="F189" s="178">
        <f>'4B Biological treatment '!W242</f>
        <v>1.1784892566437599</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7175.9158536357409</v>
      </c>
      <c r="M189" s="772">
        <f t="shared" si="131"/>
        <v>82.494247965063195</v>
      </c>
      <c r="N189" s="771">
        <f t="shared" si="132"/>
        <v>777.80290938488156</v>
      </c>
      <c r="O189" s="773">
        <f t="shared" si="133"/>
        <v>96.042128189602451</v>
      </c>
      <c r="P189" s="771">
        <f t="shared" si="134"/>
        <v>5984.171738465644</v>
      </c>
      <c r="Q189" s="519">
        <f t="shared" si="135"/>
        <v>7175.9158536357409</v>
      </c>
      <c r="R189" s="521">
        <f t="shared" si="136"/>
        <v>860.29715734994477</v>
      </c>
      <c r="S189" s="518">
        <f t="shared" si="137"/>
        <v>96.042128189602451</v>
      </c>
      <c r="T189" s="519">
        <f t="shared" si="138"/>
        <v>5984.171738465644</v>
      </c>
      <c r="U189" s="519">
        <f t="shared" si="139"/>
        <v>14116.426877640932</v>
      </c>
    </row>
    <row r="190" spans="1:21">
      <c r="A190">
        <f>'Input data'!A143</f>
        <v>2043</v>
      </c>
      <c r="C190" s="314">
        <f>'4A SWD Case 3'!BG113</f>
        <v>330.07223876710452</v>
      </c>
      <c r="D190" s="3">
        <f>'4B Biological treatment '!T243</f>
        <v>3.9540875104465889</v>
      </c>
      <c r="E190" s="178">
        <f>'4B Biological treatment '!U243</f>
        <v>19.770437552232941</v>
      </c>
      <c r="F190" s="178">
        <f>'4B Biological treatment '!W243</f>
        <v>1.1862262531339764</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6931.5170141091949</v>
      </c>
      <c r="M190" s="772">
        <f t="shared" si="131"/>
        <v>83.035837719378364</v>
      </c>
      <c r="N190" s="771">
        <f t="shared" si="132"/>
        <v>782.90932706842455</v>
      </c>
      <c r="O190" s="773">
        <f t="shared" si="133"/>
        <v>95.853884148944275</v>
      </c>
      <c r="P190" s="771">
        <f t="shared" si="134"/>
        <v>6021.3390073615255</v>
      </c>
      <c r="Q190" s="519">
        <f t="shared" si="135"/>
        <v>6931.5170141091949</v>
      </c>
      <c r="R190" s="521">
        <f t="shared" si="136"/>
        <v>865.94516478780292</v>
      </c>
      <c r="S190" s="518">
        <f t="shared" si="137"/>
        <v>95.853884148944275</v>
      </c>
      <c r="T190" s="519">
        <f t="shared" si="138"/>
        <v>6021.3390073615255</v>
      </c>
      <c r="U190" s="519">
        <f t="shared" si="139"/>
        <v>13914.655070407469</v>
      </c>
    </row>
    <row r="191" spans="1:21">
      <c r="A191">
        <f>'Input data'!A144</f>
        <v>2044</v>
      </c>
      <c r="C191" s="314">
        <f>'4A SWD Case 3'!BG114</f>
        <v>319.1292037098446</v>
      </c>
      <c r="D191" s="3">
        <f>'4B Biological treatment '!T244</f>
        <v>3.9809887304190976</v>
      </c>
      <c r="E191" s="178">
        <f>'4B Biological treatment '!U244</f>
        <v>19.904943652095486</v>
      </c>
      <c r="F191" s="178">
        <f>'4B Biological treatment '!W244</f>
        <v>1.1942966191257292</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6701.7132779067369</v>
      </c>
      <c r="M191" s="772">
        <f t="shared" si="131"/>
        <v>83.600763338801045</v>
      </c>
      <c r="N191" s="771">
        <f t="shared" si="132"/>
        <v>788.23576862298125</v>
      </c>
      <c r="O191" s="773">
        <f t="shared" si="133"/>
        <v>95.667531744697669</v>
      </c>
      <c r="P191" s="771">
        <f t="shared" si="134"/>
        <v>6058.7371195449232</v>
      </c>
      <c r="Q191" s="519">
        <f t="shared" si="135"/>
        <v>6701.7132779067369</v>
      </c>
      <c r="R191" s="521">
        <f t="shared" si="136"/>
        <v>871.83653196178227</v>
      </c>
      <c r="S191" s="518">
        <f t="shared" si="137"/>
        <v>95.667531744697669</v>
      </c>
      <c r="T191" s="519">
        <f t="shared" si="138"/>
        <v>6058.7371195449232</v>
      </c>
      <c r="U191" s="519">
        <f t="shared" si="139"/>
        <v>13727.95446115814</v>
      </c>
    </row>
    <row r="192" spans="1:21">
      <c r="A192">
        <f>'Input data'!A145</f>
        <v>2045</v>
      </c>
      <c r="C192" s="314">
        <f>'4A SWD Case 3'!BG115</f>
        <v>308.84972549372685</v>
      </c>
      <c r="D192" s="3">
        <f>'4B Biological treatment '!T245</f>
        <v>4.0097173491354061</v>
      </c>
      <c r="E192" s="178">
        <f>'4B Biological treatment '!U245</f>
        <v>20.048586745677028</v>
      </c>
      <c r="F192" s="178">
        <f>'4B Biological treatment '!W245</f>
        <v>1.2029152047406217</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6485.844235368264</v>
      </c>
      <c r="M192" s="772">
        <f t="shared" si="131"/>
        <v>84.204064331843526</v>
      </c>
      <c r="N192" s="771">
        <f t="shared" si="132"/>
        <v>793.92403512881037</v>
      </c>
      <c r="O192" s="773">
        <f t="shared" si="133"/>
        <v>95.483046124931136</v>
      </c>
      <c r="P192" s="771">
        <f t="shared" si="134"/>
        <v>6096.3675087672291</v>
      </c>
      <c r="Q192" s="519">
        <f t="shared" si="135"/>
        <v>6485.844235368264</v>
      </c>
      <c r="R192" s="521">
        <f t="shared" si="136"/>
        <v>878.12809946065386</v>
      </c>
      <c r="S192" s="518">
        <f t="shared" si="137"/>
        <v>95.483046124931136</v>
      </c>
      <c r="T192" s="519">
        <f t="shared" si="138"/>
        <v>6096.3675087672291</v>
      </c>
      <c r="U192" s="519">
        <f t="shared" si="139"/>
        <v>13555.822889721079</v>
      </c>
    </row>
    <row r="193" spans="1:21">
      <c r="A193">
        <f>'Input data'!A146</f>
        <v>2046</v>
      </c>
      <c r="C193" s="314">
        <f>'4A SWD Case 3'!BG116</f>
        <v>299.20402645008642</v>
      </c>
      <c r="D193" s="3">
        <f>'4B Biological treatment '!T246</f>
        <v>4.0401770298249016</v>
      </c>
      <c r="E193" s="178">
        <f>'4B Biological treatment '!U246</f>
        <v>20.200885149124506</v>
      </c>
      <c r="F193" s="178">
        <f>'4B Biological treatment '!W246</f>
        <v>1.2120531089474704</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6283.2845554518144</v>
      </c>
      <c r="M193" s="772">
        <f t="shared" si="131"/>
        <v>84.843717626322928</v>
      </c>
      <c r="N193" s="771">
        <f t="shared" si="132"/>
        <v>799.95505190533049</v>
      </c>
      <c r="O193" s="773">
        <f t="shared" si="133"/>
        <v>95.332713212379986</v>
      </c>
      <c r="P193" s="771">
        <f t="shared" si="134"/>
        <v>6127.4884893628396</v>
      </c>
      <c r="Q193" s="519">
        <f t="shared" si="135"/>
        <v>6283.2845554518144</v>
      </c>
      <c r="R193" s="521">
        <f t="shared" si="136"/>
        <v>884.79876953165342</v>
      </c>
      <c r="S193" s="518">
        <f t="shared" si="137"/>
        <v>95.332713212379986</v>
      </c>
      <c r="T193" s="519">
        <f t="shared" si="138"/>
        <v>6127.4884893628396</v>
      </c>
      <c r="U193" s="519">
        <f t="shared" si="139"/>
        <v>13390.904527558687</v>
      </c>
    </row>
    <row r="194" spans="1:21">
      <c r="A194">
        <f>'Input data'!A147</f>
        <v>2047</v>
      </c>
      <c r="C194" s="314">
        <f>'4A SWD Case 3'!BG117</f>
        <v>290.15453509419837</v>
      </c>
      <c r="D194" s="3">
        <f>'4B Biological treatment '!T247</f>
        <v>4.0692959816270191</v>
      </c>
      <c r="E194" s="178">
        <f>'4B Biological treatment '!U247</f>
        <v>20.346479908135095</v>
      </c>
      <c r="F194" s="178">
        <f>'4B Biological treatment '!W247</f>
        <v>1.2207887944881057</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6093.2452369781658</v>
      </c>
      <c r="M194" s="772">
        <f t="shared" si="131"/>
        <v>85.4552156141674</v>
      </c>
      <c r="N194" s="771">
        <f t="shared" si="132"/>
        <v>805.72060436214974</v>
      </c>
      <c r="O194" s="773">
        <f t="shared" si="133"/>
        <v>95.183612874715863</v>
      </c>
      <c r="P194" s="771">
        <f t="shared" si="134"/>
        <v>6158.7683375844354</v>
      </c>
      <c r="Q194" s="519">
        <f t="shared" si="135"/>
        <v>6093.2452369781658</v>
      </c>
      <c r="R194" s="521">
        <f t="shared" si="136"/>
        <v>891.17581997631714</v>
      </c>
      <c r="S194" s="518">
        <f t="shared" si="137"/>
        <v>95.183612874715863</v>
      </c>
      <c r="T194" s="519">
        <f t="shared" si="138"/>
        <v>6158.7683375844354</v>
      </c>
      <c r="U194" s="519">
        <f t="shared" si="139"/>
        <v>13238.373007413633</v>
      </c>
    </row>
    <row r="195" spans="1:21">
      <c r="A195">
        <f>'Input data'!A148</f>
        <v>2048</v>
      </c>
      <c r="C195" s="314">
        <f>'4A SWD Case 3'!BG118</f>
        <v>281.67362035628037</v>
      </c>
      <c r="D195" s="3">
        <f>'4B Biological treatment '!T248</f>
        <v>4.0997480857874198</v>
      </c>
      <c r="E195" s="178">
        <f>'4B Biological treatment '!U248</f>
        <v>20.498740428937101</v>
      </c>
      <c r="F195" s="178">
        <f>'4B Biological treatment '!W248</f>
        <v>1.2299244257362258</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5915.1460274818874</v>
      </c>
      <c r="M195" s="772">
        <f t="shared" si="131"/>
        <v>86.094709801535814</v>
      </c>
      <c r="N195" s="771">
        <f t="shared" si="132"/>
        <v>811.75012098590923</v>
      </c>
      <c r="O195" s="773">
        <f t="shared" si="133"/>
        <v>95.035731924294083</v>
      </c>
      <c r="P195" s="771">
        <f t="shared" si="134"/>
        <v>6190.2078644258199</v>
      </c>
      <c r="Q195" s="519">
        <f t="shared" si="135"/>
        <v>5915.1460274818874</v>
      </c>
      <c r="R195" s="521">
        <f t="shared" si="136"/>
        <v>897.84483078744506</v>
      </c>
      <c r="S195" s="518">
        <f t="shared" si="137"/>
        <v>95.035731924294083</v>
      </c>
      <c r="T195" s="519">
        <f t="shared" si="138"/>
        <v>6190.2078644258199</v>
      </c>
      <c r="U195" s="519">
        <f t="shared" si="139"/>
        <v>13098.234454619447</v>
      </c>
    </row>
    <row r="196" spans="1:21">
      <c r="A196">
        <f>'Input data'!A149</f>
        <v>2049</v>
      </c>
      <c r="C196" s="314">
        <f>'4A SWD Case 3'!BG119</f>
        <v>273.7356471292992</v>
      </c>
      <c r="D196" s="3">
        <f>'4B Biological treatment '!T249</f>
        <v>4.1320054265788491</v>
      </c>
      <c r="E196" s="178">
        <f>'4B Biological treatment '!U249</f>
        <v>20.660027132894243</v>
      </c>
      <c r="F196" s="178">
        <f>'4B Biological treatment '!W249</f>
        <v>1.2396016279736546</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5748.4485897152827</v>
      </c>
      <c r="M196" s="772">
        <f t="shared" si="131"/>
        <v>86.772113958155828</v>
      </c>
      <c r="N196" s="771">
        <f t="shared" si="132"/>
        <v>818.13707446261196</v>
      </c>
      <c r="O196" s="773">
        <f t="shared" si="133"/>
        <v>94.889057356937755</v>
      </c>
      <c r="P196" s="771">
        <f t="shared" si="134"/>
        <v>6221.8078850207985</v>
      </c>
      <c r="Q196" s="519">
        <f t="shared" si="135"/>
        <v>5748.4485897152827</v>
      </c>
      <c r="R196" s="521">
        <f t="shared" si="136"/>
        <v>904.9091884207678</v>
      </c>
      <c r="S196" s="518">
        <f t="shared" si="137"/>
        <v>94.889057356937755</v>
      </c>
      <c r="T196" s="519">
        <f t="shared" si="138"/>
        <v>6221.8078850207985</v>
      </c>
      <c r="U196" s="519">
        <f t="shared" si="139"/>
        <v>12970.054720513788</v>
      </c>
    </row>
    <row r="197" spans="1:21">
      <c r="A197">
        <f>'Input data'!A150</f>
        <v>2050</v>
      </c>
      <c r="C197" s="314">
        <f>'4A SWD Case 3'!BG120</f>
        <v>266.31633745536874</v>
      </c>
      <c r="D197" s="3">
        <f>'4B Biological treatment '!T250</f>
        <v>4.1722604655842925</v>
      </c>
      <c r="E197" s="178">
        <f>'4B Biological treatment '!U250</f>
        <v>20.861302327921461</v>
      </c>
      <c r="F197" s="178">
        <f>'4B Biological treatment '!W250</f>
        <v>1.2516781396752876</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5592.6430865627435</v>
      </c>
      <c r="M197" s="772">
        <f t="shared" si="131"/>
        <v>87.617469777270145</v>
      </c>
      <c r="N197" s="771">
        <f t="shared" si="132"/>
        <v>826.10757218568983</v>
      </c>
      <c r="O197" s="773">
        <f t="shared" si="133"/>
        <v>94.743576348754203</v>
      </c>
      <c r="P197" s="771">
        <f t="shared" si="134"/>
        <v>6253.5692186643009</v>
      </c>
      <c r="Q197" s="471">
        <f t="shared" si="135"/>
        <v>5592.6430865627435</v>
      </c>
      <c r="R197" s="517">
        <f t="shared" si="136"/>
        <v>913.72504196295995</v>
      </c>
      <c r="S197" s="514">
        <f t="shared" si="137"/>
        <v>94.743576348754203</v>
      </c>
      <c r="T197" s="471">
        <f t="shared" si="138"/>
        <v>6253.5692186643009</v>
      </c>
      <c r="U197" s="471">
        <f t="shared" si="139"/>
        <v>12854.680923538759</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818.25845123123179</v>
      </c>
      <c r="D199" s="3">
        <f>'4B Biological treatment '!T252</f>
        <v>0.67322969773517682</v>
      </c>
      <c r="E199" s="178">
        <f>'4B Biological treatment '!U252</f>
        <v>18.630252930494777</v>
      </c>
      <c r="F199" s="178">
        <f>'4B Biological treatment '!W252</f>
        <v>1.1178151758296864</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17183.427475855868</v>
      </c>
      <c r="M199" s="772">
        <f t="shared" ref="M199:M231" si="146">D199*$B$3</f>
        <v>14.137823652438714</v>
      </c>
      <c r="N199" s="771">
        <f t="shared" ref="N199:N231" si="147">E199*$B$3+F199*$C$3</f>
        <v>737.75801604759306</v>
      </c>
      <c r="O199" s="773">
        <f t="shared" ref="O199:O231" si="148">G199+H199*$B$3+I199*$C$3</f>
        <v>313.30333811016669</v>
      </c>
      <c r="P199" s="771">
        <f t="shared" ref="P199:P231" si="149">J199*$B$3+K199*$C$3</f>
        <v>3778.1317878798554</v>
      </c>
      <c r="Q199" s="471">
        <f t="shared" si="141"/>
        <v>17183.427475855868</v>
      </c>
      <c r="R199" s="517">
        <f t="shared" si="142"/>
        <v>751.89583970003173</v>
      </c>
      <c r="S199" s="514">
        <f t="shared" si="143"/>
        <v>313.30333811016669</v>
      </c>
      <c r="T199" s="471">
        <f t="shared" si="144"/>
        <v>3778.1317878798554</v>
      </c>
      <c r="U199" s="471">
        <f t="shared" si="145"/>
        <v>22026.758441545921</v>
      </c>
    </row>
    <row r="200" spans="1:21">
      <c r="A200">
        <f>'Input data'!A119</f>
        <v>2019</v>
      </c>
      <c r="C200" s="314">
        <f>'4A SWD Case 3'!BN89</f>
        <v>800.31667386465858</v>
      </c>
      <c r="D200" s="3">
        <f>'4B Biological treatment '!T253</f>
        <v>1.1278049028055355</v>
      </c>
      <c r="E200" s="178">
        <f>'4B Biological treatment '!U253</f>
        <v>17.900703042712433</v>
      </c>
      <c r="F200" s="178">
        <f>'4B Biological treatment '!W253</f>
        <v>1.0740421825627458</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16806.650151157832</v>
      </c>
      <c r="M200" s="772">
        <f t="shared" si="146"/>
        <v>23.683902958916246</v>
      </c>
      <c r="N200" s="771">
        <f t="shared" si="147"/>
        <v>708.86784049141227</v>
      </c>
      <c r="O200" s="773">
        <f t="shared" si="148"/>
        <v>307.81392004196488</v>
      </c>
      <c r="P200" s="771">
        <f t="shared" si="149"/>
        <v>3922.0560748079342</v>
      </c>
      <c r="Q200" s="519">
        <f t="shared" si="141"/>
        <v>16806.650151157832</v>
      </c>
      <c r="R200" s="521">
        <f t="shared" si="142"/>
        <v>732.55174345032856</v>
      </c>
      <c r="S200" s="518">
        <f t="shared" si="143"/>
        <v>307.81392004196488</v>
      </c>
      <c r="T200" s="519">
        <f t="shared" si="144"/>
        <v>3922.0560748079342</v>
      </c>
      <c r="U200" s="519">
        <f t="shared" si="145"/>
        <v>21769.071889458057</v>
      </c>
    </row>
    <row r="201" spans="1:21">
      <c r="A201">
        <f>'Input data'!A120</f>
        <v>2020</v>
      </c>
      <c r="C201" s="314">
        <f>'4A SWD Case 3'!BN90</f>
        <v>781.82280998471708</v>
      </c>
      <c r="D201" s="3">
        <f>'4B Biological treatment '!T254</f>
        <v>1.6997115669931673</v>
      </c>
      <c r="E201" s="178">
        <f>'4B Biological treatment '!U254</f>
        <v>17.583687369859174</v>
      </c>
      <c r="F201" s="178">
        <f>'4B Biological treatment '!W254</f>
        <v>1.0550212421915504</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16418.27900967906</v>
      </c>
      <c r="M201" s="772">
        <f t="shared" si="146"/>
        <v>35.693942906856513</v>
      </c>
      <c r="N201" s="771">
        <f t="shared" si="147"/>
        <v>696.31401984642321</v>
      </c>
      <c r="O201" s="773">
        <f t="shared" si="148"/>
        <v>299.52410113774715</v>
      </c>
      <c r="P201" s="771">
        <f t="shared" si="149"/>
        <v>4069.6472808319609</v>
      </c>
      <c r="Q201" s="519">
        <f t="shared" si="141"/>
        <v>16418.27900967906</v>
      </c>
      <c r="R201" s="521">
        <f t="shared" si="142"/>
        <v>732.00796275327968</v>
      </c>
      <c r="S201" s="518">
        <f t="shared" si="143"/>
        <v>299.52410113774715</v>
      </c>
      <c r="T201" s="519">
        <f t="shared" si="144"/>
        <v>4069.6472808319609</v>
      </c>
      <c r="U201" s="519">
        <f t="shared" si="145"/>
        <v>21519.458354402046</v>
      </c>
    </row>
    <row r="202" spans="1:21">
      <c r="A202">
        <f>'Input data'!A121</f>
        <v>2021</v>
      </c>
      <c r="C202" s="314">
        <f>'4A SWD Case 3'!BN91</f>
        <v>761.65470209526279</v>
      </c>
      <c r="D202" s="3">
        <f>'4B Biological treatment '!T255</f>
        <v>2.6660693731016747</v>
      </c>
      <c r="E202" s="178">
        <f>'4B Biological treatment '!U255</f>
        <v>18.963904087754813</v>
      </c>
      <c r="F202" s="178">
        <f>'4B Biological treatment '!W255</f>
        <v>1.1378342452652885</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15994.748744000519</v>
      </c>
      <c r="M202" s="772">
        <f t="shared" si="146"/>
        <v>55.98745683513517</v>
      </c>
      <c r="N202" s="771">
        <f t="shared" si="147"/>
        <v>750.97060187509055</v>
      </c>
      <c r="O202" s="773">
        <f t="shared" si="148"/>
        <v>275.36438549102087</v>
      </c>
      <c r="P202" s="771">
        <f t="shared" si="149"/>
        <v>4201.6401192926323</v>
      </c>
      <c r="Q202" s="519">
        <f t="shared" si="141"/>
        <v>15994.748744000519</v>
      </c>
      <c r="R202" s="521">
        <f t="shared" si="142"/>
        <v>806.95805871022571</v>
      </c>
      <c r="S202" s="518">
        <f t="shared" si="143"/>
        <v>275.36438549102087</v>
      </c>
      <c r="T202" s="519">
        <f t="shared" si="144"/>
        <v>4201.6401192926323</v>
      </c>
      <c r="U202" s="519">
        <f t="shared" si="145"/>
        <v>21278.711307494399</v>
      </c>
    </row>
    <row r="203" spans="1:21">
      <c r="A203">
        <f>'Input data'!A122</f>
        <v>2022</v>
      </c>
      <c r="C203" s="314">
        <f>'4A SWD Case 3'!BN92</f>
        <v>736.4317237848054</v>
      </c>
      <c r="D203" s="3">
        <f>'4B Biological treatment '!T256</f>
        <v>3.5464907897407261</v>
      </c>
      <c r="E203" s="178">
        <f>'4B Biological treatment '!U256</f>
        <v>17.732453948703629</v>
      </c>
      <c r="F203" s="178">
        <f>'4B Biological treatment '!W256</f>
        <v>1.0639472369222176</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15465.066199480912</v>
      </c>
      <c r="M203" s="772">
        <f t="shared" si="146"/>
        <v>74.476306584555246</v>
      </c>
      <c r="N203" s="771">
        <f t="shared" si="147"/>
        <v>702.20517636866361</v>
      </c>
      <c r="O203" s="773">
        <f t="shared" si="148"/>
        <v>229.17353377197622</v>
      </c>
      <c r="P203" s="771">
        <f t="shared" si="149"/>
        <v>4336.1329960221574</v>
      </c>
      <c r="Q203" s="519">
        <f t="shared" si="141"/>
        <v>15465.066199480912</v>
      </c>
      <c r="R203" s="521">
        <f t="shared" si="142"/>
        <v>776.68148295321885</v>
      </c>
      <c r="S203" s="518">
        <f t="shared" si="143"/>
        <v>229.17353377197622</v>
      </c>
      <c r="T203" s="519">
        <f t="shared" si="144"/>
        <v>4336.1329960221574</v>
      </c>
      <c r="U203" s="519">
        <f t="shared" si="145"/>
        <v>20807.054212228264</v>
      </c>
    </row>
    <row r="204" spans="1:21">
      <c r="A204">
        <f>'Input data'!A123</f>
        <v>2023</v>
      </c>
      <c r="C204" s="314">
        <f>'4A SWD Case 3'!BN93</f>
        <v>708.77082511991046</v>
      </c>
      <c r="D204" s="3">
        <f>'4B Biological treatment '!T257</f>
        <v>3.5617456411882542</v>
      </c>
      <c r="E204" s="178">
        <f>'4B Biological treatment '!U257</f>
        <v>17.808728205941268</v>
      </c>
      <c r="F204" s="178">
        <f>'4B Biological treatment '!W257</f>
        <v>1.068523692356476</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14884.187327518119</v>
      </c>
      <c r="M204" s="772">
        <f t="shared" si="146"/>
        <v>74.796658464953339</v>
      </c>
      <c r="N204" s="771">
        <f t="shared" si="147"/>
        <v>705.22563695527424</v>
      </c>
      <c r="O204" s="773">
        <f t="shared" si="148"/>
        <v>217.34002107405581</v>
      </c>
      <c r="P204" s="771">
        <f t="shared" si="149"/>
        <v>4473.1659836582639</v>
      </c>
      <c r="Q204" s="519">
        <f t="shared" si="141"/>
        <v>14884.187327518119</v>
      </c>
      <c r="R204" s="521">
        <f t="shared" si="142"/>
        <v>780.02229542022758</v>
      </c>
      <c r="S204" s="518">
        <f t="shared" si="143"/>
        <v>217.34002107405581</v>
      </c>
      <c r="T204" s="519">
        <f t="shared" si="144"/>
        <v>4473.1659836582639</v>
      </c>
      <c r="U204" s="519">
        <f t="shared" si="145"/>
        <v>20354.715627670666</v>
      </c>
    </row>
    <row r="205" spans="1:21">
      <c r="A205">
        <f>'Input data'!A124</f>
        <v>2024</v>
      </c>
      <c r="C205" s="314">
        <f>'4A SWD Case 3'!BN94</f>
        <v>682.23769468585851</v>
      </c>
      <c r="D205" s="3">
        <f>'4B Biological treatment '!T258</f>
        <v>3.5771119693043767</v>
      </c>
      <c r="E205" s="178">
        <f>'4B Biological treatment '!U258</f>
        <v>17.885559846521883</v>
      </c>
      <c r="F205" s="178">
        <f>'4B Biological treatment '!W258</f>
        <v>1.0731335907913129</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14326.991588403029</v>
      </c>
      <c r="M205" s="772">
        <f t="shared" si="146"/>
        <v>75.119351355391913</v>
      </c>
      <c r="N205" s="771">
        <f t="shared" si="147"/>
        <v>708.26816992226645</v>
      </c>
      <c r="O205" s="773">
        <f t="shared" si="148"/>
        <v>205.3038143886219</v>
      </c>
      <c r="P205" s="771">
        <f t="shared" si="149"/>
        <v>4612.7797461997052</v>
      </c>
      <c r="Q205" s="519">
        <f t="shared" si="141"/>
        <v>14326.991588403029</v>
      </c>
      <c r="R205" s="521">
        <f t="shared" si="142"/>
        <v>783.38752127765838</v>
      </c>
      <c r="S205" s="518">
        <f t="shared" si="143"/>
        <v>205.3038143886219</v>
      </c>
      <c r="T205" s="519">
        <f t="shared" si="144"/>
        <v>4612.7797461997052</v>
      </c>
      <c r="U205" s="519">
        <f t="shared" si="145"/>
        <v>19928.462670269015</v>
      </c>
    </row>
    <row r="206" spans="1:21">
      <c r="A206">
        <f>'Input data'!A125</f>
        <v>2025</v>
      </c>
      <c r="C206" s="314">
        <f>'4A SWD Case 3'!BN95</f>
        <v>656.75126188741001</v>
      </c>
      <c r="D206" s="3">
        <f>'4B Biological treatment '!T259</f>
        <v>3.5927355455104086</v>
      </c>
      <c r="E206" s="178">
        <f>'4B Biological treatment '!U259</f>
        <v>17.963677727552042</v>
      </c>
      <c r="F206" s="178">
        <f>'4B Biological treatment '!W259</f>
        <v>1.0778206636531227</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13791.776499635611</v>
      </c>
      <c r="M206" s="772">
        <f t="shared" si="146"/>
        <v>75.447446455718577</v>
      </c>
      <c r="N206" s="771">
        <f t="shared" si="147"/>
        <v>711.3616380110609</v>
      </c>
      <c r="O206" s="773">
        <f t="shared" si="148"/>
        <v>193.05753067442905</v>
      </c>
      <c r="P206" s="771">
        <f t="shared" si="149"/>
        <v>4755.015547311632</v>
      </c>
      <c r="Q206" s="519">
        <f t="shared" si="141"/>
        <v>13791.776499635611</v>
      </c>
      <c r="R206" s="521">
        <f t="shared" si="142"/>
        <v>786.8090844667795</v>
      </c>
      <c r="S206" s="518">
        <f t="shared" si="143"/>
        <v>193.05753067442905</v>
      </c>
      <c r="T206" s="519">
        <f t="shared" si="144"/>
        <v>4755.015547311632</v>
      </c>
      <c r="U206" s="519">
        <f t="shared" si="145"/>
        <v>19526.658662088452</v>
      </c>
    </row>
    <row r="207" spans="1:21">
      <c r="A207">
        <f>'Input data'!A126</f>
        <v>2026</v>
      </c>
      <c r="C207" s="314">
        <f>'4A SWD Case 3'!BN96</f>
        <v>632.23393627033204</v>
      </c>
      <c r="D207" s="3">
        <f>'4B Biological treatment '!T260</f>
        <v>3.6078681565844519</v>
      </c>
      <c r="E207" s="178">
        <f>'4B Biological treatment '!U260</f>
        <v>18.039340782922256</v>
      </c>
      <c r="F207" s="178">
        <f>'4B Biological treatment '!W260</f>
        <v>1.0823604469753354</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13276.912661676974</v>
      </c>
      <c r="M207" s="772">
        <f t="shared" si="146"/>
        <v>75.765231288273498</v>
      </c>
      <c r="N207" s="771">
        <f t="shared" si="147"/>
        <v>714.3578950037213</v>
      </c>
      <c r="O207" s="773">
        <f t="shared" si="148"/>
        <v>180.70037146955198</v>
      </c>
      <c r="P207" s="771">
        <f t="shared" si="149"/>
        <v>4891.8365725125823</v>
      </c>
      <c r="Q207" s="519">
        <f t="shared" si="141"/>
        <v>13276.912661676974</v>
      </c>
      <c r="R207" s="521">
        <f t="shared" si="142"/>
        <v>790.12312629199482</v>
      </c>
      <c r="S207" s="518">
        <f t="shared" si="143"/>
        <v>180.70037146955198</v>
      </c>
      <c r="T207" s="519">
        <f t="shared" si="144"/>
        <v>4891.8365725125823</v>
      </c>
      <c r="U207" s="519">
        <f t="shared" si="145"/>
        <v>19139.572731951102</v>
      </c>
    </row>
    <row r="208" spans="1:21">
      <c r="A208">
        <f>'Input data'!A127</f>
        <v>2027</v>
      </c>
      <c r="C208" s="314">
        <f>'4A SWD Case 3'!BN97</f>
        <v>608.60762343801252</v>
      </c>
      <c r="D208" s="3">
        <f>'4B Biological treatment '!T261</f>
        <v>3.6226561146420542</v>
      </c>
      <c r="E208" s="178">
        <f>'4B Biological treatment '!U261</f>
        <v>18.113280573210268</v>
      </c>
      <c r="F208" s="178">
        <f>'4B Biological treatment '!W261</f>
        <v>1.0867968343926162</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12780.760092198263</v>
      </c>
      <c r="M208" s="772">
        <f t="shared" si="146"/>
        <v>76.075778407483142</v>
      </c>
      <c r="N208" s="771">
        <f t="shared" si="147"/>
        <v>717.2859106991267</v>
      </c>
      <c r="O208" s="773">
        <f t="shared" si="148"/>
        <v>168.10228643963038</v>
      </c>
      <c r="P208" s="771">
        <f t="shared" si="149"/>
        <v>5030.8909891052281</v>
      </c>
      <c r="Q208" s="519">
        <f t="shared" si="141"/>
        <v>12780.760092198263</v>
      </c>
      <c r="R208" s="521">
        <f t="shared" si="142"/>
        <v>793.3616891066099</v>
      </c>
      <c r="S208" s="518">
        <f t="shared" si="143"/>
        <v>168.10228643963038</v>
      </c>
      <c r="T208" s="519">
        <f t="shared" si="144"/>
        <v>5030.8909891052281</v>
      </c>
      <c r="U208" s="519">
        <f t="shared" si="145"/>
        <v>18773.115056849732</v>
      </c>
    </row>
    <row r="209" spans="1:21">
      <c r="A209">
        <f>'Input data'!A128</f>
        <v>2028</v>
      </c>
      <c r="C209" s="314">
        <f>'4A SWD Case 3'!BN98</f>
        <v>585.80164910002384</v>
      </c>
      <c r="D209" s="3">
        <f>'4B Biological treatment '!T262</f>
        <v>3.6360795473771734</v>
      </c>
      <c r="E209" s="178">
        <f>'4B Biological treatment '!U262</f>
        <v>18.180397736885865</v>
      </c>
      <c r="F209" s="178">
        <f>'4B Biological treatment '!W262</f>
        <v>1.090823864213152</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12301.834631100501</v>
      </c>
      <c r="M209" s="772">
        <f t="shared" si="146"/>
        <v>76.35767049492064</v>
      </c>
      <c r="N209" s="771">
        <f t="shared" si="147"/>
        <v>719.94375038068029</v>
      </c>
      <c r="O209" s="773">
        <f t="shared" si="148"/>
        <v>155.25457728774188</v>
      </c>
      <c r="P209" s="771">
        <f t="shared" si="149"/>
        <v>5172.2095138882814</v>
      </c>
      <c r="Q209" s="519">
        <f t="shared" si="141"/>
        <v>12301.834631100501</v>
      </c>
      <c r="R209" s="521">
        <f t="shared" si="142"/>
        <v>796.30142087560091</v>
      </c>
      <c r="S209" s="518">
        <f t="shared" si="143"/>
        <v>155.25457728774188</v>
      </c>
      <c r="T209" s="519">
        <f t="shared" si="144"/>
        <v>5172.2095138882814</v>
      </c>
      <c r="U209" s="519">
        <f t="shared" si="145"/>
        <v>18425.600143152125</v>
      </c>
    </row>
    <row r="210" spans="1:21">
      <c r="A210">
        <f>'Input data'!A129</f>
        <v>2029</v>
      </c>
      <c r="C210" s="314">
        <f>'4A SWD Case 3'!BN99</f>
        <v>563.74828350429993</v>
      </c>
      <c r="D210" s="3">
        <f>'4B Biological treatment '!T263</f>
        <v>3.6519944947321021</v>
      </c>
      <c r="E210" s="178">
        <f>'4B Biological treatment '!U263</f>
        <v>18.259972473660508</v>
      </c>
      <c r="F210" s="178">
        <f>'4B Biological treatment '!W263</f>
        <v>1.0955983484196306</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11838.713953590299</v>
      </c>
      <c r="M210" s="772">
        <f t="shared" si="146"/>
        <v>76.691884389374138</v>
      </c>
      <c r="N210" s="771">
        <f t="shared" si="147"/>
        <v>723.09490995695614</v>
      </c>
      <c r="O210" s="773">
        <f t="shared" si="148"/>
        <v>142.1481547216269</v>
      </c>
      <c r="P210" s="771">
        <f t="shared" si="149"/>
        <v>5315.8232520302154</v>
      </c>
      <c r="Q210" s="519">
        <f t="shared" si="141"/>
        <v>11838.713953590299</v>
      </c>
      <c r="R210" s="521">
        <f t="shared" si="142"/>
        <v>799.78679434633023</v>
      </c>
      <c r="S210" s="518">
        <f t="shared" si="143"/>
        <v>142.1481547216269</v>
      </c>
      <c r="T210" s="519">
        <f t="shared" si="144"/>
        <v>5315.8232520302154</v>
      </c>
      <c r="U210" s="519">
        <f t="shared" si="145"/>
        <v>18096.472154688468</v>
      </c>
    </row>
    <row r="211" spans="1:21">
      <c r="A211">
        <f>'Input data'!A130</f>
        <v>2030</v>
      </c>
      <c r="C211" s="314">
        <f>'4A SWD Case 3'!BN100</f>
        <v>542.38257925284574</v>
      </c>
      <c r="D211" s="3">
        <f>'4B Biological treatment '!T264</f>
        <v>3.6686249249505392</v>
      </c>
      <c r="E211" s="178">
        <f>'4B Biological treatment '!U264</f>
        <v>18.343124624752697</v>
      </c>
      <c r="F211" s="178">
        <f>'4B Biological treatment '!W264</f>
        <v>1.1005874774851616</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11390.03416430976</v>
      </c>
      <c r="M211" s="772">
        <f t="shared" si="146"/>
        <v>77.041123423961324</v>
      </c>
      <c r="N211" s="771">
        <f t="shared" si="147"/>
        <v>726.3877351402067</v>
      </c>
      <c r="O211" s="773">
        <f t="shared" si="148"/>
        <v>128.77351562592733</v>
      </c>
      <c r="P211" s="771">
        <f t="shared" si="149"/>
        <v>5461.7637017393099</v>
      </c>
      <c r="Q211" s="519">
        <f t="shared" si="141"/>
        <v>11390.03416430976</v>
      </c>
      <c r="R211" s="521">
        <f t="shared" si="142"/>
        <v>803.42885856416797</v>
      </c>
      <c r="S211" s="518">
        <f t="shared" si="143"/>
        <v>128.77351562592733</v>
      </c>
      <c r="T211" s="519">
        <f t="shared" si="144"/>
        <v>5461.7637017393099</v>
      </c>
      <c r="U211" s="519">
        <f t="shared" si="145"/>
        <v>17784.000240239166</v>
      </c>
    </row>
    <row r="212" spans="1:21">
      <c r="A212">
        <f>'Input data'!A131</f>
        <v>2031</v>
      </c>
      <c r="C212" s="314">
        <f>'4A SWD Case 3'!BN101</f>
        <v>521.64221584298059</v>
      </c>
      <c r="D212" s="3">
        <f>'4B Biological treatment '!T265</f>
        <v>3.6870713282744152</v>
      </c>
      <c r="E212" s="178">
        <f>'4B Biological treatment '!U265</f>
        <v>18.435356641372074</v>
      </c>
      <c r="F212" s="178">
        <f>'4B Biological treatment '!W265</f>
        <v>1.1061213984823244</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10954.486532702593</v>
      </c>
      <c r="M212" s="772">
        <f t="shared" si="146"/>
        <v>77.428497893762724</v>
      </c>
      <c r="N212" s="771">
        <f t="shared" si="147"/>
        <v>730.04012299833403</v>
      </c>
      <c r="O212" s="773">
        <f t="shared" si="148"/>
        <v>113.56951234567336</v>
      </c>
      <c r="P212" s="771">
        <f t="shared" si="149"/>
        <v>5508.3758769951792</v>
      </c>
      <c r="Q212" s="519">
        <f t="shared" si="141"/>
        <v>10954.486532702593</v>
      </c>
      <c r="R212" s="521">
        <f t="shared" si="142"/>
        <v>807.46862089209674</v>
      </c>
      <c r="S212" s="518">
        <f t="shared" si="143"/>
        <v>113.56951234567336</v>
      </c>
      <c r="T212" s="519">
        <f t="shared" si="144"/>
        <v>5508.3758769951792</v>
      </c>
      <c r="U212" s="519">
        <f t="shared" si="145"/>
        <v>17383.900542935542</v>
      </c>
    </row>
    <row r="213" spans="1:21">
      <c r="A213">
        <f>'Input data'!A132</f>
        <v>2032</v>
      </c>
      <c r="C213" s="314">
        <f>'4A SWD Case 3'!BN102</f>
        <v>501.34178070723755</v>
      </c>
      <c r="D213" s="3">
        <f>'4B Biological treatment '!T266</f>
        <v>3.705775046238994</v>
      </c>
      <c r="E213" s="178">
        <f>'4B Biological treatment '!U266</f>
        <v>18.52887523119497</v>
      </c>
      <c r="F213" s="178">
        <f>'4B Biological treatment '!W266</f>
        <v>1.1117325138716982</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10528.177394851988</v>
      </c>
      <c r="M213" s="772">
        <f t="shared" si="146"/>
        <v>77.821275971018878</v>
      </c>
      <c r="N213" s="771">
        <f t="shared" si="147"/>
        <v>733.74345915532081</v>
      </c>
      <c r="O213" s="773">
        <f t="shared" si="148"/>
        <v>98.459981517794233</v>
      </c>
      <c r="P213" s="771">
        <f t="shared" si="149"/>
        <v>5555.3858532180511</v>
      </c>
      <c r="Q213" s="519">
        <f t="shared" si="141"/>
        <v>10528.177394851988</v>
      </c>
      <c r="R213" s="521">
        <f t="shared" si="142"/>
        <v>811.56473512633966</v>
      </c>
      <c r="S213" s="518">
        <f t="shared" si="143"/>
        <v>98.459981517794233</v>
      </c>
      <c r="T213" s="519">
        <f t="shared" si="144"/>
        <v>5555.3858532180511</v>
      </c>
      <c r="U213" s="519">
        <f t="shared" si="145"/>
        <v>16993.58796471417</v>
      </c>
    </row>
    <row r="214" spans="1:21">
      <c r="A214">
        <f>'Input data'!A133</f>
        <v>2033</v>
      </c>
      <c r="C214" s="314">
        <f>'4A SWD Case 3'!BN103</f>
        <v>481.45751658636993</v>
      </c>
      <c r="D214" s="3">
        <f>'4B Biological treatment '!T267</f>
        <v>3.7240434797439854</v>
      </c>
      <c r="E214" s="178">
        <f>'4B Biological treatment '!U267</f>
        <v>18.620217398719927</v>
      </c>
      <c r="F214" s="178">
        <f>'4B Biological treatment '!W267</f>
        <v>1.1172130439231955</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10110.607848313768</v>
      </c>
      <c r="M214" s="772">
        <f t="shared" si="146"/>
        <v>78.20491307462369</v>
      </c>
      <c r="N214" s="771">
        <f t="shared" si="147"/>
        <v>737.36060898930907</v>
      </c>
      <c r="O214" s="773">
        <f t="shared" si="148"/>
        <v>98.168119205727166</v>
      </c>
      <c r="P214" s="771">
        <f t="shared" si="149"/>
        <v>5602.7970253494477</v>
      </c>
      <c r="Q214" s="519">
        <f t="shared" si="141"/>
        <v>10110.607848313768</v>
      </c>
      <c r="R214" s="521">
        <f t="shared" si="142"/>
        <v>815.5655220639328</v>
      </c>
      <c r="S214" s="518">
        <f t="shared" si="143"/>
        <v>98.168119205727166</v>
      </c>
      <c r="T214" s="519">
        <f t="shared" si="144"/>
        <v>5602.7970253494477</v>
      </c>
      <c r="U214" s="519">
        <f t="shared" si="145"/>
        <v>16627.138514932878</v>
      </c>
    </row>
    <row r="215" spans="1:21">
      <c r="A215">
        <f>'Input data'!A134</f>
        <v>2034</v>
      </c>
      <c r="C215" s="314">
        <f>'4A SWD Case 3'!BN104</f>
        <v>462.55460936258112</v>
      </c>
      <c r="D215" s="3">
        <f>'4B Biological treatment '!T268</f>
        <v>3.7438614056834085</v>
      </c>
      <c r="E215" s="178">
        <f>'4B Biological treatment '!U268</f>
        <v>18.719307028417042</v>
      </c>
      <c r="F215" s="178">
        <f>'4B Biological treatment '!W268</f>
        <v>1.1231584217050226</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9713.6467966142027</v>
      </c>
      <c r="M215" s="772">
        <f t="shared" si="146"/>
        <v>78.621089519351585</v>
      </c>
      <c r="N215" s="771">
        <f t="shared" si="147"/>
        <v>741.28455832531495</v>
      </c>
      <c r="O215" s="773">
        <f t="shared" si="148"/>
        <v>97.880430060004471</v>
      </c>
      <c r="P215" s="771">
        <f t="shared" si="149"/>
        <v>5650.6128173042498</v>
      </c>
      <c r="Q215" s="519">
        <f t="shared" si="141"/>
        <v>9713.6467966142027</v>
      </c>
      <c r="R215" s="521">
        <f t="shared" si="142"/>
        <v>819.90564784466653</v>
      </c>
      <c r="S215" s="518">
        <f t="shared" si="143"/>
        <v>97.880430060004471</v>
      </c>
      <c r="T215" s="519">
        <f t="shared" si="144"/>
        <v>5650.6128173042498</v>
      </c>
      <c r="U215" s="519">
        <f t="shared" si="145"/>
        <v>16282.045691823125</v>
      </c>
    </row>
    <row r="216" spans="1:21">
      <c r="A216">
        <f>'Input data'!A135</f>
        <v>2035</v>
      </c>
      <c r="C216" s="314">
        <f>'4A SWD Case 3'!BN105</f>
        <v>444.5852138312556</v>
      </c>
      <c r="D216" s="3">
        <f>'4B Biological treatment '!T269</f>
        <v>3.7637502211504037</v>
      </c>
      <c r="E216" s="178">
        <f>'4B Biological treatment '!U269</f>
        <v>18.818751105752018</v>
      </c>
      <c r="F216" s="178">
        <f>'4B Biological treatment '!W269</f>
        <v>1.1291250663451211</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9336.2894904563673</v>
      </c>
      <c r="M216" s="772">
        <f t="shared" si="146"/>
        <v>79.038754644158473</v>
      </c>
      <c r="N216" s="771">
        <f t="shared" si="147"/>
        <v>745.22254378777984</v>
      </c>
      <c r="O216" s="773">
        <f t="shared" si="148"/>
        <v>97.596835379073497</v>
      </c>
      <c r="P216" s="771">
        <f t="shared" si="149"/>
        <v>5698.8366822179532</v>
      </c>
      <c r="Q216" s="519">
        <f t="shared" si="141"/>
        <v>9336.2894904563673</v>
      </c>
      <c r="R216" s="521">
        <f t="shared" si="142"/>
        <v>824.26129843193826</v>
      </c>
      <c r="S216" s="518">
        <f t="shared" si="143"/>
        <v>97.596835379073497</v>
      </c>
      <c r="T216" s="519">
        <f t="shared" si="144"/>
        <v>5698.8366822179532</v>
      </c>
      <c r="U216" s="519">
        <f t="shared" si="145"/>
        <v>15956.984306485334</v>
      </c>
    </row>
    <row r="217" spans="1:21">
      <c r="A217">
        <f>'Input data'!A136</f>
        <v>2036</v>
      </c>
      <c r="C217" s="314">
        <f>'4A SWD Case 3'!BN106</f>
        <v>427.50381612936934</v>
      </c>
      <c r="D217" s="3">
        <f>'4B Biological treatment '!T270</f>
        <v>3.7859522970237736</v>
      </c>
      <c r="E217" s="178">
        <f>'4B Biological treatment '!U270</f>
        <v>18.929761485118867</v>
      </c>
      <c r="F217" s="178">
        <f>'4B Biological treatment '!W270</f>
        <v>1.1357856891071318</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8977.5801387167558</v>
      </c>
      <c r="M217" s="772">
        <f t="shared" si="146"/>
        <v>79.504998237499251</v>
      </c>
      <c r="N217" s="771">
        <f t="shared" si="147"/>
        <v>749.61855481070711</v>
      </c>
      <c r="O217" s="773">
        <f t="shared" si="148"/>
        <v>97.356613290882166</v>
      </c>
      <c r="P217" s="771">
        <f t="shared" si="149"/>
        <v>5740.5587570983689</v>
      </c>
      <c r="Q217" s="519">
        <f t="shared" si="141"/>
        <v>8977.5801387167558</v>
      </c>
      <c r="R217" s="521">
        <f t="shared" si="142"/>
        <v>829.1235530482063</v>
      </c>
      <c r="S217" s="518">
        <f t="shared" si="143"/>
        <v>97.356613290882166</v>
      </c>
      <c r="T217" s="519">
        <f t="shared" si="144"/>
        <v>5740.5587570983689</v>
      </c>
      <c r="U217" s="519">
        <f t="shared" si="145"/>
        <v>15644.619062154212</v>
      </c>
    </row>
    <row r="218" spans="1:21">
      <c r="A218">
        <f>'Input data'!A137</f>
        <v>2037</v>
      </c>
      <c r="C218" s="314">
        <f>'4A SWD Case 3'!BN107</f>
        <v>411.2651884649697</v>
      </c>
      <c r="D218" s="3">
        <f>'4B Biological treatment '!T271</f>
        <v>3.8099177716118007</v>
      </c>
      <c r="E218" s="178">
        <f>'4B Biological treatment '!U271</f>
        <v>19.049588858059</v>
      </c>
      <c r="F218" s="178">
        <f>'4B Biological treatment '!W271</f>
        <v>1.14297533148354</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8636.5689577643643</v>
      </c>
      <c r="M218" s="772">
        <f t="shared" si="146"/>
        <v>80.008273203847807</v>
      </c>
      <c r="N218" s="771">
        <f t="shared" si="147"/>
        <v>754.36371877913643</v>
      </c>
      <c r="O218" s="773">
        <f t="shared" si="148"/>
        <v>97.11930396370947</v>
      </c>
      <c r="P218" s="771">
        <f t="shared" si="149"/>
        <v>5782.5862858160108</v>
      </c>
      <c r="Q218" s="519">
        <f t="shared" si="141"/>
        <v>8636.5689577643643</v>
      </c>
      <c r="R218" s="521">
        <f t="shared" si="142"/>
        <v>834.37199198298424</v>
      </c>
      <c r="S218" s="518">
        <f t="shared" si="143"/>
        <v>97.11930396370947</v>
      </c>
      <c r="T218" s="519">
        <f t="shared" si="144"/>
        <v>5782.5862858160108</v>
      </c>
      <c r="U218" s="519">
        <f t="shared" si="145"/>
        <v>15350.646539527068</v>
      </c>
    </row>
    <row r="219" spans="1:21">
      <c r="A219">
        <f>'Input data'!A138</f>
        <v>2038</v>
      </c>
      <c r="C219" s="314">
        <f>'4A SWD Case 3'!BN108</f>
        <v>395.82825962011765</v>
      </c>
      <c r="D219" s="3">
        <f>'4B Biological treatment '!T272</f>
        <v>3.8328716765920903</v>
      </c>
      <c r="E219" s="178">
        <f>'4B Biological treatment '!U272</f>
        <v>19.164358382960451</v>
      </c>
      <c r="F219" s="178">
        <f>'4B Biological treatment '!W272</f>
        <v>1.1498615029776271</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8312.3934520224702</v>
      </c>
      <c r="M219" s="772">
        <f t="shared" si="146"/>
        <v>80.490305208433895</v>
      </c>
      <c r="N219" s="771">
        <f t="shared" si="147"/>
        <v>758.90859196523388</v>
      </c>
      <c r="O219" s="773">
        <f t="shared" si="148"/>
        <v>96.88486093946301</v>
      </c>
      <c r="P219" s="771">
        <f t="shared" si="149"/>
        <v>5824.9215046462123</v>
      </c>
      <c r="Q219" s="519">
        <f t="shared" si="141"/>
        <v>8312.3934520224702</v>
      </c>
      <c r="R219" s="521">
        <f t="shared" si="142"/>
        <v>839.39889717366782</v>
      </c>
      <c r="S219" s="518">
        <f t="shared" si="143"/>
        <v>96.88486093946301</v>
      </c>
      <c r="T219" s="519">
        <f t="shared" si="144"/>
        <v>5824.9215046462123</v>
      </c>
      <c r="U219" s="519">
        <f t="shared" si="145"/>
        <v>15073.598714781812</v>
      </c>
    </row>
    <row r="220" spans="1:21">
      <c r="A220">
        <f>'Input data'!A139</f>
        <v>2039</v>
      </c>
      <c r="C220" s="314">
        <f>'4A SWD Case 3'!BN109</f>
        <v>381.15395872931794</v>
      </c>
      <c r="D220" s="3">
        <f>'4B Biological treatment '!T273</f>
        <v>3.8562800740080636</v>
      </c>
      <c r="E220" s="178">
        <f>'4B Biological treatment '!U273</f>
        <v>19.281400370040316</v>
      </c>
      <c r="F220" s="178">
        <f>'4B Biological treatment '!W273</f>
        <v>1.156884022202419</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8004.2331333156762</v>
      </c>
      <c r="M220" s="772">
        <f t="shared" si="146"/>
        <v>80.981881554169334</v>
      </c>
      <c r="N220" s="771">
        <f t="shared" si="147"/>
        <v>763.54345465359654</v>
      </c>
      <c r="O220" s="773">
        <f t="shared" si="148"/>
        <v>96.653238724891821</v>
      </c>
      <c r="P220" s="771">
        <f t="shared" si="149"/>
        <v>5867.5666662364183</v>
      </c>
      <c r="Q220" s="519">
        <f t="shared" si="141"/>
        <v>8004.2331333156762</v>
      </c>
      <c r="R220" s="521">
        <f t="shared" si="142"/>
        <v>844.52533620776592</v>
      </c>
      <c r="S220" s="518">
        <f t="shared" si="143"/>
        <v>96.653238724891821</v>
      </c>
      <c r="T220" s="519">
        <f t="shared" si="144"/>
        <v>5867.5666662364183</v>
      </c>
      <c r="U220" s="519">
        <f t="shared" si="145"/>
        <v>14812.978374484752</v>
      </c>
    </row>
    <row r="221" spans="1:21">
      <c r="A221">
        <f>'Input data'!A140</f>
        <v>2040</v>
      </c>
      <c r="C221" s="314">
        <f>'4A SWD Case 3'!BN110</f>
        <v>367.20511794076447</v>
      </c>
      <c r="D221" s="3">
        <f>'4B Biological treatment '!T274</f>
        <v>3.8801543857708771</v>
      </c>
      <c r="E221" s="178">
        <f>'4B Biological treatment '!U274</f>
        <v>19.400771928854383</v>
      </c>
      <c r="F221" s="178">
        <f>'4B Biological treatment '!W274</f>
        <v>1.1640463157312628</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7711.3074767560538</v>
      </c>
      <c r="M221" s="772">
        <f t="shared" si="146"/>
        <v>81.483242101188424</v>
      </c>
      <c r="N221" s="771">
        <f t="shared" si="147"/>
        <v>768.27056838263354</v>
      </c>
      <c r="O221" s="773">
        <f t="shared" si="148"/>
        <v>96.424392766634725</v>
      </c>
      <c r="P221" s="771">
        <f t="shared" si="149"/>
        <v>5910.5240397260632</v>
      </c>
      <c r="Q221" s="519">
        <f t="shared" si="141"/>
        <v>7711.3074767560538</v>
      </c>
      <c r="R221" s="521">
        <f t="shared" si="142"/>
        <v>849.75381048382201</v>
      </c>
      <c r="S221" s="518">
        <f t="shared" si="143"/>
        <v>96.424392766634725</v>
      </c>
      <c r="T221" s="519">
        <f t="shared" si="144"/>
        <v>5910.5240397260632</v>
      </c>
      <c r="U221" s="519">
        <f t="shared" si="145"/>
        <v>14568.009719732574</v>
      </c>
    </row>
    <row r="222" spans="1:21">
      <c r="A222">
        <f>'Input data'!A141</f>
        <v>2041</v>
      </c>
      <c r="C222" s="314">
        <f>'4A SWD Case 3'!BN111</f>
        <v>354.07634813829372</v>
      </c>
      <c r="D222" s="3">
        <f>'4B Biological treatment '!T275</f>
        <v>3.9035816403746697</v>
      </c>
      <c r="E222" s="178">
        <f>'4B Biological treatment '!U275</f>
        <v>19.517908201873347</v>
      </c>
      <c r="F222" s="178">
        <f>'4B Biological treatment '!W275</f>
        <v>1.171074492112401</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7435.6033109041682</v>
      </c>
      <c r="M222" s="772">
        <f t="shared" si="146"/>
        <v>81.975214447868069</v>
      </c>
      <c r="N222" s="771">
        <f t="shared" si="147"/>
        <v>772.90916479418456</v>
      </c>
      <c r="O222" s="773">
        <f t="shared" si="148"/>
        <v>96.232289152450349</v>
      </c>
      <c r="P222" s="771">
        <f t="shared" si="149"/>
        <v>5947.2338879558556</v>
      </c>
      <c r="Q222" s="519">
        <f t="shared" si="141"/>
        <v>7435.6033109041682</v>
      </c>
      <c r="R222" s="521">
        <f t="shared" si="142"/>
        <v>854.88437924205266</v>
      </c>
      <c r="S222" s="518">
        <f t="shared" si="143"/>
        <v>96.232289152450349</v>
      </c>
      <c r="T222" s="519">
        <f t="shared" si="144"/>
        <v>5947.2338879558556</v>
      </c>
      <c r="U222" s="519">
        <f t="shared" si="145"/>
        <v>14333.953867254528</v>
      </c>
    </row>
    <row r="223" spans="1:21">
      <c r="A223">
        <f>'Input data'!A142</f>
        <v>2042</v>
      </c>
      <c r="C223" s="314">
        <f>'4A SWD Case 3'!BN112</f>
        <v>341.7102787445591</v>
      </c>
      <c r="D223" s="3">
        <f>'4B Biological treatment '!T276</f>
        <v>3.9282975221458667</v>
      </c>
      <c r="E223" s="178">
        <f>'4B Biological treatment '!U276</f>
        <v>19.641487610729332</v>
      </c>
      <c r="F223" s="178">
        <f>'4B Biological treatment '!W276</f>
        <v>1.1784892566437599</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7175.9158536357409</v>
      </c>
      <c r="M223" s="772">
        <f t="shared" si="146"/>
        <v>82.494247965063195</v>
      </c>
      <c r="N223" s="771">
        <f t="shared" si="147"/>
        <v>777.80290938488156</v>
      </c>
      <c r="O223" s="773">
        <f t="shared" si="148"/>
        <v>96.042128189602451</v>
      </c>
      <c r="P223" s="771">
        <f t="shared" si="149"/>
        <v>5984.171738465644</v>
      </c>
      <c r="Q223" s="519">
        <f t="shared" si="141"/>
        <v>7175.9158536357409</v>
      </c>
      <c r="R223" s="521">
        <f t="shared" si="142"/>
        <v>860.29715734994477</v>
      </c>
      <c r="S223" s="518">
        <f t="shared" si="143"/>
        <v>96.042128189602451</v>
      </c>
      <c r="T223" s="519">
        <f t="shared" si="144"/>
        <v>5984.171738465644</v>
      </c>
      <c r="U223" s="519">
        <f t="shared" si="145"/>
        <v>14116.426877640932</v>
      </c>
    </row>
    <row r="224" spans="1:21">
      <c r="A224">
        <f>'Input data'!A143</f>
        <v>2043</v>
      </c>
      <c r="C224" s="314">
        <f>'4A SWD Case 3'!BN113</f>
        <v>330.07223876710452</v>
      </c>
      <c r="D224" s="3">
        <f>'4B Biological treatment '!T277</f>
        <v>3.9540875104465889</v>
      </c>
      <c r="E224" s="178">
        <f>'4B Biological treatment '!U277</f>
        <v>19.770437552232941</v>
      </c>
      <c r="F224" s="178">
        <f>'4B Biological treatment '!W277</f>
        <v>1.1862262531339764</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6931.5170141091949</v>
      </c>
      <c r="M224" s="772">
        <f t="shared" si="146"/>
        <v>83.035837719378364</v>
      </c>
      <c r="N224" s="771">
        <f t="shared" si="147"/>
        <v>782.90932706842455</v>
      </c>
      <c r="O224" s="773">
        <f t="shared" si="148"/>
        <v>95.853884148944275</v>
      </c>
      <c r="P224" s="771">
        <f t="shared" si="149"/>
        <v>6021.3390073615255</v>
      </c>
      <c r="Q224" s="519">
        <f t="shared" si="141"/>
        <v>6931.5170141091949</v>
      </c>
      <c r="R224" s="521">
        <f t="shared" si="142"/>
        <v>865.94516478780292</v>
      </c>
      <c r="S224" s="518">
        <f t="shared" si="143"/>
        <v>95.853884148944275</v>
      </c>
      <c r="T224" s="519">
        <f t="shared" si="144"/>
        <v>6021.3390073615255</v>
      </c>
      <c r="U224" s="519">
        <f t="shared" si="145"/>
        <v>13914.655070407469</v>
      </c>
    </row>
    <row r="225" spans="1:21">
      <c r="A225">
        <f>'Input data'!A144</f>
        <v>2044</v>
      </c>
      <c r="C225" s="314">
        <f>'4A SWD Case 3'!BN114</f>
        <v>319.1292037098446</v>
      </c>
      <c r="D225" s="3">
        <f>'4B Biological treatment '!T278</f>
        <v>3.9809887304190976</v>
      </c>
      <c r="E225" s="178">
        <f>'4B Biological treatment '!U278</f>
        <v>19.904943652095486</v>
      </c>
      <c r="F225" s="178">
        <f>'4B Biological treatment '!W278</f>
        <v>1.1942966191257292</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6701.7132779067369</v>
      </c>
      <c r="M225" s="772">
        <f t="shared" si="146"/>
        <v>83.600763338801045</v>
      </c>
      <c r="N225" s="771">
        <f t="shared" si="147"/>
        <v>788.23576862298125</v>
      </c>
      <c r="O225" s="773">
        <f t="shared" si="148"/>
        <v>95.667531744697669</v>
      </c>
      <c r="P225" s="771">
        <f t="shared" si="149"/>
        <v>6058.7371195449232</v>
      </c>
      <c r="Q225" s="519">
        <f t="shared" si="141"/>
        <v>6701.7132779067369</v>
      </c>
      <c r="R225" s="521">
        <f t="shared" si="142"/>
        <v>871.83653196178227</v>
      </c>
      <c r="S225" s="518">
        <f t="shared" si="143"/>
        <v>95.667531744697669</v>
      </c>
      <c r="T225" s="519">
        <f t="shared" si="144"/>
        <v>6058.7371195449232</v>
      </c>
      <c r="U225" s="519">
        <f t="shared" si="145"/>
        <v>13727.95446115814</v>
      </c>
    </row>
    <row r="226" spans="1:21">
      <c r="A226">
        <f>'Input data'!A145</f>
        <v>2045</v>
      </c>
      <c r="C226" s="314">
        <f>'4A SWD Case 3'!BN115</f>
        <v>308.84972549372685</v>
      </c>
      <c r="D226" s="3">
        <f>'4B Biological treatment '!T279</f>
        <v>4.0097173491354061</v>
      </c>
      <c r="E226" s="178">
        <f>'4B Biological treatment '!U279</f>
        <v>20.048586745677028</v>
      </c>
      <c r="F226" s="178">
        <f>'4B Biological treatment '!W279</f>
        <v>1.2029152047406217</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6485.844235368264</v>
      </c>
      <c r="M226" s="772">
        <f t="shared" si="146"/>
        <v>84.204064331843526</v>
      </c>
      <c r="N226" s="771">
        <f t="shared" si="147"/>
        <v>793.92403512881037</v>
      </c>
      <c r="O226" s="773">
        <f t="shared" si="148"/>
        <v>95.483046124931136</v>
      </c>
      <c r="P226" s="771">
        <f t="shared" si="149"/>
        <v>6096.3675087672291</v>
      </c>
      <c r="Q226" s="519">
        <f t="shared" si="141"/>
        <v>6485.844235368264</v>
      </c>
      <c r="R226" s="521">
        <f t="shared" si="142"/>
        <v>878.12809946065386</v>
      </c>
      <c r="S226" s="518">
        <f t="shared" si="143"/>
        <v>95.483046124931136</v>
      </c>
      <c r="T226" s="519">
        <f t="shared" si="144"/>
        <v>6096.3675087672291</v>
      </c>
      <c r="U226" s="519">
        <f t="shared" si="145"/>
        <v>13555.822889721079</v>
      </c>
    </row>
    <row r="227" spans="1:21">
      <c r="A227">
        <f>'Input data'!A146</f>
        <v>2046</v>
      </c>
      <c r="C227" s="314">
        <f>'4A SWD Case 3'!BN116</f>
        <v>299.20402645008642</v>
      </c>
      <c r="D227" s="3">
        <f>'4B Biological treatment '!T280</f>
        <v>4.0401770298249016</v>
      </c>
      <c r="E227" s="178">
        <f>'4B Biological treatment '!U280</f>
        <v>20.200885149124506</v>
      </c>
      <c r="F227" s="178">
        <f>'4B Biological treatment '!W280</f>
        <v>1.2120531089474704</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6283.2845554518144</v>
      </c>
      <c r="M227" s="772">
        <f t="shared" si="146"/>
        <v>84.843717626322928</v>
      </c>
      <c r="N227" s="771">
        <f t="shared" si="147"/>
        <v>799.95505190533049</v>
      </c>
      <c r="O227" s="773">
        <f t="shared" si="148"/>
        <v>95.332713212379986</v>
      </c>
      <c r="P227" s="771">
        <f t="shared" si="149"/>
        <v>6127.4884893628396</v>
      </c>
      <c r="Q227" s="519">
        <f t="shared" si="141"/>
        <v>6283.2845554518144</v>
      </c>
      <c r="R227" s="521">
        <f t="shared" si="142"/>
        <v>884.79876953165342</v>
      </c>
      <c r="S227" s="518">
        <f t="shared" si="143"/>
        <v>95.332713212379986</v>
      </c>
      <c r="T227" s="519">
        <f t="shared" si="144"/>
        <v>6127.4884893628396</v>
      </c>
      <c r="U227" s="519">
        <f t="shared" si="145"/>
        <v>13390.904527558687</v>
      </c>
    </row>
    <row r="228" spans="1:21">
      <c r="A228">
        <f>'Input data'!A147</f>
        <v>2047</v>
      </c>
      <c r="C228" s="314">
        <f>'4A SWD Case 3'!BN117</f>
        <v>290.15453509419837</v>
      </c>
      <c r="D228" s="3">
        <f>'4B Biological treatment '!T281</f>
        <v>4.0692959816270191</v>
      </c>
      <c r="E228" s="178">
        <f>'4B Biological treatment '!U281</f>
        <v>20.346479908135095</v>
      </c>
      <c r="F228" s="178">
        <f>'4B Biological treatment '!W281</f>
        <v>1.2207887944881057</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6093.2452369781658</v>
      </c>
      <c r="M228" s="772">
        <f t="shared" si="146"/>
        <v>85.4552156141674</v>
      </c>
      <c r="N228" s="771">
        <f t="shared" si="147"/>
        <v>805.72060436214974</v>
      </c>
      <c r="O228" s="773">
        <f t="shared" si="148"/>
        <v>95.183612874715863</v>
      </c>
      <c r="P228" s="771">
        <f t="shared" si="149"/>
        <v>6158.7683375844354</v>
      </c>
      <c r="Q228" s="519">
        <f t="shared" si="141"/>
        <v>6093.2452369781658</v>
      </c>
      <c r="R228" s="521">
        <f t="shared" si="142"/>
        <v>891.17581997631714</v>
      </c>
      <c r="S228" s="518">
        <f t="shared" si="143"/>
        <v>95.183612874715863</v>
      </c>
      <c r="T228" s="519">
        <f t="shared" si="144"/>
        <v>6158.7683375844354</v>
      </c>
      <c r="U228" s="519">
        <f t="shared" si="145"/>
        <v>13238.373007413633</v>
      </c>
    </row>
    <row r="229" spans="1:21">
      <c r="A229">
        <f>'Input data'!A148</f>
        <v>2048</v>
      </c>
      <c r="C229" s="314">
        <f>'4A SWD Case 3'!BN118</f>
        <v>281.67362035628037</v>
      </c>
      <c r="D229" s="3">
        <f>'4B Biological treatment '!T282</f>
        <v>4.0997480857874198</v>
      </c>
      <c r="E229" s="178">
        <f>'4B Biological treatment '!U282</f>
        <v>20.498740428937101</v>
      </c>
      <c r="F229" s="178">
        <f>'4B Biological treatment '!W282</f>
        <v>1.2299244257362258</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5915.1460274818874</v>
      </c>
      <c r="M229" s="772">
        <f t="shared" si="146"/>
        <v>86.094709801535814</v>
      </c>
      <c r="N229" s="771">
        <f t="shared" si="147"/>
        <v>811.75012098590923</v>
      </c>
      <c r="O229" s="773">
        <f t="shared" si="148"/>
        <v>95.035731924294083</v>
      </c>
      <c r="P229" s="771">
        <f t="shared" si="149"/>
        <v>6190.2078644258199</v>
      </c>
      <c r="Q229" s="519">
        <f t="shared" si="141"/>
        <v>5915.1460274818874</v>
      </c>
      <c r="R229" s="521">
        <f t="shared" si="142"/>
        <v>897.84483078744506</v>
      </c>
      <c r="S229" s="518">
        <f t="shared" si="143"/>
        <v>95.035731924294083</v>
      </c>
      <c r="T229" s="519">
        <f t="shared" si="144"/>
        <v>6190.2078644258199</v>
      </c>
      <c r="U229" s="519">
        <f t="shared" si="145"/>
        <v>13098.234454619447</v>
      </c>
    </row>
    <row r="230" spans="1:21">
      <c r="A230">
        <f>'Input data'!A149</f>
        <v>2049</v>
      </c>
      <c r="C230" s="314">
        <f>'4A SWD Case 3'!BN119</f>
        <v>273.7356471292992</v>
      </c>
      <c r="D230" s="3">
        <f>'4B Biological treatment '!T283</f>
        <v>4.1320054265788491</v>
      </c>
      <c r="E230" s="178">
        <f>'4B Biological treatment '!U283</f>
        <v>20.660027132894243</v>
      </c>
      <c r="F230" s="178">
        <f>'4B Biological treatment '!W283</f>
        <v>1.2396016279736546</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5748.4485897152827</v>
      </c>
      <c r="M230" s="772">
        <f t="shared" si="146"/>
        <v>86.772113958155828</v>
      </c>
      <c r="N230" s="771">
        <f t="shared" si="147"/>
        <v>818.13707446261196</v>
      </c>
      <c r="O230" s="773">
        <f t="shared" si="148"/>
        <v>94.889057356937755</v>
      </c>
      <c r="P230" s="771">
        <f t="shared" si="149"/>
        <v>6221.8078850207985</v>
      </c>
      <c r="Q230" s="519">
        <f t="shared" si="141"/>
        <v>5748.4485897152827</v>
      </c>
      <c r="R230" s="521">
        <f t="shared" si="142"/>
        <v>904.9091884207678</v>
      </c>
      <c r="S230" s="518">
        <f t="shared" si="143"/>
        <v>94.889057356937755</v>
      </c>
      <c r="T230" s="519">
        <f t="shared" si="144"/>
        <v>6221.8078850207985</v>
      </c>
      <c r="U230" s="519">
        <f t="shared" si="145"/>
        <v>12970.054720513788</v>
      </c>
    </row>
    <row r="231" spans="1:21">
      <c r="A231">
        <f>'Input data'!A150</f>
        <v>2050</v>
      </c>
      <c r="C231" s="314">
        <f>'4A SWD Case 3'!BN120</f>
        <v>266.31633745536874</v>
      </c>
      <c r="D231" s="3">
        <f>'4B Biological treatment '!T284</f>
        <v>4.1722604655842925</v>
      </c>
      <c r="E231" s="178">
        <f>'4B Biological treatment '!U284</f>
        <v>20.861302327921461</v>
      </c>
      <c r="F231" s="178">
        <f>'4B Biological treatment '!W284</f>
        <v>1.2516781396752876</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5592.6430865627435</v>
      </c>
      <c r="M231" s="772">
        <f t="shared" si="146"/>
        <v>87.617469777270145</v>
      </c>
      <c r="N231" s="771">
        <f t="shared" si="147"/>
        <v>826.10757218568983</v>
      </c>
      <c r="O231" s="773">
        <f t="shared" si="148"/>
        <v>94.743576348754203</v>
      </c>
      <c r="P231" s="771">
        <f t="shared" si="149"/>
        <v>6253.5692186643009</v>
      </c>
      <c r="Q231" s="471">
        <f t="shared" si="141"/>
        <v>5592.6430865627435</v>
      </c>
      <c r="R231" s="517">
        <f t="shared" si="142"/>
        <v>913.72504196295995</v>
      </c>
      <c r="S231" s="514">
        <f t="shared" si="143"/>
        <v>94.743576348754203</v>
      </c>
      <c r="T231" s="471">
        <f t="shared" si="144"/>
        <v>6253.5692186643009</v>
      </c>
      <c r="U231" s="471">
        <f t="shared" si="145"/>
        <v>12854.680923538759</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72" t="s">
        <v>754</v>
      </c>
    </row>
    <row r="2" spans="1:13">
      <c r="B2" s="1767" t="s">
        <v>518</v>
      </c>
      <c r="C2" s="1768"/>
      <c r="D2" s="1768"/>
      <c r="E2" s="1768"/>
      <c r="F2" s="1769"/>
      <c r="H2" s="1767" t="s">
        <v>518</v>
      </c>
      <c r="I2" s="1768"/>
      <c r="J2" s="1768"/>
      <c r="K2" s="1768"/>
      <c r="L2" s="1769"/>
      <c r="M2" s="1773"/>
    </row>
    <row r="3" spans="1:13">
      <c r="B3" s="509" t="s">
        <v>187</v>
      </c>
      <c r="C3" s="512" t="s">
        <v>194</v>
      </c>
      <c r="D3" s="512" t="s">
        <v>513</v>
      </c>
      <c r="E3" s="512" t="s">
        <v>517</v>
      </c>
      <c r="F3" s="513">
        <v>4</v>
      </c>
      <c r="H3" s="509" t="s">
        <v>187</v>
      </c>
      <c r="I3" s="512" t="s">
        <v>194</v>
      </c>
      <c r="J3" s="512" t="s">
        <v>513</v>
      </c>
      <c r="K3" s="512" t="s">
        <v>517</v>
      </c>
      <c r="L3" s="513">
        <v>4</v>
      </c>
      <c r="M3" s="1773"/>
    </row>
    <row r="4" spans="1:13" ht="75">
      <c r="B4" s="509" t="s">
        <v>233</v>
      </c>
      <c r="C4" s="512" t="s">
        <v>512</v>
      </c>
      <c r="D4" s="512" t="s">
        <v>38</v>
      </c>
      <c r="E4" s="512" t="s">
        <v>193</v>
      </c>
      <c r="F4" s="513" t="s">
        <v>627</v>
      </c>
      <c r="H4" s="509" t="s">
        <v>233</v>
      </c>
      <c r="I4" s="512" t="s">
        <v>512</v>
      </c>
      <c r="J4" s="512" t="s">
        <v>38</v>
      </c>
      <c r="K4" s="512" t="s">
        <v>193</v>
      </c>
      <c r="L4" s="513" t="s">
        <v>627</v>
      </c>
      <c r="M4" s="1773"/>
    </row>
    <row r="5" spans="1:13" ht="15.75" thickBot="1">
      <c r="B5" s="1764" t="s">
        <v>515</v>
      </c>
      <c r="C5" s="1765"/>
      <c r="D5" s="1765"/>
      <c r="E5" s="1765"/>
      <c r="F5" s="1766"/>
      <c r="H5" s="1764" t="s">
        <v>515</v>
      </c>
      <c r="I5" s="1765"/>
      <c r="J5" s="1765"/>
      <c r="K5" s="1765"/>
      <c r="L5" s="1766"/>
      <c r="M5" s="1774"/>
    </row>
    <row r="7" spans="1:13">
      <c r="A7" s="413">
        <v>2000</v>
      </c>
      <c r="B7" s="471">
        <f>'Output data (results)'!Q10</f>
        <v>15644.034153645967</v>
      </c>
      <c r="C7" s="471">
        <f>'Output data (results)'!R10</f>
        <v>316.59980482479506</v>
      </c>
      <c r="D7" s="471">
        <f>'Output data (results)'!S10</f>
        <v>252.83335953932928</v>
      </c>
      <c r="E7" s="471">
        <f>'Output data (results)'!T10</f>
        <v>2831.8730929925982</v>
      </c>
      <c r="F7" s="471">
        <f>'Output data (results)'!U10</f>
        <v>19045.34041100269</v>
      </c>
      <c r="H7" s="471">
        <v>10533.924430337305</v>
      </c>
      <c r="I7" s="471">
        <v>0</v>
      </c>
      <c r="J7" s="471">
        <v>280.4959266912</v>
      </c>
      <c r="K7" s="471">
        <v>2743.4280331618288</v>
      </c>
      <c r="L7" s="471">
        <v>13557.848390190333</v>
      </c>
      <c r="M7" s="1414">
        <f>(F7-L7)/L7</f>
        <v>0.4047465248824279</v>
      </c>
    </row>
    <row r="8" spans="1:13">
      <c r="A8" s="53">
        <v>2001</v>
      </c>
      <c r="B8" s="519">
        <f>'Output data (results)'!Q11</f>
        <v>16138.233243038419</v>
      </c>
      <c r="C8" s="519">
        <f>'Output data (results)'!R11</f>
        <v>324.2016299378015</v>
      </c>
      <c r="D8" s="519">
        <f>'Output data (results)'!S11</f>
        <v>258.06241311161995</v>
      </c>
      <c r="E8" s="519">
        <f>'Output data (results)'!T11</f>
        <v>2890.4413774158538</v>
      </c>
      <c r="F8" s="519">
        <f>'Output data (results)'!U11</f>
        <v>19610.938663503694</v>
      </c>
      <c r="H8" s="519">
        <v>10964.910265635064</v>
      </c>
      <c r="I8" s="519">
        <v>0</v>
      </c>
      <c r="J8" s="519">
        <v>286.29709244776791</v>
      </c>
      <c r="K8" s="519">
        <v>2800.1671129385845</v>
      </c>
      <c r="L8" s="519">
        <v>14051.374471021418</v>
      </c>
      <c r="M8" s="1414">
        <f t="shared" ref="M8:M24" si="0">(F8-L8)/L8</f>
        <v>0.39565981277831119</v>
      </c>
    </row>
    <row r="9" spans="1:13">
      <c r="A9" s="53">
        <v>2002</v>
      </c>
      <c r="B9" s="519">
        <f>'Output data (results)'!Q12</f>
        <v>16638.036437117578</v>
      </c>
      <c r="C9" s="519">
        <f>'Output data (results)'!R12</f>
        <v>332.66193120239768</v>
      </c>
      <c r="D9" s="519">
        <f>'Output data (results)'!S12</f>
        <v>261.64230363418824</v>
      </c>
      <c r="E9" s="519">
        <f>'Output data (results)'!T12</f>
        <v>2930.5381259825444</v>
      </c>
      <c r="F9" s="519">
        <f>'Output data (results)'!U12</f>
        <v>20162.878797936708</v>
      </c>
      <c r="H9" s="519">
        <v>11393.849070741173</v>
      </c>
      <c r="I9" s="519">
        <v>0</v>
      </c>
      <c r="J9" s="519">
        <v>290.26865977341839</v>
      </c>
      <c r="K9" s="519">
        <v>2839.0115598626717</v>
      </c>
      <c r="L9" s="519">
        <v>14523.129290377263</v>
      </c>
      <c r="M9" s="1414">
        <f t="shared" si="0"/>
        <v>0.3883288095008719</v>
      </c>
    </row>
    <row r="10" spans="1:13">
      <c r="A10" s="53">
        <v>2003</v>
      </c>
      <c r="B10" s="519">
        <f>'Output data (results)'!Q13</f>
        <v>17146.176314128988</v>
      </c>
      <c r="C10" s="519">
        <f>'Output data (results)'!R13</f>
        <v>339.8858885999357</v>
      </c>
      <c r="D10" s="519">
        <f>'Output data (results)'!S13</f>
        <v>264.99234564808432</v>
      </c>
      <c r="E10" s="519">
        <f>'Output data (results)'!T13</f>
        <v>2968.0604444646974</v>
      </c>
      <c r="F10" s="519">
        <f>'Output data (results)'!U13</f>
        <v>20719.114992841703</v>
      </c>
      <c r="H10" s="519">
        <v>11815.503726588919</v>
      </c>
      <c r="I10" s="519">
        <v>0</v>
      </c>
      <c r="J10" s="519">
        <v>293.98523080207673</v>
      </c>
      <c r="K10" s="519">
        <v>2875.3619813020655</v>
      </c>
      <c r="L10" s="519">
        <v>14984.85093869306</v>
      </c>
      <c r="M10" s="1414">
        <f t="shared" si="0"/>
        <v>0.38267074378043636</v>
      </c>
    </row>
    <row r="11" spans="1:13">
      <c r="A11" s="53">
        <v>2004</v>
      </c>
      <c r="B11" s="519">
        <f>'Output data (results)'!Q14</f>
        <v>17591.772512291038</v>
      </c>
      <c r="C11" s="519">
        <f>'Output data (results)'!R14</f>
        <v>350.0850105535078</v>
      </c>
      <c r="D11" s="519">
        <f>'Output data (results)'!S14</f>
        <v>268.1470164296091</v>
      </c>
      <c r="E11" s="519">
        <f>'Output data (results)'!T14</f>
        <v>3003.3944973749908</v>
      </c>
      <c r="F11" s="519">
        <f>'Output data (results)'!U14</f>
        <v>21213.399036649142</v>
      </c>
      <c r="H11" s="519">
        <v>12229.217124216619</v>
      </c>
      <c r="I11" s="519">
        <v>0</v>
      </c>
      <c r="J11" s="519">
        <v>297.485054978292</v>
      </c>
      <c r="K11" s="519">
        <v>2909.5924810794709</v>
      </c>
      <c r="L11" s="519">
        <v>15436.294660274381</v>
      </c>
      <c r="M11" s="1414">
        <f t="shared" si="0"/>
        <v>0.37425460601255922</v>
      </c>
    </row>
    <row r="12" spans="1:13">
      <c r="A12" s="53">
        <v>2005</v>
      </c>
      <c r="B12" s="519">
        <f>'Output data (results)'!Q15</f>
        <v>17984.604348594727</v>
      </c>
      <c r="C12" s="519">
        <f>'Output data (results)'!R15</f>
        <v>361.99070822790702</v>
      </c>
      <c r="D12" s="519">
        <f>'Output data (results)'!S15</f>
        <v>271.20974780766511</v>
      </c>
      <c r="E12" s="519">
        <f>'Output data (results)'!T15</f>
        <v>3037.6987782514689</v>
      </c>
      <c r="F12" s="519">
        <f>'Output data (results)'!U15</f>
        <v>21655.503582881767</v>
      </c>
      <c r="H12" s="519">
        <v>12635.361530682268</v>
      </c>
      <c r="I12" s="519">
        <v>0</v>
      </c>
      <c r="J12" s="519">
        <v>300.88288063571031</v>
      </c>
      <c r="K12" s="519">
        <v>2942.8253706630003</v>
      </c>
      <c r="L12" s="519">
        <v>15879.069781980979</v>
      </c>
      <c r="M12" s="1414">
        <f t="shared" si="0"/>
        <v>0.36377658642546468</v>
      </c>
    </row>
    <row r="13" spans="1:13">
      <c r="A13" s="53">
        <v>2006</v>
      </c>
      <c r="B13" s="519">
        <f>'Output data (results)'!Q16</f>
        <v>18327.484627824047</v>
      </c>
      <c r="C13" s="519">
        <f>'Output data (results)'!R16</f>
        <v>375.08672525987583</v>
      </c>
      <c r="D13" s="519">
        <f>'Output data (results)'!S16</f>
        <v>274.27247918572107</v>
      </c>
      <c r="E13" s="519">
        <f>'Output data (results)'!T16</f>
        <v>3072.0030591279478</v>
      </c>
      <c r="F13" s="519">
        <f>'Output data (results)'!U16</f>
        <v>22048.846891397592</v>
      </c>
      <c r="H13" s="519">
        <v>13034.366247930175</v>
      </c>
      <c r="I13" s="519">
        <v>0</v>
      </c>
      <c r="J13" s="519">
        <v>304.28070629312867</v>
      </c>
      <c r="K13" s="519">
        <v>2976.0582602465283</v>
      </c>
      <c r="L13" s="519">
        <v>16314.705214469832</v>
      </c>
      <c r="M13" s="1414">
        <f t="shared" si="0"/>
        <v>0.35147074994907279</v>
      </c>
    </row>
    <row r="14" spans="1:13">
      <c r="A14" s="53">
        <v>2007</v>
      </c>
      <c r="B14" s="519">
        <f>'Output data (results)'!Q17</f>
        <v>18620.335896252531</v>
      </c>
      <c r="C14" s="519">
        <f>'Output data (results)'!R17</f>
        <v>388.27380355549974</v>
      </c>
      <c r="D14" s="519">
        <f>'Output data (results)'!S17</f>
        <v>277.29498707475938</v>
      </c>
      <c r="E14" s="519">
        <f>'Output data (results)'!T17</f>
        <v>3105.8568147396318</v>
      </c>
      <c r="F14" s="519">
        <f>'Output data (results)'!U17</f>
        <v>22391.761501622423</v>
      </c>
      <c r="H14" s="519">
        <v>13426.83686526205</v>
      </c>
      <c r="I14" s="519">
        <v>0</v>
      </c>
      <c r="J14" s="519">
        <v>307.63390759857356</v>
      </c>
      <c r="K14" s="519">
        <v>3008.8546953702357</v>
      </c>
      <c r="L14" s="519">
        <v>16743.325468230862</v>
      </c>
      <c r="M14" s="1414">
        <f t="shared" si="0"/>
        <v>0.33735449054663735</v>
      </c>
    </row>
    <row r="15" spans="1:13">
      <c r="A15" s="53">
        <v>2008</v>
      </c>
      <c r="B15" s="519">
        <f>'Output data (results)'!Q18</f>
        <v>18859.790323808265</v>
      </c>
      <c r="C15" s="519">
        <f>'Output data (results)'!R18</f>
        <v>397.24633951163105</v>
      </c>
      <c r="D15" s="519">
        <f>'Output data (results)'!S18</f>
        <v>280.37495709096584</v>
      </c>
      <c r="E15" s="519">
        <f>'Output data (results)'!T18</f>
        <v>3140.3541778724511</v>
      </c>
      <c r="F15" s="519">
        <f>'Output data (results)'!U18</f>
        <v>22677.765798283315</v>
      </c>
      <c r="H15" s="519">
        <v>13813.037752763516</v>
      </c>
      <c r="I15" s="519">
        <v>0</v>
      </c>
      <c r="J15" s="519">
        <v>311.05085797826627</v>
      </c>
      <c r="K15" s="519">
        <v>3042.274636865116</v>
      </c>
      <c r="L15" s="519">
        <v>17166.363247606896</v>
      </c>
      <c r="M15" s="1414">
        <f t="shared" si="0"/>
        <v>0.32105825043896496</v>
      </c>
    </row>
    <row r="16" spans="1:13">
      <c r="A16" s="53">
        <v>2009</v>
      </c>
      <c r="B16" s="519">
        <f>'Output data (results)'!Q19</f>
        <v>19035.327579706776</v>
      </c>
      <c r="C16" s="519">
        <f>'Output data (results)'!R19</f>
        <v>395.48510072982509</v>
      </c>
      <c r="D16" s="519">
        <f>'Output data (results)'!S19</f>
        <v>283.40321119272096</v>
      </c>
      <c r="E16" s="519">
        <f>'Output data (results)'!T19</f>
        <v>3174.2722942362484</v>
      </c>
      <c r="F16" s="519">
        <f>'Output data (results)'!U19</f>
        <v>22888.488185865572</v>
      </c>
      <c r="H16" s="519">
        <v>14192.753023342679</v>
      </c>
      <c r="I16" s="519">
        <v>0</v>
      </c>
      <c r="J16" s="519">
        <v>314.41043419113589</v>
      </c>
      <c r="K16" s="519">
        <v>3075.1334226259405</v>
      </c>
      <c r="L16" s="519">
        <v>17582.296880159753</v>
      </c>
      <c r="M16" s="1414">
        <f t="shared" si="0"/>
        <v>0.30179170229422309</v>
      </c>
    </row>
    <row r="17" spans="1:13">
      <c r="A17" s="53">
        <v>2010</v>
      </c>
      <c r="B17" s="519">
        <f>'Output data (results)'!Q20</f>
        <v>19131.599898449193</v>
      </c>
      <c r="C17" s="519">
        <f>'Output data (results)'!R20</f>
        <v>455.26663032167835</v>
      </c>
      <c r="D17" s="519">
        <f>'Output data (results)'!S20</f>
        <v>289.10958635758124</v>
      </c>
      <c r="E17" s="519">
        <f>'Output data (results)'!T20</f>
        <v>3209.670707898656</v>
      </c>
      <c r="F17" s="519">
        <f>'Output data (results)'!U20</f>
        <v>23085.646823027109</v>
      </c>
      <c r="H17" s="519">
        <v>14563.494113324392</v>
      </c>
      <c r="I17" s="519">
        <v>0</v>
      </c>
      <c r="J17" s="519">
        <v>317.91663327477596</v>
      </c>
      <c r="K17" s="519">
        <v>3109.4262730404635</v>
      </c>
      <c r="L17" s="519">
        <v>17990.837019639632</v>
      </c>
      <c r="M17" s="1414">
        <f t="shared" si="0"/>
        <v>0.28318914777704601</v>
      </c>
    </row>
    <row r="18" spans="1:13">
      <c r="A18" s="53">
        <v>2011</v>
      </c>
      <c r="B18" s="519">
        <f>'Output data (results)'!Q21</f>
        <v>19110.395367970046</v>
      </c>
      <c r="C18" s="519">
        <f>'Output data (results)'!R21</f>
        <v>486.17816368481363</v>
      </c>
      <c r="D18" s="519">
        <f>'Output data (results)'!S21</f>
        <v>301.9056170360725</v>
      </c>
      <c r="E18" s="519">
        <f>'Output data (results)'!T21</f>
        <v>3332.0204976663595</v>
      </c>
      <c r="F18" s="519">
        <f>'Output data (results)'!U21</f>
        <v>23230.49964635729</v>
      </c>
      <c r="H18" s="519">
        <v>14935.214484849848</v>
      </c>
      <c r="I18" s="519">
        <v>0</v>
      </c>
      <c r="J18" s="519">
        <v>330.03533228932076</v>
      </c>
      <c r="K18" s="519">
        <v>3227.9548342004782</v>
      </c>
      <c r="L18" s="519">
        <v>18493.204651339649</v>
      </c>
      <c r="M18" s="1414">
        <f t="shared" si="0"/>
        <v>0.25616409293748182</v>
      </c>
    </row>
    <row r="19" spans="1:13">
      <c r="A19" s="53">
        <v>2012</v>
      </c>
      <c r="B19" s="519">
        <f>'Output data (results)'!Q22</f>
        <v>18992.489088875122</v>
      </c>
      <c r="C19" s="519">
        <f>'Output data (results)'!R22</f>
        <v>537.17480231816273</v>
      </c>
      <c r="D19" s="519">
        <f>'Output data (results)'!S22</f>
        <v>306.05640080876935</v>
      </c>
      <c r="E19" s="519">
        <f>'Output data (results)'!T22</f>
        <v>3367.704214952827</v>
      </c>
      <c r="F19" s="519">
        <f>'Output data (results)'!U22</f>
        <v>23203.424506954882</v>
      </c>
      <c r="H19" s="519">
        <v>15332.055571910652</v>
      </c>
      <c r="I19" s="519">
        <v>0</v>
      </c>
      <c r="J19" s="519">
        <v>337.75534518075358</v>
      </c>
      <c r="K19" s="519">
        <v>3303.4614557495461</v>
      </c>
      <c r="L19" s="519">
        <v>18973.272372840955</v>
      </c>
      <c r="M19" s="1414">
        <f t="shared" si="0"/>
        <v>0.22295321813695793</v>
      </c>
    </row>
    <row r="20" spans="1:13">
      <c r="A20" s="53">
        <v>2013</v>
      </c>
      <c r="B20" s="519">
        <f>'Output data (results)'!Q23</f>
        <v>18762.696818963243</v>
      </c>
      <c r="C20" s="519">
        <f>'Output data (results)'!R23</f>
        <v>587.27036270372776</v>
      </c>
      <c r="D20" s="519">
        <f>'Output data (results)'!S23</f>
        <v>310.6538874859516</v>
      </c>
      <c r="E20" s="519">
        <f>'Output data (results)'!T23</f>
        <v>3417.8382529883984</v>
      </c>
      <c r="F20" s="519">
        <f>'Output data (results)'!U23</f>
        <v>23078.459322141316</v>
      </c>
      <c r="H20" s="519">
        <v>15737.951382982099</v>
      </c>
      <c r="I20" s="519">
        <v>0</v>
      </c>
      <c r="J20" s="519">
        <v>339.09407573996157</v>
      </c>
      <c r="K20" s="519">
        <v>3316.555089544182</v>
      </c>
      <c r="L20" s="519">
        <v>19393.600548266244</v>
      </c>
      <c r="M20" s="1414">
        <f t="shared" si="0"/>
        <v>0.19000385022390762</v>
      </c>
    </row>
    <row r="21" spans="1:13">
      <c r="A21" s="53">
        <v>2014</v>
      </c>
      <c r="B21" s="519">
        <f>'Output data (results)'!Q24</f>
        <v>18501.320149102947</v>
      </c>
      <c r="C21" s="519">
        <f>'Output data (results)'!R24</f>
        <v>633.85869548258768</v>
      </c>
      <c r="D21" s="519">
        <f>'Output data (results)'!S24</f>
        <v>314.51894299876597</v>
      </c>
      <c r="E21" s="519">
        <f>'Output data (results)'!T24</f>
        <v>3469.8404041167237</v>
      </c>
      <c r="F21" s="519">
        <f>'Output data (results)'!U24</f>
        <v>22919.538191701024</v>
      </c>
      <c r="H21" s="519">
        <v>16159.429496771412</v>
      </c>
      <c r="I21" s="519">
        <v>0</v>
      </c>
      <c r="J21" s="519">
        <v>344.61474556983836</v>
      </c>
      <c r="K21" s="519">
        <v>3370.550741287776</v>
      </c>
      <c r="L21" s="519">
        <v>19874.594983629024</v>
      </c>
      <c r="M21" s="1414">
        <f t="shared" si="0"/>
        <v>0.15320781181101609</v>
      </c>
    </row>
    <row r="22" spans="1:13">
      <c r="A22" s="53">
        <v>2015</v>
      </c>
      <c r="B22" s="519">
        <f>'Output data (results)'!Q25</f>
        <v>18210.662237016062</v>
      </c>
      <c r="C22" s="519">
        <f>'Output data (results)'!R25</f>
        <v>675.66218976476682</v>
      </c>
      <c r="D22" s="519">
        <f>'Output data (results)'!S25</f>
        <v>317.61605794264813</v>
      </c>
      <c r="E22" s="519">
        <f>'Output data (results)'!T25</f>
        <v>3523.7828087751991</v>
      </c>
      <c r="F22" s="519">
        <f>'Output data (results)'!U25</f>
        <v>22727.723293498675</v>
      </c>
      <c r="H22" s="519">
        <v>16573.286536721545</v>
      </c>
      <c r="I22" s="519">
        <v>0</v>
      </c>
      <c r="J22" s="519">
        <v>350.33941243730874</v>
      </c>
      <c r="K22" s="519">
        <v>3426.5416134191241</v>
      </c>
      <c r="L22" s="519">
        <v>20350.167562577979</v>
      </c>
      <c r="M22" s="1414">
        <f t="shared" si="0"/>
        <v>0.11683224345006352</v>
      </c>
    </row>
    <row r="23" spans="1:13">
      <c r="A23" s="53">
        <v>2016</v>
      </c>
      <c r="B23" s="519">
        <f>'Output data (results)'!Q26</f>
        <v>17892.256269515699</v>
      </c>
      <c r="C23" s="519">
        <f>'Output data (results)'!R26</f>
        <v>714.36431823691066</v>
      </c>
      <c r="D23" s="519">
        <f>'Output data (results)'!S26</f>
        <v>319.90690368827416</v>
      </c>
      <c r="E23" s="519">
        <f>'Output data (results)'!T26</f>
        <v>3579.7412011442502</v>
      </c>
      <c r="F23" s="519">
        <f>'Output data (results)'!U26</f>
        <v>22506.268692585138</v>
      </c>
      <c r="H23" s="519">
        <v>16975.940539472325</v>
      </c>
      <c r="I23" s="519">
        <v>0</v>
      </c>
      <c r="J23" s="519">
        <v>354.44485281887989</v>
      </c>
      <c r="K23" s="519">
        <v>3466.6954237226737</v>
      </c>
      <c r="L23" s="519">
        <v>20797.08081601388</v>
      </c>
      <c r="M23" s="1414">
        <f t="shared" si="0"/>
        <v>8.2184028214920046E-2</v>
      </c>
    </row>
    <row r="24" spans="1:13">
      <c r="A24" s="413">
        <v>2017</v>
      </c>
      <c r="B24" s="471">
        <f>'Output data (results)'!Q27</f>
        <v>17548.692500076751</v>
      </c>
      <c r="C24" s="471">
        <f>'Output data (results)'!R27</f>
        <v>751.39711693352467</v>
      </c>
      <c r="D24" s="471">
        <f>'Output data (results)'!S27</f>
        <v>321.35014174830235</v>
      </c>
      <c r="E24" s="471">
        <f>'Output data (results)'!T27</f>
        <v>3637.7950868788384</v>
      </c>
      <c r="F24" s="471">
        <f>'Output data (results)'!U27</f>
        <v>22259.234845637417</v>
      </c>
      <c r="H24" s="471">
        <v>17365.956871268652</v>
      </c>
      <c r="I24" s="471">
        <v>0</v>
      </c>
      <c r="J24" s="471">
        <v>360.18226950119993</v>
      </c>
      <c r="K24" s="471">
        <v>3522.810997128257</v>
      </c>
      <c r="L24" s="471">
        <v>21248.950137898111</v>
      </c>
      <c r="M24" s="1414">
        <f t="shared" si="0"/>
        <v>4.754515875762886E-2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27.885733801088993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27.885733801088993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27.885733801088993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27.885733801088993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27.885733801088993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27.885733801088993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27.885733801088993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27.885733801088993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27.885733801088993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27.885733801088993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27.885733801088993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27.885733801088993</v>
      </c>
      <c r="AB17" s="236">
        <f>'Input data'!L61</f>
        <v>16720.132027086307</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14791.244423419448</v>
      </c>
      <c r="AT17" s="775">
        <f t="shared" si="12"/>
        <v>1161.892452978344</v>
      </c>
      <c r="AU17" s="775">
        <f t="shared" si="13"/>
        <v>323.87005727038439</v>
      </c>
      <c r="AV17" s="419">
        <f t="shared" si="14"/>
        <v>0</v>
      </c>
      <c r="AW17" s="775">
        <f t="shared" si="15"/>
        <v>443.125093418132</v>
      </c>
      <c r="AX17" s="530">
        <f t="shared" si="16"/>
        <v>16720.132027086307</v>
      </c>
      <c r="AZ17" s="684">
        <f t="shared" si="22"/>
        <v>21.147325203492308</v>
      </c>
      <c r="BA17" s="417">
        <f t="shared" si="17"/>
        <v>0.13308190099064138</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27.885733801088993</v>
      </c>
      <c r="AB18" s="236">
        <f>'Input data'!L62</f>
        <v>17753.082237049352</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15705.030212194008</v>
      </c>
      <c r="AT18" s="775">
        <f t="shared" si="12"/>
        <v>1233.6728104129738</v>
      </c>
      <c r="AU18" s="775">
        <f t="shared" si="13"/>
        <v>343.87837078825828</v>
      </c>
      <c r="AV18" s="419">
        <f t="shared" si="14"/>
        <v>0</v>
      </c>
      <c r="AW18" s="775">
        <f t="shared" si="15"/>
        <v>470.50084365411368</v>
      </c>
      <c r="AX18" s="530">
        <f t="shared" si="16"/>
        <v>17753.082237049352</v>
      </c>
      <c r="AZ18" s="684">
        <f t="shared" si="22"/>
        <v>22.299581413177354</v>
      </c>
      <c r="BA18" s="417">
        <f t="shared" si="17"/>
        <v>0.13261916469577198</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27.885733801088993</v>
      </c>
      <c r="AB19" s="236">
        <f>'Input data'!L63</f>
        <v>19062.125778611986</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16863.058327808456</v>
      </c>
      <c r="AT19" s="775">
        <f t="shared" si="12"/>
        <v>1324.6390664866535</v>
      </c>
      <c r="AU19" s="775">
        <f t="shared" si="13"/>
        <v>369.23463030155096</v>
      </c>
      <c r="AV19" s="419">
        <f t="shared" si="14"/>
        <v>0</v>
      </c>
      <c r="AW19" s="775">
        <f t="shared" si="15"/>
        <v>505.19375401532625</v>
      </c>
      <c r="AX19" s="530">
        <f t="shared" si="16"/>
        <v>19062.125778611986</v>
      </c>
      <c r="AZ19" s="684">
        <f t="shared" si="22"/>
        <v>23.727930954461989</v>
      </c>
      <c r="BA19" s="417">
        <f t="shared" si="17"/>
        <v>0.13200596764988989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27.885733801088993</v>
      </c>
      <c r="AB20" s="236">
        <f>'Input data'!L64</f>
        <v>20575.616946903941</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18201.94834175257</v>
      </c>
      <c r="AT20" s="775">
        <f t="shared" si="12"/>
        <v>1429.8125162679735</v>
      </c>
      <c r="AU20" s="775">
        <f t="shared" si="13"/>
        <v>398.55105379383338</v>
      </c>
      <c r="AV20" s="419">
        <f t="shared" si="14"/>
        <v>0</v>
      </c>
      <c r="AW20" s="775">
        <f t="shared" si="15"/>
        <v>545.30503508956804</v>
      </c>
      <c r="AX20" s="530">
        <f t="shared" si="16"/>
        <v>20575.616946903941</v>
      </c>
      <c r="AZ20" s="684">
        <f t="shared" si="22"/>
        <v>25.360728122475944</v>
      </c>
      <c r="BA20" s="417">
        <f t="shared" si="17"/>
        <v>0.13133261884992758</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27.885733801088993</v>
      </c>
      <c r="AB21" s="236">
        <f>'Input data'!L65</f>
        <v>21835.412761242555</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19316.410104572176</v>
      </c>
      <c r="AT21" s="775">
        <f t="shared" si="12"/>
        <v>1517.3565169135722</v>
      </c>
      <c r="AU21" s="775">
        <f t="shared" si="13"/>
        <v>422.95338159111799</v>
      </c>
      <c r="AV21" s="419">
        <f t="shared" si="14"/>
        <v>0</v>
      </c>
      <c r="AW21" s="775">
        <f t="shared" si="15"/>
        <v>578.69275816569086</v>
      </c>
      <c r="AX21" s="530">
        <f t="shared" si="16"/>
        <v>21835.412761242555</v>
      </c>
      <c r="AZ21" s="684">
        <f t="shared" si="22"/>
        <v>26.739829936536555</v>
      </c>
      <c r="BA21" s="417">
        <f t="shared" si="17"/>
        <v>0.13088662493500119</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27.885733801088993</v>
      </c>
      <c r="AB22" s="236">
        <f>'Input data'!L66</f>
        <v>22804.535690958357</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20173.731931131028</v>
      </c>
      <c r="AT22" s="775">
        <f t="shared" si="12"/>
        <v>1584.7014766436107</v>
      </c>
      <c r="AU22" s="775">
        <f t="shared" si="13"/>
        <v>441.72535649183271</v>
      </c>
      <c r="AV22" s="419">
        <f t="shared" si="14"/>
        <v>0</v>
      </c>
      <c r="AW22" s="775">
        <f t="shared" si="15"/>
        <v>604.37692669188903</v>
      </c>
      <c r="AX22" s="530">
        <f t="shared" si="16"/>
        <v>22804.535690958361</v>
      </c>
      <c r="AZ22" s="684">
        <f t="shared" si="22"/>
        <v>27.863059521318362</v>
      </c>
      <c r="BA22" s="417">
        <f t="shared" si="17"/>
        <v>0.13072895039083585</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27.885733801088993</v>
      </c>
      <c r="AB23" s="236">
        <f>'Input data'!L67</f>
        <v>24445.681419950626</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21625.549869688639</v>
      </c>
      <c r="AT23" s="775">
        <f t="shared" si="12"/>
        <v>1698.7457218484167</v>
      </c>
      <c r="AU23" s="775">
        <f t="shared" si="13"/>
        <v>473.51445722242045</v>
      </c>
      <c r="AV23" s="419">
        <f t="shared" si="14"/>
        <v>0</v>
      </c>
      <c r="AW23" s="775">
        <f t="shared" si="15"/>
        <v>647.87137119115278</v>
      </c>
      <c r="AX23" s="530">
        <f t="shared" si="16"/>
        <v>24445.681419950626</v>
      </c>
      <c r="AZ23" s="684">
        <f t="shared" si="22"/>
        <v>29.659940289552228</v>
      </c>
      <c r="BA23" s="417">
        <f t="shared" si="17"/>
        <v>0.1302424511469111</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27.885733801088993</v>
      </c>
      <c r="AB24" s="236">
        <f>'Input data'!L68</f>
        <v>25461.019307134524</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22523.755149250203</v>
      </c>
      <c r="AT24" s="775">
        <f t="shared" si="12"/>
        <v>1769.3021879355765</v>
      </c>
      <c r="AU24" s="775">
        <f t="shared" si="13"/>
        <v>493.18161888946526</v>
      </c>
      <c r="AV24" s="419">
        <f t="shared" si="14"/>
        <v>0</v>
      </c>
      <c r="AW24" s="775">
        <f t="shared" si="15"/>
        <v>674.78035105928234</v>
      </c>
      <c r="AX24" s="530">
        <f t="shared" si="16"/>
        <v>25461.019307134527</v>
      </c>
      <c r="AZ24" s="684">
        <f t="shared" si="22"/>
        <v>30.832146554511326</v>
      </c>
      <c r="BA24" s="417">
        <f t="shared" si="17"/>
        <v>0.13010737349303131</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27.885733801088993</v>
      </c>
      <c r="AB25" s="236">
        <f>'Input data'!L69</f>
        <v>26661.717848983772</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23585.937288874757</v>
      </c>
      <c r="AT25" s="775">
        <f t="shared" si="12"/>
        <v>1852.7394820799489</v>
      </c>
      <c r="AU25" s="775">
        <f t="shared" si="13"/>
        <v>516.43922863101636</v>
      </c>
      <c r="AV25" s="419">
        <f t="shared" si="14"/>
        <v>0</v>
      </c>
      <c r="AW25" s="775">
        <f t="shared" si="15"/>
        <v>706.60184939805356</v>
      </c>
      <c r="AX25" s="530">
        <f t="shared" si="16"/>
        <v>26661.717848983775</v>
      </c>
      <c r="AZ25" s="684">
        <f t="shared" si="22"/>
        <v>32.190846812669378</v>
      </c>
      <c r="BA25" s="417">
        <f t="shared" si="17"/>
        <v>0.12990047690203607</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27.885733801088993</v>
      </c>
      <c r="AB26" s="236">
        <f>'Input data'!L70</f>
        <v>28061.104537670068</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24823.88627885325</v>
      </c>
      <c r="AT26" s="775">
        <f t="shared" si="12"/>
        <v>1949.9837400648128</v>
      </c>
      <c r="AU26" s="775">
        <f t="shared" si="13"/>
        <v>543.54544084716611</v>
      </c>
      <c r="AV26" s="419">
        <f t="shared" si="14"/>
        <v>0</v>
      </c>
      <c r="AW26" s="775">
        <f t="shared" si="15"/>
        <v>743.68907790484104</v>
      </c>
      <c r="AX26" s="530">
        <f t="shared" si="16"/>
        <v>28061.104537670071</v>
      </c>
      <c r="AZ26" s="684">
        <f t="shared" si="22"/>
        <v>33.749368556198071</v>
      </c>
      <c r="BA26" s="417">
        <f t="shared" si="17"/>
        <v>0.12962823453237537</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27.885733801088993</v>
      </c>
      <c r="AB27" s="236">
        <f>'Input data'!L71</f>
        <v>29261.830902887748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25886.09303205397</v>
      </c>
      <c r="AT27" s="775">
        <f t="shared" si="12"/>
        <v>2033.4229676724945</v>
      </c>
      <c r="AU27" s="775">
        <f t="shared" si="13"/>
        <v>566.80358952919403</v>
      </c>
      <c r="AV27" s="419">
        <f t="shared" si="14"/>
        <v>0</v>
      </c>
      <c r="AW27" s="775">
        <f t="shared" si="15"/>
        <v>775.51131363209197</v>
      </c>
      <c r="AX27" s="530">
        <f t="shared" si="16"/>
        <v>29261.830902887748</v>
      </c>
      <c r="AZ27" s="684">
        <f t="shared" si="22"/>
        <v>41.16504537148775</v>
      </c>
      <c r="BA27" s="417">
        <f t="shared" si="17"/>
        <v>0.13983661897141589</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27.885733801088993</v>
      </c>
      <c r="AB28" s="236">
        <f>'Input data'!L72</f>
        <v>29746.044573170337</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26314.446273446341</v>
      </c>
      <c r="AT28" s="775">
        <f t="shared" si="12"/>
        <v>2067.0712790745142</v>
      </c>
      <c r="AU28" s="775">
        <f t="shared" si="13"/>
        <v>576.18284017574854</v>
      </c>
      <c r="AV28" s="419">
        <f t="shared" si="14"/>
        <v>0</v>
      </c>
      <c r="AW28" s="775">
        <f t="shared" si="15"/>
        <v>788.34418047373617</v>
      </c>
      <c r="AX28" s="530">
        <f t="shared" si="16"/>
        <v>29746.04457317034</v>
      </c>
      <c r="AZ28" s="684">
        <f t="shared" si="22"/>
        <v>41.925220654970339</v>
      </c>
      <c r="BA28" s="417">
        <f t="shared" si="17"/>
        <v>0.13994997341506893</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27.885733801088993</v>
      </c>
      <c r="AB29" s="236">
        <f>'Input data'!L73</f>
        <v>31106.033079914767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27517.542181045075</v>
      </c>
      <c r="AT29" s="775">
        <f t="shared" si="12"/>
        <v>2161.5777327056103</v>
      </c>
      <c r="AU29" s="775">
        <f t="shared" si="13"/>
        <v>602.52590701594136</v>
      </c>
      <c r="AV29" s="419">
        <f t="shared" si="14"/>
        <v>0</v>
      </c>
      <c r="AW29" s="775">
        <f t="shared" si="15"/>
        <v>824.3872591481412</v>
      </c>
      <c r="AX29" s="530">
        <f t="shared" si="16"/>
        <v>31106.033079914767</v>
      </c>
      <c r="AZ29" s="684">
        <f t="shared" si="22"/>
        <v>43.564330640714772</v>
      </c>
      <c r="BA29" s="417">
        <f t="shared" si="17"/>
        <v>0.13956717161969309</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27.885733801088993</v>
      </c>
      <c r="AB30" s="236">
        <f>'Input data'!L74</f>
        <v>33006.939702085037</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29199.154170057391</v>
      </c>
      <c r="AT30" s="775">
        <f t="shared" si="12"/>
        <v>2293.6729251680995</v>
      </c>
      <c r="AU30" s="775">
        <f t="shared" si="13"/>
        <v>639.34659333531977</v>
      </c>
      <c r="AV30" s="419">
        <f t="shared" si="14"/>
        <v>0</v>
      </c>
      <c r="AW30" s="775">
        <f t="shared" si="15"/>
        <v>874.76601352422938</v>
      </c>
      <c r="AX30" s="530">
        <f t="shared" si="16"/>
        <v>33006.939702085037</v>
      </c>
      <c r="AZ30" s="684">
        <f t="shared" si="22"/>
        <v>45.74646531908504</v>
      </c>
      <c r="BA30" s="417">
        <f t="shared" si="17"/>
        <v>0.13893293418619831</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27.885733801088993</v>
      </c>
      <c r="AB31" s="236">
        <f>'Input data'!L75</f>
        <v>33566.555259547531</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29694.210697133054</v>
      </c>
      <c r="AT31" s="775">
        <f t="shared" si="12"/>
        <v>2332.5609609642047</v>
      </c>
      <c r="AU31" s="775">
        <f t="shared" si="13"/>
        <v>650.18638349673517</v>
      </c>
      <c r="AV31" s="419">
        <f t="shared" si="14"/>
        <v>0</v>
      </c>
      <c r="AW31" s="775">
        <f t="shared" si="15"/>
        <v>889.59721795354164</v>
      </c>
      <c r="AX31" s="530">
        <f t="shared" si="16"/>
        <v>33566.555259547531</v>
      </c>
      <c r="AZ31" s="684">
        <f t="shared" si="22"/>
        <v>46.589415509947528</v>
      </c>
      <c r="BA31" s="417">
        <f t="shared" si="17"/>
        <v>0.13902120345578406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27.885733801088993</v>
      </c>
      <c r="AB32" s="236">
        <f>'Input data'!L76</f>
        <v>34321.770547120243</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30362.301947411153</v>
      </c>
      <c r="AT32" s="775">
        <f t="shared" si="12"/>
        <v>2385.0413445869599</v>
      </c>
      <c r="AU32" s="775">
        <f t="shared" si="13"/>
        <v>664.81495329758422</v>
      </c>
      <c r="AV32" s="419">
        <f t="shared" si="14"/>
        <v>0</v>
      </c>
      <c r="AW32" s="775">
        <f t="shared" si="15"/>
        <v>909.6123018245496</v>
      </c>
      <c r="AX32" s="530">
        <f t="shared" si="16"/>
        <v>34321.77054712025</v>
      </c>
      <c r="AZ32" s="684">
        <f t="shared" si="22"/>
        <v>47.629018719520253</v>
      </c>
      <c r="BA32" s="417">
        <f t="shared" si="17"/>
        <v>0.13901017514508615</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27.885733801088993</v>
      </c>
      <c r="AB33" s="236">
        <f>'Input data'!L77</f>
        <v>34289.495200472593</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30333.749987394174</v>
      </c>
      <c r="AT33" s="775">
        <f t="shared" si="12"/>
        <v>2382.7985105216299</v>
      </c>
      <c r="AU33" s="775">
        <f t="shared" si="13"/>
        <v>664.18977770983997</v>
      </c>
      <c r="AV33" s="419">
        <f t="shared" si="14"/>
        <v>0</v>
      </c>
      <c r="AW33" s="775">
        <f t="shared" si="15"/>
        <v>908.75692484695321</v>
      </c>
      <c r="AX33" s="530">
        <f t="shared" si="16"/>
        <v>34289.495200472593</v>
      </c>
      <c r="AZ33" s="684">
        <f t="shared" si="22"/>
        <v>47.880078006272598</v>
      </c>
      <c r="BA33" s="417">
        <f t="shared" si="17"/>
        <v>0.13938702801119293</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27.885733801088993</v>
      </c>
      <c r="AB34" s="236">
        <f>'Input data'!L78</f>
        <v>35323.168823485052</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31248.175733988184</v>
      </c>
      <c r="AT34" s="775">
        <f t="shared" si="12"/>
        <v>2454.6291383824223</v>
      </c>
      <c r="AU34" s="775">
        <f t="shared" si="13"/>
        <v>684.21210378606941</v>
      </c>
      <c r="AV34" s="419">
        <f t="shared" si="14"/>
        <v>0</v>
      </c>
      <c r="AW34" s="775">
        <f t="shared" si="15"/>
        <v>936.1518473283802</v>
      </c>
      <c r="AX34" s="530">
        <f t="shared" si="16"/>
        <v>35323.168823485059</v>
      </c>
      <c r="AZ34" s="684">
        <f t="shared" si="22"/>
        <v>49.202879349985054</v>
      </c>
      <c r="BA34" s="417">
        <f t="shared" si="17"/>
        <v>0.13923850159389004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27.885733801088993</v>
      </c>
      <c r="AB35" s="236">
        <f>'Input data'!L79</f>
        <v>36662.094884258448</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32432.639026365465</v>
      </c>
      <c r="AT35" s="775">
        <f t="shared" si="12"/>
        <v>2547.6719494432709</v>
      </c>
      <c r="AU35" s="775">
        <f t="shared" si="13"/>
        <v>710.14718966224586</v>
      </c>
      <c r="AV35" s="419">
        <f t="shared" si="14"/>
        <v>0</v>
      </c>
      <c r="AW35" s="775">
        <f t="shared" si="15"/>
        <v>971.63671878747084</v>
      </c>
      <c r="AX35" s="530">
        <f t="shared" si="16"/>
        <v>36662.094884258455</v>
      </c>
      <c r="AZ35" s="684">
        <f t="shared" si="22"/>
        <v>50.850418970558458</v>
      </c>
      <c r="BA35" s="417">
        <f t="shared" si="17"/>
        <v>0.13897861253109317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27.885733801088993</v>
      </c>
      <c r="AB36" s="236">
        <f>'Input data'!L80</f>
        <v>39089.340068547732</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34579.869487119606</v>
      </c>
      <c r="AT36" s="775">
        <f t="shared" si="12"/>
        <v>2716.3427384409347</v>
      </c>
      <c r="AU36" s="775">
        <f t="shared" si="13"/>
        <v>757.16308855416537</v>
      </c>
      <c r="AV36" s="419">
        <f t="shared" si="14"/>
        <v>0</v>
      </c>
      <c r="AW36" s="775">
        <f t="shared" si="15"/>
        <v>1035.9647544330323</v>
      </c>
      <c r="AX36" s="530">
        <f t="shared" si="16"/>
        <v>39089.340068547739</v>
      </c>
      <c r="AZ36" s="684">
        <f t="shared" si="22"/>
        <v>53.612083285347737</v>
      </c>
      <c r="BA36" s="417">
        <f t="shared" si="17"/>
        <v>0.13829007884896716</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27.885733801088993</v>
      </c>
      <c r="AB37" s="236">
        <f>'Input data'!L81</f>
        <v>41184.816948442538</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36433.605490156995</v>
      </c>
      <c r="AT37" s="775">
        <f t="shared" si="12"/>
        <v>2861.9587400488276</v>
      </c>
      <c r="AU37" s="775">
        <f t="shared" si="13"/>
        <v>797.75261356514477</v>
      </c>
      <c r="AV37" s="419">
        <f t="shared" si="14"/>
        <v>0</v>
      </c>
      <c r="AW37" s="775">
        <f t="shared" si="15"/>
        <v>1091.5001046715754</v>
      </c>
      <c r="AX37" s="530">
        <f t="shared" si="16"/>
        <v>41184.816948442545</v>
      </c>
      <c r="AZ37" s="684">
        <f t="shared" si="22"/>
        <v>56.065151644942546</v>
      </c>
      <c r="BA37" s="417">
        <f t="shared" si="17"/>
        <v>0.13782676352187487</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27.885733801088993</v>
      </c>
      <c r="AB38" s="236">
        <f>'Input data'!L82</f>
        <v>41026.918162032656</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36293.92240989385</v>
      </c>
      <c r="AT38" s="775">
        <f t="shared" si="12"/>
        <v>2850.9862544268913</v>
      </c>
      <c r="AU38" s="775">
        <f t="shared" si="13"/>
        <v>794.69410368527963</v>
      </c>
      <c r="AV38" s="419">
        <f t="shared" si="14"/>
        <v>0</v>
      </c>
      <c r="AW38" s="775">
        <f t="shared" si="15"/>
        <v>1087.3153940266391</v>
      </c>
      <c r="AX38" s="530">
        <f t="shared" si="16"/>
        <v>41026.918162032664</v>
      </c>
      <c r="AZ38" s="684">
        <f t="shared" si="22"/>
        <v>56.284856821632665</v>
      </c>
      <c r="BA38" s="417">
        <f t="shared" si="17"/>
        <v>0.13830688969731672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27.885733801088993</v>
      </c>
      <c r="AB39" s="236">
        <f>'Input data'!L83</f>
        <v>40269.337870628333</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35623.738990147292</v>
      </c>
      <c r="AT39" s="775">
        <f t="shared" si="12"/>
        <v>2798.3415252057421</v>
      </c>
      <c r="AU39" s="775">
        <f t="shared" si="13"/>
        <v>780.01972360463446</v>
      </c>
      <c r="AV39" s="419">
        <f t="shared" si="14"/>
        <v>0</v>
      </c>
      <c r="AW39" s="775">
        <f t="shared" si="15"/>
        <v>1067.2376316706695</v>
      </c>
      <c r="AX39" s="530">
        <f t="shared" si="16"/>
        <v>40269.337870628347</v>
      </c>
      <c r="AZ39" s="684">
        <f t="shared" si="22"/>
        <v>55.923313043828344</v>
      </c>
      <c r="BA39" s="417">
        <f t="shared" si="17"/>
        <v>0.13905459980574686</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27.885733801088993</v>
      </c>
      <c r="AB40" s="236">
        <f>'Input data'!L84</f>
        <v>42322.717682147813</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37440.234376493368</v>
      </c>
      <c r="AT40" s="775">
        <f t="shared" si="12"/>
        <v>2941.0321751502292</v>
      </c>
      <c r="AU40" s="775">
        <f t="shared" si="13"/>
        <v>819.79382563189904</v>
      </c>
      <c r="AV40" s="419">
        <f t="shared" si="14"/>
        <v>0</v>
      </c>
      <c r="AW40" s="775">
        <f t="shared" si="15"/>
        <v>1121.6573048723194</v>
      </c>
      <c r="AX40" s="530">
        <f t="shared" si="16"/>
        <v>42322.717682147813</v>
      </c>
      <c r="AZ40" s="684">
        <f t="shared" si="22"/>
        <v>58.38800205364781</v>
      </c>
      <c r="BA40" s="417">
        <f t="shared" si="17"/>
        <v>0.13865074835950258</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27.885733801088993</v>
      </c>
      <c r="AB41" s="236">
        <f>'Input data'!L85</f>
        <v>41809.984847990258</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36986.652032666709</v>
      </c>
      <c r="AT41" s="775">
        <f t="shared" si="12"/>
        <v>2905.4020491777328</v>
      </c>
      <c r="AU41" s="775">
        <f t="shared" si="13"/>
        <v>809.86215690500137</v>
      </c>
      <c r="AV41" s="419">
        <f t="shared" si="14"/>
        <v>0</v>
      </c>
      <c r="AW41" s="775">
        <f t="shared" si="15"/>
        <v>1108.0686092408168</v>
      </c>
      <c r="AX41" s="530">
        <f t="shared" si="16"/>
        <v>41809.984847990258</v>
      </c>
      <c r="AZ41" s="684">
        <f t="shared" si="22"/>
        <v>58.298164592390258</v>
      </c>
      <c r="BA41" s="417">
        <f t="shared" si="17"/>
        <v>0.13930059069584474</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27.885733801088993</v>
      </c>
      <c r="AB42" s="236">
        <f>'Input data'!L86</f>
        <v>41817.441565969726</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36993.248519946363</v>
      </c>
      <c r="AT42" s="775">
        <f t="shared" si="12"/>
        <v>2905.9202211832107</v>
      </c>
      <c r="AU42" s="775">
        <f t="shared" si="13"/>
        <v>810.00659402279121</v>
      </c>
      <c r="AV42" s="419">
        <f t="shared" si="14"/>
        <v>0</v>
      </c>
      <c r="AW42" s="775">
        <f t="shared" si="15"/>
        <v>1108.2662308173626</v>
      </c>
      <c r="AX42" s="530">
        <f t="shared" si="16"/>
        <v>41817.441565969726</v>
      </c>
      <c r="AZ42" s="684">
        <f t="shared" si="22"/>
        <v>58.733783126269728</v>
      </c>
      <c r="BA42" s="417">
        <f t="shared" si="17"/>
        <v>0.13974004263335849</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27.885733801088993</v>
      </c>
      <c r="AB43" s="236">
        <f>'Input data'!L87</f>
        <v>42695.91528946715</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37770.378720996945</v>
      </c>
      <c r="AT43" s="775">
        <f t="shared" si="12"/>
        <v>2966.9659107637676</v>
      </c>
      <c r="AU43" s="775">
        <f t="shared" si="13"/>
        <v>827.02268783585055</v>
      </c>
      <c r="AV43" s="419">
        <f t="shared" si="14"/>
        <v>0</v>
      </c>
      <c r="AW43" s="775">
        <f t="shared" si="15"/>
        <v>1131.5479698705922</v>
      </c>
      <c r="AX43" s="530">
        <f t="shared" si="16"/>
        <v>42695.915289467157</v>
      </c>
      <c r="AZ43" s="684">
        <f t="shared" si="22"/>
        <v>60.039892021367166</v>
      </c>
      <c r="BA43" s="417">
        <f t="shared" si="17"/>
        <v>0.13981257514358644</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27.885733801088993</v>
      </c>
      <c r="AB44" s="236">
        <f>'Input data'!L88</f>
        <v>44489.200324633523</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39356.784691538101</v>
      </c>
      <c r="AT44" s="775">
        <f t="shared" si="12"/>
        <v>3091.5824116994909</v>
      </c>
      <c r="AU44" s="775">
        <f t="shared" si="13"/>
        <v>861.75873693525875</v>
      </c>
      <c r="AV44" s="419">
        <f t="shared" si="14"/>
        <v>0</v>
      </c>
      <c r="AW44" s="775">
        <f t="shared" si="15"/>
        <v>1179.0744844606756</v>
      </c>
      <c r="AX44" s="530">
        <f t="shared" si="16"/>
        <v>44489.20032463353</v>
      </c>
      <c r="AZ44" s="684">
        <f t="shared" si="22"/>
        <v>62.251859275033539</v>
      </c>
      <c r="BA44" s="417">
        <f t="shared" si="17"/>
        <v>0.13951306072328959</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27.885733801088993</v>
      </c>
      <c r="AB45" s="236">
        <f>'Input data'!L89</f>
        <v>45554.620646473624</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40299.294736822798</v>
      </c>
      <c r="AT45" s="775">
        <f t="shared" si="12"/>
        <v>3165.6191375573003</v>
      </c>
      <c r="AU45" s="775">
        <f t="shared" si="13"/>
        <v>882.39599865618277</v>
      </c>
      <c r="AV45" s="419">
        <f t="shared" si="14"/>
        <v>0</v>
      </c>
      <c r="AW45" s="775">
        <f t="shared" si="15"/>
        <v>1207.3107734373507</v>
      </c>
      <c r="AX45" s="530">
        <f t="shared" si="16"/>
        <v>45554.620646473631</v>
      </c>
      <c r="AZ45" s="684">
        <f t="shared" si="22"/>
        <v>63.719109197773633</v>
      </c>
      <c r="BA45" s="417">
        <f t="shared" si="17"/>
        <v>0.13949070744732561</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27.885733801088993</v>
      </c>
      <c r="AB46" s="236">
        <f>'Input data'!L90</f>
        <v>45409.854587302994</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40171.229350620153</v>
      </c>
      <c r="AT46" s="775">
        <f t="shared" si="12"/>
        <v>3155.5592533814288</v>
      </c>
      <c r="AU46" s="775">
        <f t="shared" si="13"/>
        <v>879.5918705668563</v>
      </c>
      <c r="AV46" s="419">
        <f t="shared" si="14"/>
        <v>0</v>
      </c>
      <c r="AW46" s="775">
        <f t="shared" si="15"/>
        <v>1203.4741127345621</v>
      </c>
      <c r="AX46" s="530">
        <f t="shared" si="16"/>
        <v>45409.854587303002</v>
      </c>
      <c r="AZ46" s="684">
        <f t="shared" si="22"/>
        <v>63.947733947303</v>
      </c>
      <c r="BA46" s="417">
        <f t="shared" si="17"/>
        <v>0.13989864153833947</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27.885733801088993</v>
      </c>
      <c r="AB47" s="236">
        <f>'Input data'!L91</f>
        <v>44947.482423594665</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39762.197910143725</v>
      </c>
      <c r="AT47" s="775">
        <f t="shared" si="12"/>
        <v>3123.4287219592084</v>
      </c>
      <c r="AU47" s="775">
        <f t="shared" si="13"/>
        <v>870.63569133945202</v>
      </c>
      <c r="AV47" s="419">
        <f t="shared" si="14"/>
        <v>0</v>
      </c>
      <c r="AW47" s="775">
        <f t="shared" si="15"/>
        <v>1191.2201001522881</v>
      </c>
      <c r="AX47" s="530">
        <f t="shared" si="16"/>
        <v>44947.482423594673</v>
      </c>
      <c r="AZ47" s="684">
        <f t="shared" si="22"/>
        <v>63.871392055494674</v>
      </c>
      <c r="BA47" s="417">
        <f t="shared" si="17"/>
        <v>0.14043950117820045</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27.885733801088993</v>
      </c>
      <c r="AB48" s="236">
        <f>'Input data'!L92</f>
        <v>43986.929154029174</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38912.457120487183</v>
      </c>
      <c r="AT48" s="775">
        <f t="shared" si="12"/>
        <v>3056.6792732835743</v>
      </c>
      <c r="AU48" s="775">
        <f t="shared" si="13"/>
        <v>852.02971131958952</v>
      </c>
      <c r="AV48" s="419">
        <f t="shared" si="14"/>
        <v>0</v>
      </c>
      <c r="AW48" s="775">
        <f t="shared" si="15"/>
        <v>1165.7630489388312</v>
      </c>
      <c r="AX48" s="530">
        <f t="shared" si="16"/>
        <v>43986.929154029182</v>
      </c>
      <c r="AZ48" s="684">
        <f t="shared" si="22"/>
        <v>63.310035165329182</v>
      </c>
      <c r="BA48" s="417">
        <f t="shared" si="17"/>
        <v>0.14119551841123226</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27.885733801088993</v>
      </c>
      <c r="AB49" s="236">
        <f>'Input data'!L93</f>
        <v>44529.516684261325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39392.450027705978</v>
      </c>
      <c r="AT49" s="775">
        <f t="shared" si="12"/>
        <v>3094.3840207960707</v>
      </c>
      <c r="AU49" s="775">
        <f t="shared" si="13"/>
        <v>862.53966747339302</v>
      </c>
      <c r="AV49" s="419">
        <f t="shared" si="14"/>
        <v>0</v>
      </c>
      <c r="AW49" s="775">
        <f t="shared" si="15"/>
        <v>1180.1429682858875</v>
      </c>
      <c r="AX49" s="530">
        <f t="shared" si="16"/>
        <v>44529.516684261325</v>
      </c>
      <c r="AZ49" s="684">
        <f t="shared" si="22"/>
        <v>64.264985182461331</v>
      </c>
      <c r="BA49" s="417">
        <f t="shared" si="17"/>
        <v>0.1413547413168085</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27.885733801088993</v>
      </c>
      <c r="AB50" s="236">
        <f>'Input data'!L94</f>
        <v>45954.461685272319</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40653.00884181937</v>
      </c>
      <c r="AT50" s="775">
        <f t="shared" si="12"/>
        <v>3193.4043419216337</v>
      </c>
      <c r="AU50" s="775">
        <f t="shared" si="13"/>
        <v>890.14094588058276</v>
      </c>
      <c r="AV50" s="419">
        <f t="shared" si="14"/>
        <v>0</v>
      </c>
      <c r="AW50" s="775">
        <f t="shared" si="15"/>
        <v>1217.9075556507357</v>
      </c>
      <c r="AX50" s="530">
        <f t="shared" si="16"/>
        <v>45954.461685272319</v>
      </c>
      <c r="AZ50" s="684">
        <f t="shared" si="22"/>
        <v>66.115985422172329</v>
      </c>
      <c r="BA50" s="417">
        <f t="shared" si="17"/>
        <v>0.14117247941226069</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27.885733801088993</v>
      </c>
      <c r="AB51" s="236">
        <f>'Input data'!L95</f>
        <v>47379.047891882321</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41913.250253194899</v>
      </c>
      <c r="AT51" s="775">
        <f t="shared" si="12"/>
        <v>3292.3997301994168</v>
      </c>
      <c r="AU51" s="775">
        <f t="shared" si="13"/>
        <v>917.73527441662259</v>
      </c>
      <c r="AV51" s="419">
        <f t="shared" si="14"/>
        <v>0</v>
      </c>
      <c r="AW51" s="775">
        <f t="shared" si="15"/>
        <v>1255.662634071384</v>
      </c>
      <c r="AX51" s="530">
        <f t="shared" si="16"/>
        <v>47379.047891882321</v>
      </c>
      <c r="AZ51" s="684">
        <f t="shared" si="22"/>
        <v>67.981372907882317</v>
      </c>
      <c r="BA51" s="417">
        <f t="shared" si="17"/>
        <v>0.14101307802178725</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27.885733801088993</v>
      </c>
      <c r="AB52" s="236">
        <f>'Input data'!L96</f>
        <v>49416.346458964952</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43715.519578603613</v>
      </c>
      <c r="AT52" s="775">
        <f t="shared" si="12"/>
        <v>3433.9728843899584</v>
      </c>
      <c r="AU52" s="775">
        <f t="shared" si="13"/>
        <v>957.19788168126786</v>
      </c>
      <c r="AV52" s="419">
        <f t="shared" si="14"/>
        <v>0</v>
      </c>
      <c r="AW52" s="775">
        <f t="shared" si="15"/>
        <v>1309.6561142901187</v>
      </c>
      <c r="AX52" s="530">
        <f t="shared" si="16"/>
        <v>49416.346458964959</v>
      </c>
      <c r="AZ52" s="684">
        <f t="shared" si="22"/>
        <v>70.482118458964962</v>
      </c>
      <c r="BA52" s="417">
        <f t="shared" si="17"/>
        <v>0.14065952467267734</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27.885733801088993</v>
      </c>
      <c r="AB53" s="236">
        <f>'Input data'!L97</f>
        <v>50701.172512547935</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44852.1240126677</v>
      </c>
      <c r="AT53" s="775">
        <f t="shared" si="12"/>
        <v>3523.2562520469637</v>
      </c>
      <c r="AU53" s="775">
        <f t="shared" si="13"/>
        <v>982.08504685928801</v>
      </c>
      <c r="AV53" s="419">
        <f t="shared" si="14"/>
        <v>0</v>
      </c>
      <c r="AW53" s="775">
        <f t="shared" si="15"/>
        <v>1343.7072009739854</v>
      </c>
      <c r="AX53" s="530">
        <f t="shared" si="16"/>
        <v>50701.172512547942</v>
      </c>
      <c r="AZ53" s="684">
        <f t="shared" si="22"/>
        <v>72.254617134347924</v>
      </c>
      <c r="BA53" s="417">
        <f t="shared" si="17"/>
        <v>0.14061021741142909</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27.885733801088993</v>
      </c>
      <c r="AB54" s="236">
        <f>'Input data'!L98</f>
        <v>50954.678833956285</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45076.385038642758</v>
      </c>
      <c r="AT54" s="775">
        <f t="shared" si="12"/>
        <v>3540.8725651926679</v>
      </c>
      <c r="AU54" s="775">
        <f t="shared" si="13"/>
        <v>986.99548098145419</v>
      </c>
      <c r="AV54" s="419">
        <f t="shared" si="14"/>
        <v>0</v>
      </c>
      <c r="AW54" s="775">
        <f t="shared" si="15"/>
        <v>1350.4257491394053</v>
      </c>
      <c r="AX54" s="530">
        <f t="shared" si="16"/>
        <v>50954.678833956277</v>
      </c>
      <c r="AZ54" s="684">
        <f t="shared" si="22"/>
        <v>73.021075003956284</v>
      </c>
      <c r="BA54" s="417">
        <f t="shared" si="17"/>
        <v>0.14093976333210551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27.885733801088993</v>
      </c>
      <c r="AB55" s="236">
        <f>'Input data'!L99</f>
        <v>52177.589212623046</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46158.21658695193</v>
      </c>
      <c r="AT55" s="775">
        <f t="shared" si="12"/>
        <v>3625.8533737975267</v>
      </c>
      <c r="AU55" s="775">
        <f t="shared" si="13"/>
        <v>1010.6833354633287</v>
      </c>
      <c r="AV55" s="419">
        <f t="shared" si="14"/>
        <v>0</v>
      </c>
      <c r="AW55" s="775">
        <f t="shared" si="15"/>
        <v>1382.8359164102642</v>
      </c>
      <c r="AX55" s="530">
        <f t="shared" si="16"/>
        <v>52177.589212623054</v>
      </c>
      <c r="AZ55" s="684">
        <f t="shared" si="22"/>
        <v>74.782742501523046</v>
      </c>
      <c r="BA55" s="417">
        <f t="shared" si="17"/>
        <v>0.14094700101746674</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27.885733801088993</v>
      </c>
      <c r="AB56" s="471">
        <f>'Input data'!L100</f>
        <v>54369.049773246217</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48096.86328806352</v>
      </c>
      <c r="AT56" s="517">
        <f t="shared" si="12"/>
        <v>3778.1393415316861</v>
      </c>
      <c r="AU56" s="517">
        <f t="shared" si="13"/>
        <v>1053.1320706841414</v>
      </c>
      <c r="AV56" s="471">
        <f t="shared" si="14"/>
        <v>0</v>
      </c>
      <c r="AW56" s="517">
        <f t="shared" si="15"/>
        <v>1440.9150729668718</v>
      </c>
      <c r="AX56" s="534">
        <f t="shared" si="16"/>
        <v>54369.049773246217</v>
      </c>
      <c r="AY56" s="1"/>
      <c r="AZ56" s="1360">
        <f t="shared" si="22"/>
        <v>79.833169773246212</v>
      </c>
      <c r="BA56" s="415">
        <f t="shared" si="17"/>
        <v>0.14235950441982015</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27.885733801088993</v>
      </c>
      <c r="AB57" s="1238">
        <f>'Input data'!L101</f>
        <v>55837.011163253395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49395.475983738659</v>
      </c>
      <c r="AT57" s="1242">
        <f t="shared" si="12"/>
        <v>3880.1488984867319</v>
      </c>
      <c r="AU57" s="1242">
        <f t="shared" si="13"/>
        <v>1081.5665793759479</v>
      </c>
      <c r="AV57" s="1238">
        <f t="shared" si="14"/>
        <v>0</v>
      </c>
      <c r="AW57" s="1242">
        <f t="shared" si="15"/>
        <v>1479.8197016520617</v>
      </c>
      <c r="AX57" s="744">
        <f t="shared" si="16"/>
        <v>55837.011163253403</v>
      </c>
      <c r="AY57" s="1"/>
      <c r="AZ57" s="1152">
        <f t="shared" si="22"/>
        <v>81.827775463253403</v>
      </c>
      <c r="BA57" s="411">
        <f t="shared" si="17"/>
        <v>0.14224617464691813</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27.885733801088993</v>
      </c>
      <c r="AB58" s="1238">
        <f>'Input data'!L102</f>
        <v>57903.1940702227</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51223.297459727328</v>
      </c>
      <c r="AT58" s="1242">
        <f t="shared" si="12"/>
        <v>4023.7292435576578</v>
      </c>
      <c r="AU58" s="1242">
        <f t="shared" si="13"/>
        <v>1121.5886782043056</v>
      </c>
      <c r="AV58" s="1238">
        <f t="shared" si="14"/>
        <v>0</v>
      </c>
      <c r="AW58" s="1242">
        <f t="shared" si="15"/>
        <v>1534.5786887334136</v>
      </c>
      <c r="AX58" s="744">
        <f t="shared" si="16"/>
        <v>57903.194070222708</v>
      </c>
      <c r="AY58" s="1"/>
      <c r="AZ58" s="1152">
        <f t="shared" si="22"/>
        <v>84.254507160222715</v>
      </c>
      <c r="BA58" s="411">
        <f t="shared" si="17"/>
        <v>0.14183406480285193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27.885733801088993</v>
      </c>
      <c r="AB59" s="1238">
        <f>'Input data'!L103</f>
        <v>59610.805086204266</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52122.983516885455</v>
      </c>
      <c r="AT59" s="1242">
        <f t="shared" si="12"/>
        <v>4142.3922032087848</v>
      </c>
      <c r="AU59" s="1242">
        <f t="shared" si="13"/>
        <v>1154.6652159161829</v>
      </c>
      <c r="AV59" s="1238">
        <f t="shared" si="14"/>
        <v>0</v>
      </c>
      <c r="AW59" s="1242">
        <f t="shared" si="15"/>
        <v>2190.7641501938429</v>
      </c>
      <c r="AX59" s="744">
        <f t="shared" si="16"/>
        <v>59610.805086204266</v>
      </c>
      <c r="AY59" s="1"/>
      <c r="AZ59" s="1152">
        <f t="shared" si="22"/>
        <v>86.299517766204261</v>
      </c>
      <c r="BA59" s="411">
        <f t="shared" si="17"/>
        <v>0.14861686875313487</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27.885733801088993</v>
      </c>
      <c r="AB60" s="1238">
        <f>'Input data'!L104</f>
        <v>62325.810645574587</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53858.197664627565</v>
      </c>
      <c r="AT60" s="1242">
        <f t="shared" si="12"/>
        <v>4331.0596410086973</v>
      </c>
      <c r="AU60" s="1242">
        <f t="shared" si="13"/>
        <v>1207.2550522032539</v>
      </c>
      <c r="AV60" s="1238">
        <f t="shared" si="14"/>
        <v>0</v>
      </c>
      <c r="AW60" s="1242">
        <f t="shared" si="15"/>
        <v>2929.2982877350719</v>
      </c>
      <c r="AX60" s="744">
        <f t="shared" si="16"/>
        <v>62325.810645574587</v>
      </c>
      <c r="AY60" s="1"/>
      <c r="AZ60" s="1152">
        <f t="shared" si="22"/>
        <v>89.33224609557459</v>
      </c>
      <c r="BA60" s="411">
        <f t="shared" si="17"/>
        <v>0.15525077088187164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27.885733801088993</v>
      </c>
      <c r="AB61" s="1238">
        <f>'Input data'!L105</f>
        <v>65614.778770252044</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56027.863013758732</v>
      </c>
      <c r="AT61" s="1242">
        <f t="shared" si="12"/>
        <v>4559.6120971710307</v>
      </c>
      <c r="AU61" s="1242">
        <f t="shared" si="13"/>
        <v>1270.9625811374844</v>
      </c>
      <c r="AV61" s="1238">
        <f t="shared" si="14"/>
        <v>0</v>
      </c>
      <c r="AW61" s="1242">
        <f t="shared" si="15"/>
        <v>3756.3410781847956</v>
      </c>
      <c r="AX61" s="744">
        <f t="shared" si="16"/>
        <v>65614.778770252044</v>
      </c>
      <c r="AY61" s="1"/>
      <c r="AZ61" s="1152">
        <f t="shared" si="22"/>
        <v>92.929677310252046</v>
      </c>
      <c r="BA61" s="411">
        <f t="shared" si="17"/>
        <v>0.16194929219702556</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27.885733801088993</v>
      </c>
      <c r="AB62" s="1238">
        <f>'Input data'!L106</f>
        <v>69291.698205625173</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58457.405604594016</v>
      </c>
      <c r="AT62" s="1242">
        <f t="shared" si="12"/>
        <v>4815.1235330405907</v>
      </c>
      <c r="AU62" s="1242">
        <f t="shared" si="13"/>
        <v>1342.1847524806137</v>
      </c>
      <c r="AV62" s="1238">
        <f t="shared" si="14"/>
        <v>0</v>
      </c>
      <c r="AW62" s="1242">
        <f t="shared" si="15"/>
        <v>4676.9843155099516</v>
      </c>
      <c r="AX62" s="744">
        <f t="shared" si="16"/>
        <v>69291.698205625173</v>
      </c>
      <c r="AY62" s="1"/>
      <c r="AZ62" s="1152">
        <f t="shared" si="22"/>
        <v>96.915059835625172</v>
      </c>
      <c r="BA62" s="411">
        <f t="shared" si="17"/>
        <v>0.16879693367343651</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27.885733801088993</v>
      </c>
      <c r="AB63" s="1238">
        <f>'Input data'!L107</f>
        <v>73006.062982402174</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60842.788077074758</v>
      </c>
      <c r="AT63" s="1242">
        <f t="shared" si="12"/>
        <v>5073.2370691510978</v>
      </c>
      <c r="AU63" s="1242">
        <f t="shared" si="13"/>
        <v>1414.1322425500148</v>
      </c>
      <c r="AV63" s="1238">
        <f t="shared" si="14"/>
        <v>0</v>
      </c>
      <c r="AW63" s="1242">
        <f t="shared" si="15"/>
        <v>5675.9055936263003</v>
      </c>
      <c r="AX63" s="744">
        <f t="shared" si="16"/>
        <v>73006.062982402174</v>
      </c>
      <c r="AY63" s="1"/>
      <c r="AZ63" s="1152">
        <f t="shared" si="22"/>
        <v>100.93383659240217</v>
      </c>
      <c r="BA63" s="411">
        <f t="shared" si="17"/>
        <v>0.17584618029533483</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27.885733801088993</v>
      </c>
      <c r="AB64" s="1238">
        <f>'Input data'!L108</f>
        <v>75335.720575934523</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62012.221405935001</v>
      </c>
      <c r="AT64" s="1242">
        <f t="shared" si="12"/>
        <v>5235.1264353094475</v>
      </c>
      <c r="AU64" s="1242">
        <f t="shared" si="13"/>
        <v>1459.257863389337</v>
      </c>
      <c r="AV64" s="1238">
        <f t="shared" si="14"/>
        <v>0</v>
      </c>
      <c r="AW64" s="1242">
        <f t="shared" si="15"/>
        <v>6629.1148713007269</v>
      </c>
      <c r="AX64" s="744">
        <f t="shared" si="16"/>
        <v>75335.720575934523</v>
      </c>
      <c r="AY64" s="1"/>
      <c r="AZ64" s="1152">
        <f t="shared" si="22"/>
        <v>103.57369346593453</v>
      </c>
      <c r="BA64" s="411">
        <f t="shared" si="17"/>
        <v>0.18316517556882467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27.885733801088993</v>
      </c>
      <c r="AB65" s="1238">
        <f>'Input data'!L109</f>
        <v>74176.989893064034</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60298.204976024033</v>
      </c>
      <c r="AT65" s="1242">
        <f t="shared" si="12"/>
        <v>5154.6055139865393</v>
      </c>
      <c r="AU65" s="1242">
        <f t="shared" si="13"/>
        <v>1436.8131738369896</v>
      </c>
      <c r="AV65" s="1238">
        <f t="shared" si="14"/>
        <v>0</v>
      </c>
      <c r="AW65" s="1242">
        <f t="shared" si="15"/>
        <v>7287.3662292164609</v>
      </c>
      <c r="AX65" s="744">
        <f t="shared" si="16"/>
        <v>74176.989893064034</v>
      </c>
      <c r="AY65" s="1"/>
      <c r="AZ65" s="1152">
        <f t="shared" si="22"/>
        <v>102.71995349306403</v>
      </c>
      <c r="BA65" s="411">
        <f t="shared" si="17"/>
        <v>0.19068717392247067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27.885733801088993</v>
      </c>
      <c r="AB66" s="471">
        <f>'Input data'!L110</f>
        <v>76431.770711741163</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61347.786595439065</v>
      </c>
      <c r="AT66" s="517">
        <f t="shared" si="12"/>
        <v>5311.2916461353298</v>
      </c>
      <c r="AU66" s="517">
        <f t="shared" si="13"/>
        <v>1480.4884266217236</v>
      </c>
      <c r="AV66" s="471">
        <f t="shared" si="14"/>
        <v>0</v>
      </c>
      <c r="AW66" s="517">
        <f t="shared" si="15"/>
        <v>8292.2040435450253</v>
      </c>
      <c r="AX66" s="534">
        <f t="shared" si="16"/>
        <v>76431.770711741148</v>
      </c>
      <c r="AY66" s="413"/>
      <c r="AZ66" s="1244">
        <f t="shared" si="22"/>
        <v>104.33012798515219</v>
      </c>
      <c r="BA66" s="415">
        <f t="shared" si="17"/>
        <v>0.2092672707093475</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27.885733801088993</v>
      </c>
      <c r="AB67" s="1238">
        <f>'Input data'!L111</f>
        <v>78941.918575822667</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62553.503966027267</v>
      </c>
      <c r="AT67" s="1242">
        <f t="shared" si="12"/>
        <v>5485.7233943064148</v>
      </c>
      <c r="AU67" s="1242">
        <f t="shared" si="13"/>
        <v>1529.1101558748317</v>
      </c>
      <c r="AV67" s="1238">
        <f t="shared" si="14"/>
        <v>0</v>
      </c>
      <c r="AW67" s="1242">
        <f t="shared" si="15"/>
        <v>9373.5810596141309</v>
      </c>
      <c r="AX67" s="744">
        <f t="shared" si="16"/>
        <v>78941.918575822638</v>
      </c>
      <c r="AY67" s="1"/>
      <c r="AZ67" s="1152">
        <f t="shared" si="22"/>
        <v>106.90412337452776</v>
      </c>
      <c r="BA67" s="411">
        <f t="shared" si="17"/>
        <v>0.22753713941518877</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27.885733801088993</v>
      </c>
      <c r="AB68" s="1238">
        <f>'Input data'!L112</f>
        <v>80689.183326147759</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63111.080778307136</v>
      </c>
      <c r="AT68" s="1242">
        <f t="shared" si="12"/>
        <v>5607.1419168078546</v>
      </c>
      <c r="AU68" s="1242">
        <f t="shared" si="13"/>
        <v>1562.9547890294973</v>
      </c>
      <c r="AV68" s="1238">
        <f t="shared" si="14"/>
        <v>0</v>
      </c>
      <c r="AW68" s="1242">
        <f t="shared" si="15"/>
        <v>10408.005842003276</v>
      </c>
      <c r="AX68" s="744">
        <f t="shared" si="16"/>
        <v>80689.183326147759</v>
      </c>
      <c r="AY68" s="1"/>
      <c r="AZ68" s="1152">
        <f t="shared" si="22"/>
        <v>107.94052648488604</v>
      </c>
      <c r="BA68" s="411">
        <f t="shared" si="17"/>
        <v>0.24508587530185427</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27.885733801088993</v>
      </c>
      <c r="AB69" s="1238">
        <f>'Input data'!L113</f>
        <v>82664.464331339623</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64656.04769877567</v>
      </c>
      <c r="AT69" s="1242">
        <f t="shared" si="12"/>
        <v>5744.405431756536</v>
      </c>
      <c r="AU69" s="1242">
        <f t="shared" si="13"/>
        <v>1601.2161120405976</v>
      </c>
      <c r="AV69" s="1238">
        <f t="shared" si="14"/>
        <v>0</v>
      </c>
      <c r="AW69" s="1242">
        <f t="shared" si="15"/>
        <v>10662.795088766825</v>
      </c>
      <c r="AX69" s="744">
        <f t="shared" si="16"/>
        <v>82664.464331339623</v>
      </c>
      <c r="AY69" s="1"/>
      <c r="AZ69" s="1152">
        <f t="shared" si="22"/>
        <v>109.29613183006272</v>
      </c>
      <c r="BA69" s="411">
        <f t="shared" si="17"/>
        <v>0.25434846660194188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27.885733801088993</v>
      </c>
      <c r="AB70" s="1238">
        <f>'Input data'!L114</f>
        <v>84333.194831545989</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65961.24600484925</v>
      </c>
      <c r="AT70" s="1242">
        <f t="shared" si="12"/>
        <v>5860.3665600002369</v>
      </c>
      <c r="AU70" s="1242">
        <f t="shared" si="13"/>
        <v>1633.53953160422</v>
      </c>
      <c r="AV70" s="1238">
        <f t="shared" si="14"/>
        <v>0</v>
      </c>
      <c r="AW70" s="1242">
        <f t="shared" si="15"/>
        <v>10878.042735092286</v>
      </c>
      <c r="AX70" s="744">
        <f t="shared" si="16"/>
        <v>84333.194831546003</v>
      </c>
      <c r="AY70" s="1"/>
      <c r="AZ70" s="1152">
        <f t="shared" si="22"/>
        <v>110.32910187019579</v>
      </c>
      <c r="BA70" s="411">
        <f t="shared" si="17"/>
        <v>0.26301852617956506</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27.885733801088993</v>
      </c>
      <c r="AB71" s="1238">
        <f>'Input data'!L115</f>
        <v>85278.782244590329</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66700.837622307765</v>
      </c>
      <c r="AT71" s="1242">
        <f t="shared" ref="AT71:AT73" si="49">AB71*AD71*AH71</f>
        <v>5926.0760219271951</v>
      </c>
      <c r="AU71" s="1242">
        <f t="shared" ref="AU71:AU73" si="50">AI71*AD71*AB71</f>
        <v>1651.8556219987643</v>
      </c>
      <c r="AV71" s="1238">
        <f t="shared" ref="AV71:AV73" si="51">AE71*AB71</f>
        <v>0</v>
      </c>
      <c r="AW71" s="1242">
        <f t="shared" ref="AW71:AW73" si="52">AF71*AB71</f>
        <v>11000.012978356614</v>
      </c>
      <c r="AX71" s="744">
        <f t="shared" ref="AX71:AX73" si="53">SUM(AS71:AW71)</f>
        <v>85278.782244590329</v>
      </c>
      <c r="AY71" s="1"/>
      <c r="AZ71" s="1152">
        <f t="shared" si="22"/>
        <v>110.62168154079941</v>
      </c>
      <c r="BA71" s="411">
        <f t="shared" ref="BA71:BA73" si="54">(AX71+AQ71-AS71-AL71)/(AQ71+AX71)</f>
        <v>0.27136885841421854</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27.885733801088993</v>
      </c>
      <c r="AB72" s="1238">
        <f>'Input data'!L116</f>
        <v>86148.111650601713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67380.784005504873</v>
      </c>
      <c r="AT72" s="1242">
        <f t="shared" si="49"/>
        <v>5986.4862671549527</v>
      </c>
      <c r="AU72" s="1242">
        <f t="shared" si="50"/>
        <v>1668.6945897805754</v>
      </c>
      <c r="AV72" s="1238">
        <f t="shared" si="51"/>
        <v>0</v>
      </c>
      <c r="AW72" s="1242">
        <f t="shared" si="52"/>
        <v>11112.146788161326</v>
      </c>
      <c r="AX72" s="744">
        <f t="shared" si="53"/>
        <v>86148.111650601713</v>
      </c>
      <c r="AY72" s="1"/>
      <c r="AZ72" s="1152">
        <f t="shared" ref="AZ72:AZ73" si="59">(AX72+AQ72)*1000/10^6</f>
        <v>110.81953163849391</v>
      </c>
      <c r="BA72" s="411">
        <f t="shared" si="54"/>
        <v>0.27918814642584222</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11.952965502286043</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1" t="s">
        <v>556</v>
      </c>
      <c r="B4" s="1897" t="s">
        <v>557</v>
      </c>
      <c r="C4" s="579">
        <v>0.5</v>
      </c>
      <c r="D4" s="116">
        <v>2030</v>
      </c>
      <c r="E4" s="579">
        <f>C4</f>
        <v>0.5</v>
      </c>
      <c r="F4" s="116">
        <f>2017+5</f>
        <v>2022</v>
      </c>
      <c r="G4" s="579">
        <f>E4</f>
        <v>0.5</v>
      </c>
      <c r="H4" s="116">
        <f>F4</f>
        <v>2022</v>
      </c>
      <c r="J4" s="99"/>
      <c r="K4" s="99"/>
    </row>
    <row r="5" spans="1:11">
      <c r="A5" s="1851"/>
      <c r="B5" s="1877"/>
      <c r="C5" s="575">
        <v>0.65</v>
      </c>
      <c r="D5" s="130">
        <v>2040</v>
      </c>
      <c r="E5" s="575">
        <f t="shared" ref="E5:E6" si="0">C5</f>
        <v>0.65</v>
      </c>
      <c r="F5" s="130">
        <f>2017+10</f>
        <v>2027</v>
      </c>
      <c r="G5" s="575">
        <f t="shared" ref="G5:G6" si="1">E5</f>
        <v>0.65</v>
      </c>
      <c r="H5" s="130">
        <f t="shared" ref="H5:H6" si="2">F5</f>
        <v>2027</v>
      </c>
      <c r="J5" s="99"/>
      <c r="K5" s="99"/>
    </row>
    <row r="6" spans="1:11" ht="15.75" thickBot="1">
      <c r="A6" s="1852"/>
      <c r="B6" s="1878"/>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591"/>
      <c r="B28" s="59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5"/>
      <c r="BK75" s="1855"/>
      <c r="BL75" s="1855"/>
      <c r="BM75" s="1855"/>
      <c r="BN75" s="1855"/>
      <c r="BO75" s="1855"/>
      <c r="BP75" s="1855"/>
      <c r="BQ75" s="1855"/>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4" t="s">
        <v>602</v>
      </c>
      <c r="B94" s="1825"/>
      <c r="C94" s="1825"/>
      <c r="D94" s="1826"/>
      <c r="E94" s="1858" t="s">
        <v>600</v>
      </c>
      <c r="F94" s="1859"/>
      <c r="G94" s="1860"/>
      <c r="H94" s="1861" t="s">
        <v>601</v>
      </c>
      <c r="I94" s="1862"/>
      <c r="J94" s="1862"/>
      <c r="K94" s="1863"/>
      <c r="L94" s="1864" t="s">
        <v>598</v>
      </c>
      <c r="M94" s="1844"/>
      <c r="N94" s="1844"/>
      <c r="O94" s="1844"/>
      <c r="P94" s="1845"/>
      <c r="Q94" s="1843" t="s">
        <v>782</v>
      </c>
      <c r="R94" s="1844"/>
      <c r="S94" s="1844"/>
      <c r="T94" s="1844"/>
      <c r="U94" s="1845"/>
      <c r="V94" s="1799" t="s">
        <v>763</v>
      </c>
      <c r="W94" s="1781" t="s">
        <v>608</v>
      </c>
      <c r="X94" s="1865"/>
      <c r="Y94" s="1866" t="s">
        <v>594</v>
      </c>
      <c r="Z94" s="1846" t="s">
        <v>770</v>
      </c>
      <c r="AA94" s="1846"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635</v>
      </c>
      <c r="BW94" s="1794"/>
      <c r="BX94" s="1813"/>
      <c r="BY94" s="1793" t="s">
        <v>638</v>
      </c>
      <c r="BZ94" s="1794"/>
      <c r="CA94" s="1795"/>
      <c r="CB94" s="1812" t="s">
        <v>636</v>
      </c>
      <c r="CC94" s="1811"/>
      <c r="CD94" s="1810" t="s">
        <v>639</v>
      </c>
      <c r="CE94" s="1811"/>
      <c r="CG94" s="1802" t="s">
        <v>742</v>
      </c>
      <c r="CH94" s="1803"/>
      <c r="CI94" s="1803"/>
      <c r="CJ94" s="1803"/>
      <c r="CK94" s="1803"/>
      <c r="CL94" s="1803"/>
      <c r="CM94" s="1804"/>
    </row>
    <row r="95" spans="1:91" s="10" customFormat="1" ht="42.6" customHeight="1" thickBot="1">
      <c r="A95" s="1822"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42"/>
      <c r="W95" s="1597" t="s">
        <v>605</v>
      </c>
      <c r="X95" s="1643" t="s">
        <v>576</v>
      </c>
      <c r="Y95" s="1867"/>
      <c r="Z95" s="1847"/>
      <c r="AA95" s="1847"/>
      <c r="AB95" s="1840"/>
      <c r="AC95" s="1849"/>
      <c r="AD95" s="1840"/>
      <c r="AE95" s="1840"/>
      <c r="AF95" s="1896"/>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805" t="s">
        <v>743</v>
      </c>
    </row>
    <row r="96" spans="1:91" ht="16.5" thickBot="1">
      <c r="A96" s="1857"/>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41"/>
      <c r="AC96" s="1849"/>
      <c r="AD96" s="1841"/>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806"/>
    </row>
    <row r="97" spans="1:91">
      <c r="A97" s="127">
        <f>'Input data'!A117</f>
        <v>2017</v>
      </c>
      <c r="B97" s="662">
        <f>'Input data'!B117</f>
        <v>56.521948041648095</v>
      </c>
      <c r="C97" s="236">
        <f>'Input data'!C117</f>
        <v>3137.875983783445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3177.6171152014581</v>
      </c>
      <c r="D98" s="1554">
        <f>'Input data'!D118</f>
        <v>48363465.096576817</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108.19824295420007</v>
      </c>
      <c r="BW98" s="114">
        <f t="shared" ref="BW98:BW130" si="65">((AK98-AM98*AK98)+(AC138-AC138*AE138))/(AK98+AC138)</f>
        <v>0.30265453320366476</v>
      </c>
      <c r="BX98" s="1695">
        <f t="shared" si="25"/>
        <v>48.363465096576817</v>
      </c>
      <c r="BY98" s="527">
        <f t="shared" ref="BY98:BY130" si="66">(AK98+AC178)*1000/10^6</f>
        <v>108.19824295420007</v>
      </c>
      <c r="BZ98" s="417">
        <f t="shared" ref="BZ98:BZ130" si="67">((AK98-AM98*AK98)+(AC178-AC178*AE178))/(AK98+AC178)</f>
        <v>0.30265453320366476</v>
      </c>
      <c r="CA98" s="544">
        <f t="shared" si="26"/>
        <v>48.363465096576817</v>
      </c>
      <c r="CB98" s="649">
        <f t="shared" si="27"/>
        <v>2.3712632285903479E-2</v>
      </c>
      <c r="CC98" s="525">
        <f t="shared" ref="CC98:CC130" si="68">W178</f>
        <v>2.2436844797943833E-2</v>
      </c>
      <c r="CD98" s="417">
        <f t="shared" si="28"/>
        <v>2.3712632285903479E-2</v>
      </c>
      <c r="CE98" s="525">
        <f t="shared" ref="CE98:CE130" si="69">W178</f>
        <v>2.2436844797943833E-2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3191.1157871170903</v>
      </c>
      <c r="D99" s="1554">
        <f>'Input data'!D119</f>
        <v>48129044.025280453</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105.05421947623027</v>
      </c>
      <c r="BW99" s="114">
        <f t="shared" si="65"/>
        <v>0.31907616511737785</v>
      </c>
      <c r="BX99" s="1695">
        <f t="shared" si="25"/>
        <v>48.12904402528045</v>
      </c>
      <c r="BY99" s="527">
        <f t="shared" si="66"/>
        <v>105.05421947623027</v>
      </c>
      <c r="BZ99" s="417">
        <f t="shared" si="67"/>
        <v>0.31907616511737785</v>
      </c>
      <c r="CA99" s="544">
        <f t="shared" si="26"/>
        <v>48.12904402528045</v>
      </c>
      <c r="CB99" s="649">
        <f t="shared" si="27"/>
        <v>4.7766344222348933E-2</v>
      </c>
      <c r="CC99" s="525">
        <f t="shared" si="68"/>
        <v>5.560735560668284E-2</v>
      </c>
      <c r="CD99" s="417">
        <f t="shared" si="28"/>
        <v>4.7766344222348933E-2</v>
      </c>
      <c r="CE99" s="525">
        <f t="shared" si="69"/>
        <v>5.560735560668284E-2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2966.2682082444217</v>
      </c>
      <c r="D100" s="1554">
        <f>'Input data'!D120</f>
        <v>46058160.682511166</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100.78036426667808</v>
      </c>
      <c r="BW100" s="114">
        <f t="shared" si="65"/>
        <v>0.32705439744415965</v>
      </c>
      <c r="BX100" s="1695">
        <f t="shared" si="25"/>
        <v>46.058160682511165</v>
      </c>
      <c r="BY100" s="527">
        <f t="shared" si="66"/>
        <v>100.78036426667808</v>
      </c>
      <c r="BZ100" s="417">
        <f t="shared" si="67"/>
        <v>0.32705439744415965</v>
      </c>
      <c r="CA100" s="544">
        <f t="shared" si="26"/>
        <v>46.058160682511165</v>
      </c>
      <c r="CB100" s="649">
        <f t="shared" si="27"/>
        <v>7.0040644951311681E-2</v>
      </c>
      <c r="CC100" s="525">
        <f t="shared" si="68"/>
        <v>5.0710289954079557E-2</v>
      </c>
      <c r="CD100" s="417">
        <f t="shared" si="28"/>
        <v>7.0040644951311681E-2</v>
      </c>
      <c r="CE100" s="525">
        <f t="shared" si="69"/>
        <v>5.0710289954079557E-2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3038.1751914578113</v>
      </c>
      <c r="D101" s="1554">
        <f>'Input data'!D121</f>
        <v>46117917.659239456</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98.372266506970348</v>
      </c>
      <c r="BW101" s="114">
        <f t="shared" si="65"/>
        <v>0.34637741219104656</v>
      </c>
      <c r="BX101" s="1695">
        <f t="shared" si="25"/>
        <v>46.117917659239453</v>
      </c>
      <c r="BY101" s="527">
        <f t="shared" si="66"/>
        <v>98.372266506970348</v>
      </c>
      <c r="BZ101" s="417">
        <f t="shared" si="67"/>
        <v>0.34637741219104656</v>
      </c>
      <c r="CA101" s="544">
        <f t="shared" si="26"/>
        <v>46.117917659239453</v>
      </c>
      <c r="CB101" s="649">
        <f t="shared" si="27"/>
        <v>8.7685876347071812E-2</v>
      </c>
      <c r="CC101" s="525">
        <f t="shared" si="68"/>
        <v>8.8329428693263212E-2</v>
      </c>
      <c r="CD101" s="417">
        <f t="shared" si="28"/>
        <v>8.7685876347071812E-2</v>
      </c>
      <c r="CE101" s="525">
        <f t="shared" si="69"/>
        <v>8.8329428693263212E-2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3104.0528937895433</v>
      </c>
      <c r="D102" s="1554">
        <f>'Input data'!D122</f>
        <v>46098961.111762151</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96.146142197715989</v>
      </c>
      <c r="BW102" s="114">
        <f t="shared" si="65"/>
        <v>0.36596721811691174</v>
      </c>
      <c r="BX102" s="1695">
        <f t="shared" si="25"/>
        <v>46.098961111762151</v>
      </c>
      <c r="BY102" s="527">
        <f t="shared" si="66"/>
        <v>96.146142197715989</v>
      </c>
      <c r="BZ102" s="417">
        <f t="shared" si="67"/>
        <v>0.36596721811691174</v>
      </c>
      <c r="CA102" s="544">
        <f t="shared" si="26"/>
        <v>46.098961111762151</v>
      </c>
      <c r="CB102" s="649">
        <f t="shared" si="27"/>
        <v>0.10394016738010314</v>
      </c>
      <c r="CC102" s="525">
        <f t="shared" si="68"/>
        <v>0.1216895466631408</v>
      </c>
      <c r="CD102" s="417">
        <f t="shared" si="28"/>
        <v>0.10394016738010314</v>
      </c>
      <c r="CE102" s="525">
        <f t="shared" si="69"/>
        <v>0.1216895466631408</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3174.6577899429631</v>
      </c>
      <c r="D103" s="1554">
        <f>'Input data'!D123</f>
        <v>46029462.884833738</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94.151375361309903</v>
      </c>
      <c r="BW103" s="114">
        <f t="shared" si="65"/>
        <v>0.38615212863352355</v>
      </c>
      <c r="BX103" s="1695">
        <f t="shared" si="25"/>
        <v>46.029462884833741</v>
      </c>
      <c r="BY103" s="527">
        <f t="shared" si="66"/>
        <v>94.151375361309903</v>
      </c>
      <c r="BZ103" s="417">
        <f t="shared" si="67"/>
        <v>0.38615212863352355</v>
      </c>
      <c r="CA103" s="544">
        <f t="shared" si="26"/>
        <v>46.029462884833741</v>
      </c>
      <c r="CB103" s="649">
        <f t="shared" si="27"/>
        <v>0.11889879957863858</v>
      </c>
      <c r="CC103" s="525">
        <f t="shared" si="68"/>
        <v>0.15206774659485889</v>
      </c>
      <c r="CD103" s="417">
        <f t="shared" si="28"/>
        <v>0.11889879957863858</v>
      </c>
      <c r="CE103" s="525">
        <f t="shared" si="69"/>
        <v>0.15206774659485889</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3245.7786398987987</v>
      </c>
      <c r="D104" s="1554">
        <f>'Input data'!D124</f>
        <v>46760887.053286292</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92.458215913789047</v>
      </c>
      <c r="BW104" s="114">
        <f t="shared" si="65"/>
        <v>0.40736709645741448</v>
      </c>
      <c r="BX104" s="1695">
        <f t="shared" si="25"/>
        <v>46.760887053286289</v>
      </c>
      <c r="BY104" s="527">
        <f t="shared" si="66"/>
        <v>92.458215913789047</v>
      </c>
      <c r="BZ104" s="417">
        <f t="shared" si="67"/>
        <v>0.40736709645741448</v>
      </c>
      <c r="CA104" s="544">
        <f t="shared" si="26"/>
        <v>46.760887053286289</v>
      </c>
      <c r="CB104" s="649">
        <f t="shared" si="27"/>
        <v>0.13265100107403016</v>
      </c>
      <c r="CC104" s="525">
        <f t="shared" si="68"/>
        <v>0.18638536255948157</v>
      </c>
      <c r="CD104" s="417">
        <f t="shared" si="28"/>
        <v>0.13265100107403016</v>
      </c>
      <c r="CE104" s="525">
        <f t="shared" si="69"/>
        <v>0.18638536255948157</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3318.0901258130493</v>
      </c>
      <c r="D105" s="1554">
        <f>'Input data'!D125</f>
        <v>47471515.729288042</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90.987150916347716</v>
      </c>
      <c r="BW105" s="114">
        <f t="shared" si="65"/>
        <v>0.42905398043220599</v>
      </c>
      <c r="BX105" s="1695">
        <f t="shared" si="25"/>
        <v>47.471515729288043</v>
      </c>
      <c r="BY105" s="527">
        <f t="shared" si="66"/>
        <v>90.987150916347716</v>
      </c>
      <c r="BZ105" s="417">
        <f t="shared" si="67"/>
        <v>0.42905398043220599</v>
      </c>
      <c r="CA105" s="544">
        <f t="shared" si="26"/>
        <v>47.471515729288043</v>
      </c>
      <c r="CB105" s="649">
        <f t="shared" si="27"/>
        <v>0.14528032436176563</v>
      </c>
      <c r="CC105" s="525">
        <f t="shared" si="68"/>
        <v>0.21713210277135842</v>
      </c>
      <c r="CD105" s="417">
        <f t="shared" si="28"/>
        <v>0.14528032436176563</v>
      </c>
      <c r="CE105" s="525">
        <f t="shared" si="69"/>
        <v>0.21713210277135842</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3388.1292498968169</v>
      </c>
      <c r="D106" s="1554">
        <f>'Input data'!D126</f>
        <v>47155573.556548044</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89.567015458975789</v>
      </c>
      <c r="BW106" s="114">
        <f t="shared" si="65"/>
        <v>0.45011628351570993</v>
      </c>
      <c r="BX106" s="1695">
        <f t="shared" si="25"/>
        <v>47.155573556548042</v>
      </c>
      <c r="BY106" s="527">
        <f t="shared" si="66"/>
        <v>89.567015458975789</v>
      </c>
      <c r="BZ106" s="417">
        <f t="shared" si="67"/>
        <v>0.45011628351570993</v>
      </c>
      <c r="CA106" s="544">
        <f t="shared" si="26"/>
        <v>47.155573556548042</v>
      </c>
      <c r="CB106" s="649">
        <f t="shared" si="27"/>
        <v>0.15588583154405877</v>
      </c>
      <c r="CC106" s="525">
        <f t="shared" si="68"/>
        <v>0.23729175329203012</v>
      </c>
      <c r="CD106" s="417">
        <f t="shared" si="28"/>
        <v>0.15588583154405877</v>
      </c>
      <c r="CE106" s="525">
        <f t="shared" si="69"/>
        <v>0.23729175329203012</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3456.5731968319619</v>
      </c>
      <c r="D107" s="1554">
        <f>'Input data'!D127</f>
        <v>46387865.584530152</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88.258611365869058</v>
      </c>
      <c r="BW107" s="114">
        <f t="shared" si="65"/>
        <v>0.47093903640649376</v>
      </c>
      <c r="BX107" s="1695">
        <f t="shared" si="25"/>
        <v>46.387865584530154</v>
      </c>
      <c r="BY107" s="527">
        <f t="shared" si="66"/>
        <v>88.258611365869058</v>
      </c>
      <c r="BZ107" s="417">
        <f t="shared" si="67"/>
        <v>0.47093903640649376</v>
      </c>
      <c r="CA107" s="544">
        <f t="shared" si="26"/>
        <v>46.387865584530154</v>
      </c>
      <c r="CB107" s="649">
        <f t="shared" si="27"/>
        <v>0.16554621920854717</v>
      </c>
      <c r="CC107" s="525">
        <f t="shared" si="68"/>
        <v>0.25220542545342928</v>
      </c>
      <c r="CD107" s="417">
        <f t="shared" si="28"/>
        <v>0.16554621920854717</v>
      </c>
      <c r="CE107" s="525">
        <f t="shared" si="69"/>
        <v>0.25220542545342928</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3518.7016336473253</v>
      </c>
      <c r="D108" s="1554">
        <f>'Input data'!D128</f>
        <v>45562764.203784145</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86.633689324644109</v>
      </c>
      <c r="BW108" s="114">
        <f t="shared" si="65"/>
        <v>0.48900124053304661</v>
      </c>
      <c r="BX108" s="1695">
        <f t="shared" si="25"/>
        <v>45.562764203784148</v>
      </c>
      <c r="BY108" s="527">
        <f t="shared" si="66"/>
        <v>86.633689324644109</v>
      </c>
      <c r="BZ108" s="417">
        <f t="shared" si="67"/>
        <v>0.48900124053304661</v>
      </c>
      <c r="CA108" s="544">
        <f t="shared" si="26"/>
        <v>45.562764203784148</v>
      </c>
      <c r="CB108" s="649">
        <f t="shared" si="27"/>
        <v>0.18787758011779954</v>
      </c>
      <c r="CC108" s="525">
        <f t="shared" si="68"/>
        <v>0.26560089560164712</v>
      </c>
      <c r="CD108" s="417">
        <f t="shared" si="28"/>
        <v>0.18787758011779954</v>
      </c>
      <c r="CE108" s="525">
        <f t="shared" si="69"/>
        <v>0.26560089560164712</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3592.3616892137088</v>
      </c>
      <c r="D109" s="1554">
        <f>'Input data'!D129</f>
        <v>43795407.992307447</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85.066364829761667</v>
      </c>
      <c r="BW109" s="114">
        <f t="shared" si="65"/>
        <v>0.50660740481994948</v>
      </c>
      <c r="BX109" s="1695">
        <f t="shared" si="25"/>
        <v>43.795407992307446</v>
      </c>
      <c r="BY109" s="527">
        <f t="shared" si="66"/>
        <v>85.066364829761667</v>
      </c>
      <c r="BZ109" s="417">
        <f t="shared" si="67"/>
        <v>0.50660740481994948</v>
      </c>
      <c r="CA109" s="544">
        <f t="shared" si="26"/>
        <v>43.795407992307446</v>
      </c>
      <c r="CB109" s="649">
        <f t="shared" si="27"/>
        <v>0.20894363003364869</v>
      </c>
      <c r="CC109" s="525">
        <f t="shared" si="68"/>
        <v>0.27196132045441135</v>
      </c>
      <c r="CD109" s="417">
        <f t="shared" si="28"/>
        <v>0.20894363003364869</v>
      </c>
      <c r="CE109" s="525">
        <f t="shared" si="69"/>
        <v>0.27196132045441135</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3669.3332547906198</v>
      </c>
      <c r="D110" s="1554">
        <f>'Input data'!D130</f>
        <v>42212550.185441136</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83.686522577566578</v>
      </c>
      <c r="BW110" s="114">
        <f t="shared" si="65"/>
        <v>0.52451280458085492</v>
      </c>
      <c r="BX110" s="1695">
        <f t="shared" si="25"/>
        <v>42.212550185441138</v>
      </c>
      <c r="BY110" s="527">
        <f t="shared" si="66"/>
        <v>83.686522577566578</v>
      </c>
      <c r="BZ110" s="417">
        <f t="shared" si="67"/>
        <v>0.52451280458085492</v>
      </c>
      <c r="CA110" s="544">
        <f t="shared" si="26"/>
        <v>42.212550185441138</v>
      </c>
      <c r="CB110" s="649">
        <f t="shared" si="27"/>
        <v>0.22882200098597416</v>
      </c>
      <c r="CC110" s="525">
        <f t="shared" si="68"/>
        <v>0.27843111478040938</v>
      </c>
      <c r="CD110" s="417">
        <f t="shared" si="28"/>
        <v>0.22882200098597416</v>
      </c>
      <c r="CE110" s="525">
        <f t="shared" si="69"/>
        <v>0.27843111478040938</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3754.7097919248044</v>
      </c>
      <c r="D111" s="1554">
        <f>'Input data'!D131</f>
        <v>40013176.202348821</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82.189620025586976</v>
      </c>
      <c r="BW111" s="114">
        <f t="shared" si="65"/>
        <v>0.53365119860807098</v>
      </c>
      <c r="BX111" s="1695">
        <f t="shared" si="25"/>
        <v>40.013176202348824</v>
      </c>
      <c r="BY111" s="527">
        <f t="shared" si="66"/>
        <v>82.189620025586976</v>
      </c>
      <c r="BZ111" s="417">
        <f t="shared" si="67"/>
        <v>0.53365119860807098</v>
      </c>
      <c r="CA111" s="544">
        <f t="shared" si="26"/>
        <v>40.013176202348824</v>
      </c>
      <c r="CB111" s="649">
        <f t="shared" si="27"/>
        <v>0.24572749882361522</v>
      </c>
      <c r="CC111" s="525">
        <f t="shared" si="68"/>
        <v>0.28259321099066337</v>
      </c>
      <c r="CD111" s="417">
        <f t="shared" si="28"/>
        <v>0.24572749882361522</v>
      </c>
      <c r="CE111" s="525">
        <f t="shared" si="69"/>
        <v>0.28259321099066337</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3841.2772730382248</v>
      </c>
      <c r="D112" s="1554">
        <f>'Input data'!D132</f>
        <v>38610746.730229639</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80.901266191004581</v>
      </c>
      <c r="BW112" s="114">
        <f t="shared" si="65"/>
        <v>0.54378706341672212</v>
      </c>
      <c r="BX112" s="1695">
        <f t="shared" si="25"/>
        <v>38.610746730229636</v>
      </c>
      <c r="BY112" s="527">
        <f t="shared" si="66"/>
        <v>80.901266191004581</v>
      </c>
      <c r="BZ112" s="417">
        <f t="shared" si="67"/>
        <v>0.54378706341672212</v>
      </c>
      <c r="CA112" s="544">
        <f t="shared" si="26"/>
        <v>38.610746730229636</v>
      </c>
      <c r="CB112" s="649">
        <f t="shared" si="27"/>
        <v>0.26236415346842734</v>
      </c>
      <c r="CC112" s="525">
        <f t="shared" si="68"/>
        <v>0.2912618152016262</v>
      </c>
      <c r="CD112" s="417">
        <f t="shared" si="28"/>
        <v>0.26236415346842734</v>
      </c>
      <c r="CE112" s="525">
        <f t="shared" si="69"/>
        <v>0.2912618152016262</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3925.8301023425406</v>
      </c>
      <c r="D113" s="1554">
        <f>'Input data'!D133</f>
        <v>35893925.366364077</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79.381385959480824</v>
      </c>
      <c r="BW113" s="114">
        <f t="shared" si="65"/>
        <v>0.55244018833111119</v>
      </c>
      <c r="BX113" s="1695">
        <f t="shared" si="25"/>
        <v>35.89392536636408</v>
      </c>
      <c r="BY113" s="527">
        <f t="shared" si="66"/>
        <v>79.381385959480824</v>
      </c>
      <c r="BZ113" s="417">
        <f t="shared" si="67"/>
        <v>0.55244018833111119</v>
      </c>
      <c r="CA113" s="544">
        <f t="shared" si="26"/>
        <v>35.89392536636408</v>
      </c>
      <c r="CB113" s="649">
        <f t="shared" si="27"/>
        <v>0.27873582031809607</v>
      </c>
      <c r="CC113" s="525">
        <f t="shared" si="68"/>
        <v>0.2915018414898215</v>
      </c>
      <c r="CD113" s="417">
        <f t="shared" si="28"/>
        <v>0.27873582031809607</v>
      </c>
      <c r="CE113" s="525">
        <f t="shared" si="69"/>
        <v>0.2915018414898215</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4017.5545355657728</v>
      </c>
      <c r="D114" s="1554">
        <f>'Input data'!D134</f>
        <v>34070640.252123825</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78.11693640926056</v>
      </c>
      <c r="BW114" s="114">
        <f t="shared" si="65"/>
        <v>0.56236440334169424</v>
      </c>
      <c r="BX114" s="1695">
        <f t="shared" si="25"/>
        <v>34.070640252123823</v>
      </c>
      <c r="BY114" s="527">
        <f t="shared" si="66"/>
        <v>78.11693640926056</v>
      </c>
      <c r="BZ114" s="417">
        <f t="shared" si="67"/>
        <v>0.56236440334169424</v>
      </c>
      <c r="CA114" s="544">
        <f t="shared" si="26"/>
        <v>34.070640252123823</v>
      </c>
      <c r="CB114" s="649">
        <f t="shared" si="27"/>
        <v>0.29484629303664733</v>
      </c>
      <c r="CC114" s="525">
        <f t="shared" si="68"/>
        <v>0.29710199448643149</v>
      </c>
      <c r="CD114" s="417">
        <f t="shared" si="28"/>
        <v>0.29484629303664733</v>
      </c>
      <c r="CE114" s="525">
        <f t="shared" si="69"/>
        <v>0.29710199448643149</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4109.6070708193529</v>
      </c>
      <c r="D115" s="1554">
        <f>'Input data'!D135</f>
        <v>32101550.937127549</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76.863811053725328</v>
      </c>
      <c r="BW115" s="114">
        <f t="shared" si="65"/>
        <v>0.57218703023836059</v>
      </c>
      <c r="BX115" s="1695">
        <f t="shared" si="25"/>
        <v>32.101550937127548</v>
      </c>
      <c r="BY115" s="527">
        <f t="shared" si="66"/>
        <v>76.863811053725328</v>
      </c>
      <c r="BZ115" s="417">
        <f t="shared" si="67"/>
        <v>0.57218703023836059</v>
      </c>
      <c r="CA115" s="544">
        <f t="shared" si="26"/>
        <v>32.101550937127548</v>
      </c>
      <c r="CB115" s="649">
        <f t="shared" si="27"/>
        <v>0.31069930485615582</v>
      </c>
      <c r="CC115" s="525">
        <f t="shared" si="68"/>
        <v>0.30145801801819783</v>
      </c>
      <c r="CD115" s="417">
        <f t="shared" si="28"/>
        <v>0.31069930485615582</v>
      </c>
      <c r="CE115" s="525">
        <f t="shared" si="69"/>
        <v>0.30145801801819783</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4212.3662007146222</v>
      </c>
      <c r="D116" s="1554">
        <f>'Input data'!D136</f>
        <v>29486027.004734956</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75.564177763356483</v>
      </c>
      <c r="BW116" s="114">
        <f t="shared" si="65"/>
        <v>0.58159612145431161</v>
      </c>
      <c r="BX116" s="1695">
        <f t="shared" si="25"/>
        <v>29.486027004734957</v>
      </c>
      <c r="BY116" s="527">
        <f t="shared" si="66"/>
        <v>75.564177763356483</v>
      </c>
      <c r="BZ116" s="417">
        <f t="shared" si="67"/>
        <v>0.58159612145431161</v>
      </c>
      <c r="CA116" s="544">
        <f t="shared" si="26"/>
        <v>29.486027004734957</v>
      </c>
      <c r="CB116" s="649">
        <f t="shared" si="27"/>
        <v>0.32580167937132221</v>
      </c>
      <c r="CC116" s="525">
        <f t="shared" si="68"/>
        <v>0.30188074275121612</v>
      </c>
      <c r="CD116" s="417">
        <f t="shared" si="28"/>
        <v>0.32580167937132221</v>
      </c>
      <c r="CE116" s="525">
        <f t="shared" si="69"/>
        <v>0.30188074275121612</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4323.2869691255937</v>
      </c>
      <c r="D117" s="1554">
        <f>'Input data'!D137</f>
        <v>27584050.105578285</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74.718593652706076</v>
      </c>
      <c r="BW117" s="114">
        <f t="shared" si="65"/>
        <v>0.5910042032435262</v>
      </c>
      <c r="BX117" s="1695">
        <f t="shared" si="25"/>
        <v>27.584050105578285</v>
      </c>
      <c r="BY117" s="527">
        <f t="shared" si="66"/>
        <v>74.718593652706076</v>
      </c>
      <c r="BZ117" s="417">
        <f t="shared" si="67"/>
        <v>0.5910042032435262</v>
      </c>
      <c r="CA117" s="544">
        <f t="shared" si="26"/>
        <v>27.584050105578285</v>
      </c>
      <c r="CB117" s="649">
        <f t="shared" si="27"/>
        <v>0.33280193124638935</v>
      </c>
      <c r="CC117" s="525">
        <f t="shared" si="68"/>
        <v>0.30668952086527934</v>
      </c>
      <c r="CD117" s="417">
        <f t="shared" si="28"/>
        <v>0.33280193124638935</v>
      </c>
      <c r="CE117" s="525">
        <f t="shared" si="69"/>
        <v>0.30668952086527934</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4429.5258324159622</v>
      </c>
      <c r="D118" s="1554">
        <f>'Input data'!D138</f>
        <v>25666208.351278711</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73.775816167711923</v>
      </c>
      <c r="BW118" s="114">
        <f t="shared" si="65"/>
        <v>0.60070490115956265</v>
      </c>
      <c r="BX118" s="1695">
        <f t="shared" si="25"/>
        <v>25.666208351278712</v>
      </c>
      <c r="BY118" s="527">
        <f t="shared" si="66"/>
        <v>73.775816167711923</v>
      </c>
      <c r="BZ118" s="417">
        <f t="shared" si="67"/>
        <v>0.60070490115956265</v>
      </c>
      <c r="CA118" s="544">
        <f t="shared" si="26"/>
        <v>25.666208351278712</v>
      </c>
      <c r="CB118" s="649">
        <f t="shared" si="27"/>
        <v>0.3432238595609628</v>
      </c>
      <c r="CC118" s="525">
        <f t="shared" si="68"/>
        <v>0.31085199950510456</v>
      </c>
      <c r="CD118" s="417">
        <f t="shared" si="28"/>
        <v>0.3432238595609628</v>
      </c>
      <c r="CE118" s="525">
        <f t="shared" si="69"/>
        <v>0.31085199950510456</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4537.8682488831228</v>
      </c>
      <c r="D119" s="1554">
        <f>'Input data'!D139</f>
        <v>23748366.596979138</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72.877177617311716</v>
      </c>
      <c r="BW119" s="114">
        <f t="shared" si="65"/>
        <v>0.61044343456087957</v>
      </c>
      <c r="BX119" s="1695">
        <f t="shared" si="25"/>
        <v>23.748366596979139</v>
      </c>
      <c r="BY119" s="527">
        <f t="shared" si="66"/>
        <v>72.877177617311716</v>
      </c>
      <c r="BZ119" s="417">
        <f t="shared" si="67"/>
        <v>0.61044343456087957</v>
      </c>
      <c r="CA119" s="544">
        <f t="shared" si="26"/>
        <v>23.748366596979139</v>
      </c>
      <c r="CB119" s="649">
        <f t="shared" si="27"/>
        <v>0.35350649570399229</v>
      </c>
      <c r="CC119" s="525">
        <f t="shared" si="68"/>
        <v>0.31474740588439332</v>
      </c>
      <c r="CD119" s="417">
        <f t="shared" si="28"/>
        <v>0.35350649570399229</v>
      </c>
      <c r="CE119" s="525">
        <f t="shared" si="69"/>
        <v>0.31474740588439332</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4648.3670832077869</v>
      </c>
      <c r="D120" s="1554">
        <f>'Input data'!D140</f>
        <v>21830524.84267956</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72.021799382617999</v>
      </c>
      <c r="BW120" s="114">
        <f t="shared" si="65"/>
        <v>0.62021460504824799</v>
      </c>
      <c r="BX120" s="1695">
        <f t="shared" si="25"/>
        <v>21.830524842679559</v>
      </c>
      <c r="BY120" s="527">
        <f t="shared" si="66"/>
        <v>72.021799382617999</v>
      </c>
      <c r="BZ120" s="417">
        <f t="shared" si="67"/>
        <v>0.62021460504824799</v>
      </c>
      <c r="CA120" s="544">
        <f t="shared" si="26"/>
        <v>21.830524842679559</v>
      </c>
      <c r="CB120" s="649">
        <f t="shared" si="27"/>
        <v>0.36365151761921655</v>
      </c>
      <c r="CC120" s="525">
        <f t="shared" si="68"/>
        <v>0.31838239928544299</v>
      </c>
      <c r="CD120" s="417">
        <f t="shared" si="28"/>
        <v>0.36365151761921655</v>
      </c>
      <c r="CE120" s="525">
        <f t="shared" si="69"/>
        <v>0.31838239928544299</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4756.7967774693152</v>
      </c>
      <c r="D121" s="1554">
        <f>'Input data'!D141</f>
        <v>20986341.131158557</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70.92852517159389</v>
      </c>
      <c r="BW121" s="114">
        <f t="shared" si="65"/>
        <v>0.6350976248102882</v>
      </c>
      <c r="BX121" s="1695">
        <f t="shared" si="25"/>
        <v>20.986341131158557</v>
      </c>
      <c r="BY121" s="527">
        <f t="shared" si="66"/>
        <v>70.92852517159389</v>
      </c>
      <c r="BZ121" s="417">
        <f t="shared" si="67"/>
        <v>0.6350976248102882</v>
      </c>
      <c r="CA121" s="544">
        <f t="shared" si="26"/>
        <v>20.986341131158557</v>
      </c>
      <c r="CB121" s="649">
        <f t="shared" si="27"/>
        <v>0.37326134680596657</v>
      </c>
      <c r="CC121" s="525">
        <f t="shared" si="68"/>
        <v>0.33415944300520739</v>
      </c>
      <c r="CD121" s="417">
        <f t="shared" si="28"/>
        <v>0.37326134680596657</v>
      </c>
      <c r="CE121" s="525">
        <f t="shared" si="69"/>
        <v>0.33415944300520739</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4871.1906981048578</v>
      </c>
      <c r="D122" s="1554">
        <f>'Input data'!D142</f>
        <v>20142157.41963755</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69.937111800210474</v>
      </c>
      <c r="BW122" s="114">
        <f t="shared" si="65"/>
        <v>0.64994123123762115</v>
      </c>
      <c r="BX122" s="1695">
        <f t="shared" si="25"/>
        <v>20.142157419637549</v>
      </c>
      <c r="BY122" s="527">
        <f t="shared" si="66"/>
        <v>69.937111800210474</v>
      </c>
      <c r="BZ122" s="417">
        <f t="shared" si="67"/>
        <v>0.64994123123762115</v>
      </c>
      <c r="CA122" s="544">
        <f t="shared" si="26"/>
        <v>20.142157419637549</v>
      </c>
      <c r="CB122" s="649">
        <f t="shared" si="27"/>
        <v>0.38275965270757828</v>
      </c>
      <c r="CC122" s="525">
        <f t="shared" si="68"/>
        <v>0.34905281732144955</v>
      </c>
      <c r="CD122" s="417">
        <f t="shared" si="28"/>
        <v>0.38275965270757828</v>
      </c>
      <c r="CE122" s="525">
        <f t="shared" si="69"/>
        <v>0.34905281732144955</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4990.5559670511793</v>
      </c>
      <c r="D123" s="1554">
        <f>'Input data'!D143</f>
        <v>19297973.708116546</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69.038638845981822</v>
      </c>
      <c r="BW123" s="114">
        <f t="shared" si="65"/>
        <v>0.66469063985890675</v>
      </c>
      <c r="BX123" s="1695">
        <f t="shared" si="25"/>
        <v>19.297973708116547</v>
      </c>
      <c r="BY123" s="527">
        <f t="shared" si="66"/>
        <v>69.038638845981822</v>
      </c>
      <c r="BZ123" s="417">
        <f t="shared" si="67"/>
        <v>0.66469063985890675</v>
      </c>
      <c r="CA123" s="544">
        <f t="shared" si="26"/>
        <v>19.297973708116547</v>
      </c>
      <c r="CB123" s="649">
        <f t="shared" si="27"/>
        <v>0.39214758076794598</v>
      </c>
      <c r="CC123" s="525">
        <f t="shared" si="68"/>
        <v>0.36305697581207375</v>
      </c>
      <c r="CD123" s="417">
        <f t="shared" si="28"/>
        <v>0.39214758076794598</v>
      </c>
      <c r="CE123" s="525">
        <f t="shared" si="69"/>
        <v>0.36305697581207375</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5115.0644127146761</v>
      </c>
      <c r="D124" s="1554">
        <f>'Input data'!D144</f>
        <v>18453789.996595539</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68.230329435887711</v>
      </c>
      <c r="BW124" s="114">
        <f t="shared" si="65"/>
        <v>0.67932232168152928</v>
      </c>
      <c r="BX124" s="1695">
        <f t="shared" si="25"/>
        <v>18.453789996595539</v>
      </c>
      <c r="BY124" s="527">
        <f t="shared" si="66"/>
        <v>68.230329435887711</v>
      </c>
      <c r="BZ124" s="417">
        <f t="shared" si="67"/>
        <v>0.67932232168152928</v>
      </c>
      <c r="CA124" s="544">
        <f t="shared" si="26"/>
        <v>18.453789996595539</v>
      </c>
      <c r="CB124" s="649">
        <f t="shared" si="27"/>
        <v>0.40142626362055789</v>
      </c>
      <c r="CC124" s="525">
        <f t="shared" si="68"/>
        <v>0.37621105388337017</v>
      </c>
      <c r="CD124" s="417">
        <f t="shared" si="28"/>
        <v>0.40142626362055789</v>
      </c>
      <c r="CE124" s="525">
        <f t="shared" si="69"/>
        <v>0.37621105388337017</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5248.0307118669889</v>
      </c>
      <c r="D125" s="1554">
        <f>'Input data'!D145</f>
        <v>17609606.285074536</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67.525615994064637</v>
      </c>
      <c r="BW125" s="114">
        <f t="shared" si="65"/>
        <v>0.69388547226839015</v>
      </c>
      <c r="BX125" s="1695">
        <f t="shared" si="25"/>
        <v>17.609606285074534</v>
      </c>
      <c r="BY125" s="527">
        <f t="shared" si="66"/>
        <v>67.525615994064637</v>
      </c>
      <c r="BZ125" s="417">
        <f t="shared" si="67"/>
        <v>0.69388547226839015</v>
      </c>
      <c r="CA125" s="544">
        <f t="shared" si="26"/>
        <v>17.609606285074534</v>
      </c>
      <c r="CB125" s="649">
        <f t="shared" si="27"/>
        <v>0.41059682127280317</v>
      </c>
      <c r="CC125" s="525">
        <f t="shared" si="68"/>
        <v>0.38863965440453363</v>
      </c>
      <c r="CD125" s="417">
        <f t="shared" si="28"/>
        <v>0.41059682127280317</v>
      </c>
      <c r="CE125" s="525">
        <f t="shared" si="69"/>
        <v>0.38863965440453363</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5389.0089835561967</v>
      </c>
      <c r="D126" s="1554">
        <f>'Input data'!D146</f>
        <v>16818521.382757913</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66.920339455820468</v>
      </c>
      <c r="BW126" s="114">
        <f t="shared" si="65"/>
        <v>0.70834095465244895</v>
      </c>
      <c r="BX126" s="1695">
        <f t="shared" si="25"/>
        <v>16.818521382757915</v>
      </c>
      <c r="BY126" s="527">
        <f t="shared" si="66"/>
        <v>66.920339455820468</v>
      </c>
      <c r="BZ126" s="417">
        <f t="shared" si="67"/>
        <v>0.70834095465244895</v>
      </c>
      <c r="CA126" s="544">
        <f t="shared" si="26"/>
        <v>16.818521382757915</v>
      </c>
      <c r="CB126" s="649">
        <f t="shared" si="27"/>
        <v>0.41931610360905747</v>
      </c>
      <c r="CC126" s="525">
        <f t="shared" si="68"/>
        <v>0.4006063876336301</v>
      </c>
      <c r="CD126" s="417">
        <f t="shared" si="28"/>
        <v>0.41931610360905747</v>
      </c>
      <c r="CE126" s="525">
        <f t="shared" si="69"/>
        <v>0.4006063876336301</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5523.7818835189873</v>
      </c>
      <c r="D127" s="1554">
        <f>'Input data'!D147</f>
        <v>16027436.480441289</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66.337464668917733</v>
      </c>
      <c r="BW127" s="114">
        <f t="shared" si="65"/>
        <v>0.72234532211311842</v>
      </c>
      <c r="BX127" s="1695">
        <f t="shared" si="25"/>
        <v>16.027436480441288</v>
      </c>
      <c r="BY127" s="527">
        <f t="shared" si="66"/>
        <v>66.337464668917733</v>
      </c>
      <c r="BZ127" s="417">
        <f t="shared" si="67"/>
        <v>0.72234532211311842</v>
      </c>
      <c r="CA127" s="544">
        <f t="shared" si="26"/>
        <v>16.027436480441288</v>
      </c>
      <c r="CB127" s="649">
        <f t="shared" si="27"/>
        <v>0.4279500163115344</v>
      </c>
      <c r="CC127" s="525">
        <f t="shared" si="68"/>
        <v>0.41151294014269446</v>
      </c>
      <c r="CD127" s="417">
        <f t="shared" si="28"/>
        <v>0.4279500163115344</v>
      </c>
      <c r="CE127" s="525">
        <f t="shared" si="69"/>
        <v>0.41151294014269446</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5664.7250883278812</v>
      </c>
      <c r="D128" s="1554">
        <f>'Input data'!D148</f>
        <v>15236351.578124667</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66.059293316911436</v>
      </c>
      <c r="BW128" s="114">
        <f t="shared" si="65"/>
        <v>0.73451473992355865</v>
      </c>
      <c r="BX128" s="1695">
        <f t="shared" si="25"/>
        <v>15.236351578124667</v>
      </c>
      <c r="BY128" s="527">
        <f t="shared" si="66"/>
        <v>66.059293316911436</v>
      </c>
      <c r="BZ128" s="417">
        <f t="shared" si="67"/>
        <v>0.73451473992355865</v>
      </c>
      <c r="CA128" s="544">
        <f t="shared" si="26"/>
        <v>15.236351578124667</v>
      </c>
      <c r="CB128" s="649">
        <f t="shared" si="27"/>
        <v>0.42949384463559215</v>
      </c>
      <c r="CC128" s="525">
        <f t="shared" si="68"/>
        <v>0.42172707281916677</v>
      </c>
      <c r="CD128" s="417">
        <f t="shared" si="28"/>
        <v>0.42949384463559215</v>
      </c>
      <c r="CE128" s="525">
        <f t="shared" si="69"/>
        <v>0.42172707281916677</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5814.0235724591912</v>
      </c>
      <c r="D129" s="237">
        <f>'Input data'!D149</f>
        <v>14445266.675808044</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65.87187444874688</v>
      </c>
      <c r="BW129" s="114">
        <f t="shared" si="65"/>
        <v>0.74640792214570395</v>
      </c>
      <c r="BX129" s="1695">
        <f t="shared" si="25"/>
        <v>14.445266675808044</v>
      </c>
      <c r="BY129" s="527">
        <f t="shared" si="66"/>
        <v>65.87187444874688</v>
      </c>
      <c r="BZ129" s="417">
        <f t="shared" si="67"/>
        <v>0.74640792214570395</v>
      </c>
      <c r="CA129" s="544">
        <f t="shared" si="26"/>
        <v>14.445266675808044</v>
      </c>
      <c r="CB129" s="649">
        <f t="shared" si="27"/>
        <v>0.43102944159952994</v>
      </c>
      <c r="CC129" s="525">
        <f t="shared" si="68"/>
        <v>0.43132121389095202</v>
      </c>
      <c r="CD129" s="417">
        <f t="shared" si="28"/>
        <v>0.43102944159952994</v>
      </c>
      <c r="CE129" s="525">
        <f t="shared" si="69"/>
        <v>0.43132121389095202</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6000.3382578828714</v>
      </c>
      <c r="D130" s="240">
        <f>'Input data'!D150</f>
        <v>13654181.77349142</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65.918605622412073</v>
      </c>
      <c r="BW130" s="651">
        <f t="shared" si="65"/>
        <v>0.75853937115891301</v>
      </c>
      <c r="BX130" s="1696">
        <f t="shared" si="25"/>
        <v>13.65418177349142</v>
      </c>
      <c r="BY130" s="670">
        <f t="shared" si="66"/>
        <v>65.918605622412073</v>
      </c>
      <c r="BZ130" s="651">
        <f t="shared" si="67"/>
        <v>0.75853937115891301</v>
      </c>
      <c r="CA130" s="675">
        <f t="shared" si="26"/>
        <v>13.65418177349142</v>
      </c>
      <c r="CB130" s="650">
        <f t="shared" si="27"/>
        <v>0.43255685448712144</v>
      </c>
      <c r="CC130" s="652">
        <f t="shared" si="68"/>
        <v>0.44084964249689274</v>
      </c>
      <c r="CD130" s="651">
        <f t="shared" si="28"/>
        <v>0.43255685448712144</v>
      </c>
      <c r="CE130" s="652">
        <f t="shared" si="69"/>
        <v>0.44084964249689274</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98"/>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892" t="s">
        <v>735</v>
      </c>
      <c r="AL134" s="1893"/>
      <c r="AM134" s="1893"/>
      <c r="AN134" s="1893"/>
      <c r="AO134" s="1894"/>
    </row>
    <row r="135" spans="1:91" ht="58.9" customHeight="1">
      <c r="A135" s="182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34"/>
      <c r="N135" s="508" t="s">
        <v>605</v>
      </c>
      <c r="O135" s="511" t="s">
        <v>606</v>
      </c>
      <c r="P135" s="1815"/>
      <c r="Q135" s="1817"/>
      <c r="R135" s="1817"/>
      <c r="S135" s="1817"/>
      <c r="T135" s="1849"/>
      <c r="U135" s="1882"/>
      <c r="V135" s="1819"/>
      <c r="W135" s="1821"/>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3137.875983783445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3177.6171152014581</v>
      </c>
      <c r="D138" s="236">
        <f>'Input data'!D118</f>
        <v>48363465.096576817</v>
      </c>
      <c r="E138" s="527">
        <f>'Input data'!J118*C138</f>
        <v>37981.947757476722</v>
      </c>
      <c r="F138" s="528">
        <f>'Input data'!L118</f>
        <v>86345.412854053546</v>
      </c>
      <c r="G138" s="528">
        <f>$G$137*(1+((($G$150/$G$137)^(1/($A$150-$A$137)))-1))^(A138-$A$137)</f>
        <v>64886.148572305057</v>
      </c>
      <c r="H138" s="528">
        <f>E138*$B$12+I138*$E$80-G138</f>
        <v>2294.9666617642069</v>
      </c>
      <c r="I138" s="530">
        <f t="shared" ref="I138:I170" si="99">D138/1000</f>
        <v>48363.465096576816</v>
      </c>
      <c r="J138" s="417">
        <f t="shared" ref="J138:J148" si="100">$J$137*(1+((($J$150/$J$137)^(1/($A$150-$A$137)))-1))^(A138-$A$137)</f>
        <v>6.7388021833337503E-2</v>
      </c>
      <c r="K138" s="1514">
        <f>(I138)*J138-(I138)*$J$137</f>
        <v>282.4563345434226</v>
      </c>
      <c r="L138" s="1514">
        <f t="shared" ref="L138:L170" si="101">(E138)*$C$12*$G$12-(E138)*$C$12*$G$12</f>
        <v>0</v>
      </c>
      <c r="M138" s="1511">
        <f>L138+K138</f>
        <v>282.4563345434226</v>
      </c>
      <c r="N138" s="1456">
        <f>($N$142-$N$137)/($A$102-$A$97)+N137</f>
        <v>0.05</v>
      </c>
      <c r="O138" s="1513">
        <f t="shared" ref="O138:O170" si="102">N138*$E$137*($C$85)*$B$12</f>
        <v>75.191700000000026</v>
      </c>
      <c r="P138" s="1698">
        <f>O138+M138</f>
        <v>357.64803454342263</v>
      </c>
      <c r="Q138" s="1366">
        <f t="shared" ref="Q138:Q170" si="103">E138*$B$12+(1-$J$137)*I138-P138</f>
        <v>66823.46719952584</v>
      </c>
      <c r="R138" s="1366">
        <f>Q138-G138</f>
        <v>1937.3186272207822</v>
      </c>
      <c r="S138" s="1091">
        <f t="shared" ref="S138:S170" si="104">R138/(Q138-I138*(1-J138))</f>
        <v>8.9198761112968206E-2</v>
      </c>
      <c r="T138" s="135" t="str">
        <f t="shared" ref="T138:T170" si="105">IF(AND(S138&gt;=0,S138&lt;=1),"Yes","No")</f>
        <v>Yes</v>
      </c>
      <c r="U138" s="1091">
        <f t="shared" ref="U138:U170" si="106">IF(S138&lt;=0,0,IF(S138&gt;=1,1,S138))</f>
        <v>8.9198761112968206E-2</v>
      </c>
      <c r="V138" s="1496">
        <f t="shared" si="97"/>
        <v>84408.094226832764</v>
      </c>
      <c r="W138" s="1493">
        <f t="shared" si="98"/>
        <v>2.2436844797943833E-2</v>
      </c>
      <c r="X138" s="527">
        <f t="shared" ref="X138:X170" si="107">(E138*$B$12-O138-L138)*(1-U138)+I138*(1-J138)</f>
        <v>64886.148572305072</v>
      </c>
      <c r="Y138" s="1511">
        <f t="shared" ref="Y138:Y170" si="108">I138*J138+E138*$G$12*$C$12</f>
        <v>6300.6420176703086</v>
      </c>
      <c r="Z138" s="528">
        <f t="shared" ref="Z138:Z170" si="109">($C$12*$H$12*E138+O138)</f>
        <v>1791.5768124499484</v>
      </c>
      <c r="AA138" s="528">
        <f t="shared" ref="AA138:AA170" si="110">$F$137*$D$11</f>
        <v>0</v>
      </c>
      <c r="AB138" s="528">
        <f t="shared" ref="AB138:AB170" si="111">E138*$E$12</f>
        <v>11429.726824407437</v>
      </c>
      <c r="AC138" s="528">
        <f t="shared" ref="AC138:AC170" si="112">SUM(X138:AB138)</f>
        <v>84408.094226832764</v>
      </c>
      <c r="AD138" s="1489">
        <f t="shared" ref="AD138:AD170" si="113">X138-G138</f>
        <v>0</v>
      </c>
      <c r="AE138" s="417">
        <f t="shared" ref="AE138:AE170" si="114">X138/AC138</f>
        <v>0.76871950689864299</v>
      </c>
      <c r="AF138" s="417">
        <f t="shared" ref="AF138:AF170" si="115">Y138/AC138</f>
        <v>7.4644997916175876E-2</v>
      </c>
      <c r="AG138" s="417">
        <f t="shared" ref="AG138:AG170" si="116">Z138/AC138</f>
        <v>2.1225177855993083E-2</v>
      </c>
      <c r="AH138" s="417">
        <f>AA138/AC138</f>
        <v>0</v>
      </c>
      <c r="AI138" s="417">
        <f t="shared" ref="AI138:AI169" si="117">AB138/AC138</f>
        <v>0.13541031732918812</v>
      </c>
      <c r="AJ138" s="525">
        <f t="shared" ref="AJ138:AJ170" si="118">SUM(AE138:AI138)</f>
        <v>1</v>
      </c>
      <c r="AK138" s="1499">
        <f t="shared" ref="AK138:AK170" si="119">I138*(1-$J$137)-K138</f>
        <v>45104.346854712843</v>
      </c>
      <c r="AL138" s="1500">
        <f t="shared" ref="AL138:AL170" si="120">(E138*$C$86*$B$12-L138)*(1-U138)</f>
        <v>18463.245397604536</v>
      </c>
      <c r="AM138" s="1500">
        <f t="shared" ref="AM138:AM170" si="121">(E138*($C$85)*$B$12-O138)*(1-U138)</f>
        <v>1318.5563199876849</v>
      </c>
      <c r="AN138" s="1500">
        <f t="shared" ref="AN138:AN170" si="122">SUM(AK138:AM138)</f>
        <v>64886.148572305065</v>
      </c>
      <c r="AO138" s="1565">
        <f t="shared" ref="AO138:AO170" si="123">AN138-X138</f>
        <v>0</v>
      </c>
    </row>
    <row r="139" spans="1:91">
      <c r="A139" s="127">
        <f>'Input data'!A119</f>
        <v>2019</v>
      </c>
      <c r="B139" s="662">
        <f>'Input data'!B119</f>
        <v>58.364834921819444</v>
      </c>
      <c r="C139" s="236">
        <f>'Input data'!C119</f>
        <v>3191.1157871170903</v>
      </c>
      <c r="D139" s="236">
        <f>'Input data'!D119</f>
        <v>48129044.025280453</v>
      </c>
      <c r="E139" s="527">
        <f>'Input data'!J119*C139</f>
        <v>38143.296917210952</v>
      </c>
      <c r="F139" s="528">
        <f>'Input data'!L119</f>
        <v>86272.340942491399</v>
      </c>
      <c r="G139" s="528">
        <f t="shared" ref="G139:G149" si="124">$G$137*(1+((($G$150/$G$137)^(1/($A$150-$A$137)))-1))^(A139-$A$137)</f>
        <v>61517.098453473154</v>
      </c>
      <c r="H139" s="528">
        <f t="shared" ref="H139:H170" si="125">E139*$B$12+I139*$E$80-G139</f>
        <v>5536.6070927365799</v>
      </c>
      <c r="I139" s="530">
        <f t="shared" si="99"/>
        <v>48129.044025280455</v>
      </c>
      <c r="J139" s="417">
        <f t="shared" si="100"/>
        <v>7.3782491286642105E-2</v>
      </c>
      <c r="K139" s="1514">
        <f t="shared" ref="K139:K170" si="126">(I139)*J139-(I139)*$J$137</f>
        <v>588.84695092646461</v>
      </c>
      <c r="L139" s="1514">
        <f t="shared" si="101"/>
        <v>0</v>
      </c>
      <c r="M139" s="1511">
        <f t="shared" ref="M139:M170" si="127">L139+K139</f>
        <v>588.84695092646461</v>
      </c>
      <c r="N139" s="1456">
        <f>($N$142-$N$137)/($A$102-$A$97)+N138</f>
        <v>0.1</v>
      </c>
      <c r="O139" s="1513">
        <f t="shared" si="102"/>
        <v>150.38340000000005</v>
      </c>
      <c r="P139" s="1698">
        <f>O139+M139</f>
        <v>739.23035092646467</v>
      </c>
      <c r="Q139" s="1366">
        <f t="shared" si="103"/>
        <v>66314.475195283274</v>
      </c>
      <c r="R139" s="1366">
        <f t="shared" ref="R139:R170" si="128">Q139-G139</f>
        <v>4797.3767418101197</v>
      </c>
      <c r="S139" s="1091">
        <f t="shared" si="104"/>
        <v>0.22070591430383663</v>
      </c>
      <c r="T139" s="135" t="str">
        <f t="shared" si="105"/>
        <v>Yes</v>
      </c>
      <c r="U139" s="1091">
        <f t="shared" si="106"/>
        <v>0.22070591430383663</v>
      </c>
      <c r="V139" s="1496">
        <f>AC139</f>
        <v>81474.964200681294</v>
      </c>
      <c r="W139" s="1493">
        <f t="shared" si="98"/>
        <v>5.560735560668284E-2</v>
      </c>
      <c r="X139" s="527">
        <f t="shared" si="107"/>
        <v>61517.098453473154</v>
      </c>
      <c r="Y139" s="1511">
        <f t="shared" si="108"/>
        <v>6605.5250880326876</v>
      </c>
      <c r="Z139" s="528">
        <f t="shared" si="109"/>
        <v>1874.0597998121038</v>
      </c>
      <c r="AA139" s="528">
        <f t="shared" si="110"/>
        <v>0</v>
      </c>
      <c r="AB139" s="528">
        <f t="shared" si="111"/>
        <v>11478.280859363344</v>
      </c>
      <c r="AC139" s="528">
        <f t="shared" si="112"/>
        <v>81474.964200681294</v>
      </c>
      <c r="AD139" s="1489">
        <f t="shared" si="113"/>
        <v>0</v>
      </c>
      <c r="AE139" s="417">
        <f t="shared" si="114"/>
        <v>0.75504296389686232</v>
      </c>
      <c r="AF139" s="417">
        <f t="shared" si="115"/>
        <v>8.1074292610458759E-2</v>
      </c>
      <c r="AG139" s="417">
        <f t="shared" si="116"/>
        <v>2.3001664599644377E-2</v>
      </c>
      <c r="AH139" s="417">
        <f t="shared" ref="AH139:AH170" si="129">AA139/AC139</f>
        <v>0</v>
      </c>
      <c r="AI139" s="417">
        <f t="shared" si="117"/>
        <v>0.1408810788930345</v>
      </c>
      <c r="AJ139" s="525">
        <f t="shared" si="118"/>
        <v>0.99999999999999989</v>
      </c>
      <c r="AK139" s="1499">
        <f t="shared" si="119"/>
        <v>44577.963253850787</v>
      </c>
      <c r="AL139" s="1500">
        <f t="shared" si="120"/>
        <v>15864.515234512215</v>
      </c>
      <c r="AM139" s="1500">
        <f t="shared" si="121"/>
        <v>1074.6199651101513</v>
      </c>
      <c r="AN139" s="1500">
        <f t="shared" si="122"/>
        <v>61517.098453473154</v>
      </c>
      <c r="AO139" s="1565">
        <f t="shared" si="123"/>
        <v>0</v>
      </c>
    </row>
    <row r="140" spans="1:91">
      <c r="A140" s="127">
        <f>'Input data'!A120</f>
        <v>2020</v>
      </c>
      <c r="B140" s="662">
        <f>'Input data'!B120</f>
        <v>59.308690000000006</v>
      </c>
      <c r="C140" s="236">
        <f>'Input data'!C120</f>
        <v>2966.2682082444217</v>
      </c>
      <c r="D140" s="236">
        <f>'Input data'!D120</f>
        <v>46058160.682511166</v>
      </c>
      <c r="E140" s="527">
        <f>'Input data'!J120*C140</f>
        <v>35455.701563673407</v>
      </c>
      <c r="F140" s="528">
        <f>'Input data'!L120</f>
        <v>81513.862246184581</v>
      </c>
      <c r="G140" s="528">
        <f t="shared" si="124"/>
        <v>58322.977791126912</v>
      </c>
      <c r="H140" s="528">
        <f t="shared" si="125"/>
        <v>5245.1412501168161</v>
      </c>
      <c r="I140" s="530">
        <f t="shared" si="99"/>
        <v>46058.160682511167</v>
      </c>
      <c r="J140" s="417">
        <f t="shared" si="100"/>
        <v>8.0783733850016193E-2</v>
      </c>
      <c r="K140" s="1514">
        <f t="shared" si="126"/>
        <v>885.97456033590561</v>
      </c>
      <c r="L140" s="1514">
        <f t="shared" si="101"/>
        <v>0</v>
      </c>
      <c r="M140" s="1511">
        <f t="shared" si="127"/>
        <v>885.97456033590561</v>
      </c>
      <c r="N140" s="1456">
        <f>($N$142-$N$137)/($A$102-$A$97)+N139</f>
        <v>0.15000000000000002</v>
      </c>
      <c r="O140" s="1513">
        <f t="shared" si="102"/>
        <v>225.57510000000011</v>
      </c>
      <c r="P140" s="1698">
        <f t="shared" ref="P140:P170" si="130">O140+M140</f>
        <v>1111.5496603359056</v>
      </c>
      <c r="Q140" s="1366">
        <f t="shared" si="103"/>
        <v>62456.569380907822</v>
      </c>
      <c r="R140" s="1366">
        <f t="shared" si="128"/>
        <v>4133.59158978091</v>
      </c>
      <c r="S140" s="1091">
        <f t="shared" si="104"/>
        <v>0.20545548707319625</v>
      </c>
      <c r="T140" s="135" t="str">
        <f t="shared" si="105"/>
        <v>Yes</v>
      </c>
      <c r="U140" s="1091">
        <f t="shared" si="106"/>
        <v>0.20545548707319625</v>
      </c>
      <c r="V140" s="1496">
        <f t="shared" si="97"/>
        <v>77380.270656403663</v>
      </c>
      <c r="W140" s="1493">
        <f t="shared" si="98"/>
        <v>5.0710289954079557E-2</v>
      </c>
      <c r="X140" s="527">
        <f t="shared" si="107"/>
        <v>58322.977791126905</v>
      </c>
      <c r="Y140" s="1511">
        <f t="shared" si="108"/>
        <v>6559.9768705748156</v>
      </c>
      <c r="Z140" s="528">
        <f t="shared" si="109"/>
        <v>1827.8004177729149</v>
      </c>
      <c r="AA140" s="528">
        <f t="shared" si="110"/>
        <v>0</v>
      </c>
      <c r="AB140" s="528">
        <f t="shared" si="111"/>
        <v>10669.515576929032</v>
      </c>
      <c r="AC140" s="528">
        <f t="shared" si="112"/>
        <v>77380.270656403663</v>
      </c>
      <c r="AD140" s="1489">
        <f t="shared" si="113"/>
        <v>0</v>
      </c>
      <c r="AE140" s="417">
        <f t="shared" si="114"/>
        <v>0.75371896862576226</v>
      </c>
      <c r="AF140" s="417">
        <f t="shared" si="115"/>
        <v>8.4775832585330196E-2</v>
      </c>
      <c r="AG140" s="417">
        <f t="shared" si="116"/>
        <v>2.3621013499539288E-2</v>
      </c>
      <c r="AH140" s="417">
        <f t="shared" si="129"/>
        <v>0</v>
      </c>
      <c r="AI140" s="417">
        <f t="shared" si="117"/>
        <v>0.1378841852893683</v>
      </c>
      <c r="AJ140" s="525">
        <f t="shared" si="118"/>
        <v>1</v>
      </c>
      <c r="AK140" s="1499">
        <f t="shared" si="119"/>
        <v>42337.410488313908</v>
      </c>
      <c r="AL140" s="1500">
        <f t="shared" si="120"/>
        <v>15035.27975442867</v>
      </c>
      <c r="AM140" s="1500">
        <f t="shared" si="121"/>
        <v>950.2875483843261</v>
      </c>
      <c r="AN140" s="1500">
        <f t="shared" si="122"/>
        <v>58322.977791126905</v>
      </c>
      <c r="AO140" s="1565">
        <f t="shared" si="123"/>
        <v>0</v>
      </c>
    </row>
    <row r="141" spans="1:91">
      <c r="A141" s="127">
        <f>'Input data'!A121</f>
        <v>2021</v>
      </c>
      <c r="B141" s="662">
        <f>'Input data'!B121</f>
        <v>59.991580449204264</v>
      </c>
      <c r="C141" s="236">
        <f>'Input data'!C121</f>
        <v>3038.1751914578113</v>
      </c>
      <c r="D141" s="1552">
        <f>'Input data'!D121</f>
        <v>46117917.659239456</v>
      </c>
      <c r="E141" s="1510">
        <f>'Input data'!J121*C141</f>
        <v>36315.20325339651</v>
      </c>
      <c r="F141" s="1511">
        <f>'Input data'!L121</f>
        <v>82433.120912635961</v>
      </c>
      <c r="G141" s="1511">
        <f t="shared" si="124"/>
        <v>55294.7038130703</v>
      </c>
      <c r="H141" s="1511">
        <f t="shared" si="125"/>
        <v>8822.6824871100252</v>
      </c>
      <c r="I141" s="1513">
        <f t="shared" si="99"/>
        <v>46117.917659239458</v>
      </c>
      <c r="J141" s="417">
        <f t="shared" si="100"/>
        <v>8.8449326404511766E-2</v>
      </c>
      <c r="K141" s="1514">
        <f t="shared" si="126"/>
        <v>1240.6452114942012</v>
      </c>
      <c r="L141" s="1514">
        <f t="shared" si="101"/>
        <v>0</v>
      </c>
      <c r="M141" s="1511">
        <f t="shared" si="127"/>
        <v>1240.6452114942012</v>
      </c>
      <c r="N141" s="1456">
        <f>($N$142-$N$137)/($A$102-$A$97)+N140</f>
        <v>0.2</v>
      </c>
      <c r="O141" s="1513">
        <f t="shared" si="102"/>
        <v>300.7668000000001</v>
      </c>
      <c r="P141" s="1698">
        <f t="shared" si="130"/>
        <v>1541.4120114942014</v>
      </c>
      <c r="Q141" s="1366">
        <f t="shared" si="103"/>
        <v>62575.974288686128</v>
      </c>
      <c r="R141" s="1366">
        <f t="shared" si="128"/>
        <v>7281.2704756158273</v>
      </c>
      <c r="S141" s="1091">
        <f t="shared" si="104"/>
        <v>0.35454133449000719</v>
      </c>
      <c r="T141" s="135" t="str">
        <f t="shared" si="105"/>
        <v>Yes</v>
      </c>
      <c r="U141" s="1091">
        <f t="shared" si="106"/>
        <v>0.35454133449000719</v>
      </c>
      <c r="V141" s="1496">
        <f t="shared" si="97"/>
        <v>75151.850437020141</v>
      </c>
      <c r="W141" s="1493">
        <f t="shared" si="98"/>
        <v>8.8329428693263212E-2</v>
      </c>
      <c r="X141" s="527">
        <f t="shared" si="107"/>
        <v>55294.7038130703</v>
      </c>
      <c r="Y141" s="1511">
        <f t="shared" si="108"/>
        <v>6987.1527261925585</v>
      </c>
      <c r="Z141" s="528">
        <f t="shared" si="109"/>
        <v>1941.8325667616298</v>
      </c>
      <c r="AA141" s="528">
        <f t="shared" si="110"/>
        <v>0</v>
      </c>
      <c r="AB141" s="528">
        <f t="shared" si="111"/>
        <v>10928.161330995657</v>
      </c>
      <c r="AC141" s="528">
        <f t="shared" si="112"/>
        <v>75151.850437020141</v>
      </c>
      <c r="AD141" s="1489">
        <f t="shared" si="113"/>
        <v>0</v>
      </c>
      <c r="AE141" s="417">
        <f t="shared" si="114"/>
        <v>0.73577301811628948</v>
      </c>
      <c r="AF141" s="417">
        <f t="shared" si="115"/>
        <v>9.2973794864146891E-2</v>
      </c>
      <c r="AG141" s="417">
        <f t="shared" si="116"/>
        <v>2.5838785811254945E-2</v>
      </c>
      <c r="AH141" s="417">
        <f t="shared" si="129"/>
        <v>0</v>
      </c>
      <c r="AI141" s="417">
        <f t="shared" si="117"/>
        <v>0.1454144012083087</v>
      </c>
      <c r="AJ141" s="525">
        <f t="shared" si="118"/>
        <v>1</v>
      </c>
      <c r="AK141" s="1499">
        <f t="shared" si="119"/>
        <v>42038.818907100991</v>
      </c>
      <c r="AL141" s="1500">
        <f t="shared" si="120"/>
        <v>12510.195949579196</v>
      </c>
      <c r="AM141" s="1500">
        <f t="shared" si="121"/>
        <v>745.68895639010998</v>
      </c>
      <c r="AN141" s="1500">
        <f t="shared" si="122"/>
        <v>55294.7038130703</v>
      </c>
      <c r="AO141" s="1565">
        <f t="shared" si="123"/>
        <v>0</v>
      </c>
    </row>
    <row r="142" spans="1:91">
      <c r="A142" s="873">
        <f>'Input data'!A122</f>
        <v>2022</v>
      </c>
      <c r="B142" s="1553">
        <f>'Input data'!B122</f>
        <v>60.682333816399378</v>
      </c>
      <c r="C142" s="1552">
        <f>'Input data'!C122</f>
        <v>3104.0528937895433</v>
      </c>
      <c r="D142" s="1552">
        <f>'Input data'!D122</f>
        <v>46098961.111762151</v>
      </c>
      <c r="E142" s="1510">
        <f>'Input data'!J122*C142</f>
        <v>37102.637156737575</v>
      </c>
      <c r="F142" s="1511">
        <f>'Input data'!L122</f>
        <v>83201.598268499729</v>
      </c>
      <c r="G142" s="1511">
        <f t="shared" si="124"/>
        <v>52423.665347216396</v>
      </c>
      <c r="H142" s="1511">
        <f t="shared" si="125"/>
        <v>12127.766318176778</v>
      </c>
      <c r="I142" s="1513">
        <f t="shared" si="99"/>
        <v>46098.961111762153</v>
      </c>
      <c r="J142" s="417">
        <f t="shared" si="100"/>
        <v>9.6842309318564565E-2</v>
      </c>
      <c r="K142" s="1514">
        <f t="shared" si="126"/>
        <v>1627.0430432342823</v>
      </c>
      <c r="L142" s="1514">
        <f t="shared" si="101"/>
        <v>0</v>
      </c>
      <c r="M142" s="1511">
        <f t="shared" si="127"/>
        <v>1627.0430432342823</v>
      </c>
      <c r="N142" s="1456">
        <f>$C$26</f>
        <v>0.25</v>
      </c>
      <c r="O142" s="1513">
        <f t="shared" si="102"/>
        <v>375.95850000000013</v>
      </c>
      <c r="P142" s="1698">
        <f t="shared" si="130"/>
        <v>2003.0015432342825</v>
      </c>
      <c r="Q142" s="1366">
        <f t="shared" si="103"/>
        <v>62548.43012215889</v>
      </c>
      <c r="R142" s="1366">
        <f t="shared" si="128"/>
        <v>10124.764774942494</v>
      </c>
      <c r="S142" s="1091">
        <f t="shared" si="104"/>
        <v>0.4841188749075212</v>
      </c>
      <c r="T142" s="135" t="str">
        <f t="shared" si="105"/>
        <v>Yes</v>
      </c>
      <c r="U142" s="1091">
        <f t="shared" si="106"/>
        <v>0.4841188749075212</v>
      </c>
      <c r="V142" s="1496">
        <f t="shared" si="97"/>
        <v>73076.833493557235</v>
      </c>
      <c r="W142" s="1493">
        <f t="shared" si="98"/>
        <v>0.1216895466631408</v>
      </c>
      <c r="X142" s="527">
        <f t="shared" si="107"/>
        <v>52423.665347216396</v>
      </c>
      <c r="Y142" s="1511">
        <f t="shared" si="108"/>
        <v>7435.4400686060644</v>
      </c>
      <c r="Z142" s="528">
        <f t="shared" si="109"/>
        <v>2052.6080087372347</v>
      </c>
      <c r="AA142" s="528">
        <f t="shared" si="110"/>
        <v>0</v>
      </c>
      <c r="AB142" s="528">
        <f t="shared" si="111"/>
        <v>11165.120068997541</v>
      </c>
      <c r="AC142" s="528">
        <f t="shared" si="112"/>
        <v>73076.833493557235</v>
      </c>
      <c r="AD142" s="1489">
        <f t="shared" si="113"/>
        <v>0</v>
      </c>
      <c r="AE142" s="417">
        <f t="shared" si="114"/>
        <v>0.71737735258928936</v>
      </c>
      <c r="AF142" s="417">
        <f t="shared" si="115"/>
        <v>0.1017482519855161</v>
      </c>
      <c r="AG142" s="417">
        <f t="shared" si="116"/>
        <v>2.8088354552447889E-2</v>
      </c>
      <c r="AH142" s="417">
        <f t="shared" si="129"/>
        <v>0</v>
      </c>
      <c r="AI142" s="417">
        <f t="shared" si="117"/>
        <v>0.15278604087274672</v>
      </c>
      <c r="AJ142" s="525">
        <f t="shared" si="118"/>
        <v>1</v>
      </c>
      <c r="AK142" s="1499">
        <f t="shared" si="119"/>
        <v>41634.631260512404</v>
      </c>
      <c r="AL142" s="1500">
        <f t="shared" si="120"/>
        <v>10215.546729827116</v>
      </c>
      <c r="AM142" s="1500">
        <f t="shared" si="121"/>
        <v>573.48735687687713</v>
      </c>
      <c r="AN142" s="1500">
        <f t="shared" si="122"/>
        <v>52423.665347216396</v>
      </c>
      <c r="AO142" s="1565">
        <f t="shared" si="123"/>
        <v>0</v>
      </c>
    </row>
    <row r="143" spans="1:91">
      <c r="A143" s="873">
        <f>'Input data'!A123</f>
        <v>2023</v>
      </c>
      <c r="B143" s="1553">
        <f>'Input data'!B123</f>
        <v>61.381040636574369</v>
      </c>
      <c r="C143" s="1552">
        <f>'Input data'!C123</f>
        <v>3174.6577899429631</v>
      </c>
      <c r="D143" s="1552">
        <f>'Input data'!D123</f>
        <v>46029462.884833738</v>
      </c>
      <c r="E143" s="1510">
        <f>'Input data'!J123*C143</f>
        <v>37946.575044751888</v>
      </c>
      <c r="F143" s="1511">
        <f>'Input data'!L123</f>
        <v>83976.037929585626</v>
      </c>
      <c r="G143" s="1511">
        <f t="shared" si="124"/>
        <v>49701.698334937471</v>
      </c>
      <c r="H143" s="1511">
        <f t="shared" si="125"/>
        <v>15268.770130991616</v>
      </c>
      <c r="I143" s="1513">
        <f t="shared" si="99"/>
        <v>46029.462884833738</v>
      </c>
      <c r="J143" s="417">
        <f t="shared" si="100"/>
        <v>0.10603170487993842</v>
      </c>
      <c r="K143" s="1514">
        <f t="shared" si="126"/>
        <v>2047.5730750751209</v>
      </c>
      <c r="L143" s="1514">
        <f t="shared" si="101"/>
        <v>0</v>
      </c>
      <c r="M143" s="1511">
        <f t="shared" si="127"/>
        <v>2047.5730750751209</v>
      </c>
      <c r="N143" s="1456">
        <f>($N$147-$N$142)/($A$107-$A$102)+N142</f>
        <v>0.3</v>
      </c>
      <c r="O143" s="1513">
        <f t="shared" si="102"/>
        <v>451.15020000000015</v>
      </c>
      <c r="P143" s="1698">
        <f t="shared" si="130"/>
        <v>2498.7232750751209</v>
      </c>
      <c r="Q143" s="1366">
        <f t="shared" si="103"/>
        <v>62471.745190853966</v>
      </c>
      <c r="R143" s="1366">
        <f t="shared" si="128"/>
        <v>12770.046855916495</v>
      </c>
      <c r="S143" s="1091">
        <f t="shared" si="104"/>
        <v>0.59888983105098692</v>
      </c>
      <c r="T143" s="135" t="str">
        <f t="shared" si="105"/>
        <v>Yes</v>
      </c>
      <c r="U143" s="1091">
        <f t="shared" si="106"/>
        <v>0.59888983105098692</v>
      </c>
      <c r="V143" s="1496">
        <f t="shared" si="97"/>
        <v>71205.991073669138</v>
      </c>
      <c r="W143" s="1493">
        <f t="shared" si="98"/>
        <v>0.15206774659485889</v>
      </c>
      <c r="X143" s="527">
        <f t="shared" si="107"/>
        <v>49701.698334937471</v>
      </c>
      <c r="Y143" s="1511">
        <f t="shared" si="108"/>
        <v>7919.2736191086815</v>
      </c>
      <c r="Z143" s="528">
        <f t="shared" si="109"/>
        <v>2165.9368373560555</v>
      </c>
      <c r="AA143" s="528">
        <f t="shared" si="110"/>
        <v>0</v>
      </c>
      <c r="AB143" s="528">
        <f t="shared" si="111"/>
        <v>11419.082282266927</v>
      </c>
      <c r="AC143" s="528">
        <f t="shared" si="112"/>
        <v>71205.991073669138</v>
      </c>
      <c r="AD143" s="1489">
        <f t="shared" si="113"/>
        <v>0</v>
      </c>
      <c r="AE143" s="417">
        <f t="shared" si="114"/>
        <v>0.69799882826596005</v>
      </c>
      <c r="AF143" s="417">
        <f t="shared" si="115"/>
        <v>0.11121639485244247</v>
      </c>
      <c r="AG143" s="417">
        <f t="shared" si="116"/>
        <v>3.0417901705984192E-2</v>
      </c>
      <c r="AH143" s="417">
        <f t="shared" si="129"/>
        <v>0</v>
      </c>
      <c r="AI143" s="417">
        <f t="shared" si="117"/>
        <v>0.16036687517561321</v>
      </c>
      <c r="AJ143" s="525">
        <f t="shared" si="118"/>
        <v>1</v>
      </c>
      <c r="AK143" s="1499">
        <f t="shared" si="119"/>
        <v>41148.880460446962</v>
      </c>
      <c r="AL143" s="1500">
        <f t="shared" si="120"/>
        <v>8123.5050230725165</v>
      </c>
      <c r="AM143" s="1500">
        <f t="shared" si="121"/>
        <v>429.31285141798577</v>
      </c>
      <c r="AN143" s="1500">
        <f t="shared" si="122"/>
        <v>49701.698334937464</v>
      </c>
      <c r="AO143" s="1565">
        <f t="shared" si="123"/>
        <v>0</v>
      </c>
    </row>
    <row r="144" spans="1:91">
      <c r="A144" s="873">
        <f>'Input data'!A124</f>
        <v>2024</v>
      </c>
      <c r="B144" s="1553">
        <f>'Input data'!B124</f>
        <v>62.087792487153699</v>
      </c>
      <c r="C144" s="1552">
        <f>'Input data'!C124</f>
        <v>3245.7786398987987</v>
      </c>
      <c r="D144" s="1552">
        <f>'Input data'!D124</f>
        <v>46760887.053286292</v>
      </c>
      <c r="E144" s="1510">
        <f>'Input data'!J124*C144</f>
        <v>38796.680110767251</v>
      </c>
      <c r="F144" s="1511">
        <f>'Input data'!L124</f>
        <v>85557.567164053544</v>
      </c>
      <c r="G144" s="1511">
        <f t="shared" si="124"/>
        <v>47121.062615822855</v>
      </c>
      <c r="H144" s="1511">
        <f t="shared" si="125"/>
        <v>19023.608854442893</v>
      </c>
      <c r="I144" s="1513">
        <f t="shared" si="99"/>
        <v>46760.887053286293</v>
      </c>
      <c r="J144" s="417">
        <f t="shared" si="100"/>
        <v>0.11609308492183117</v>
      </c>
      <c r="K144" s="1514">
        <f t="shared" si="126"/>
        <v>2550.5887788635673</v>
      </c>
      <c r="L144" s="1514">
        <f t="shared" si="101"/>
        <v>0</v>
      </c>
      <c r="M144" s="1511">
        <f t="shared" si="127"/>
        <v>2550.5887788635673</v>
      </c>
      <c r="N144" s="1456">
        <f>($N$147-$N$142)/($A$107-$A$102)+N143</f>
        <v>0.35</v>
      </c>
      <c r="O144" s="1513">
        <f t="shared" si="102"/>
        <v>526.34190000000012</v>
      </c>
      <c r="P144" s="1698">
        <f t="shared" si="130"/>
        <v>3076.9306788635677</v>
      </c>
      <c r="Q144" s="1366">
        <f t="shared" si="103"/>
        <v>63067.740791402182</v>
      </c>
      <c r="R144" s="1366">
        <f t="shared" si="128"/>
        <v>15946.678175579327</v>
      </c>
      <c r="S144" s="1091">
        <f t="shared" si="104"/>
        <v>0.73367075282609229</v>
      </c>
      <c r="T144" s="135" t="str">
        <f t="shared" si="105"/>
        <v>Yes</v>
      </c>
      <c r="U144" s="1091">
        <f t="shared" si="106"/>
        <v>0.73367075282609229</v>
      </c>
      <c r="V144" s="1496">
        <f t="shared" si="97"/>
        <v>69610.888988474224</v>
      </c>
      <c r="W144" s="1493">
        <f t="shared" si="98"/>
        <v>0.18638536255948157</v>
      </c>
      <c r="X144" s="527">
        <f t="shared" si="107"/>
        <v>47121.062615822855</v>
      </c>
      <c r="Y144" s="1511">
        <f t="shared" si="108"/>
        <v>8535.3816599356414</v>
      </c>
      <c r="Z144" s="528">
        <f t="shared" si="109"/>
        <v>2279.5443576463622</v>
      </c>
      <c r="AA144" s="528">
        <f t="shared" si="110"/>
        <v>0</v>
      </c>
      <c r="AB144" s="528">
        <f t="shared" si="111"/>
        <v>11674.900355069361</v>
      </c>
      <c r="AC144" s="528">
        <f t="shared" si="112"/>
        <v>69610.888988474224</v>
      </c>
      <c r="AD144" s="1489">
        <f t="shared" si="113"/>
        <v>0</v>
      </c>
      <c r="AE144" s="417">
        <f t="shared" si="114"/>
        <v>0.67692085678757663</v>
      </c>
      <c r="AF144" s="417">
        <f t="shared" si="115"/>
        <v>0.12261561063167692</v>
      </c>
      <c r="AG144" s="417">
        <f t="shared" si="116"/>
        <v>3.2746950811442681E-2</v>
      </c>
      <c r="AH144" s="417">
        <f t="shared" si="129"/>
        <v>0</v>
      </c>
      <c r="AI144" s="417">
        <f t="shared" si="117"/>
        <v>0.16771658176930374</v>
      </c>
      <c r="AJ144" s="525">
        <f t="shared" si="118"/>
        <v>0.99999999999999989</v>
      </c>
      <c r="AK144" s="1499">
        <f t="shared" si="119"/>
        <v>41332.271421588972</v>
      </c>
      <c r="AL144" s="1500">
        <f t="shared" si="120"/>
        <v>5514.6838849143378</v>
      </c>
      <c r="AM144" s="1500">
        <f t="shared" si="121"/>
        <v>274.10730931954441</v>
      </c>
      <c r="AN144" s="1500">
        <f t="shared" si="122"/>
        <v>47121.062615822855</v>
      </c>
      <c r="AO144" s="1565">
        <f t="shared" si="123"/>
        <v>0</v>
      </c>
    </row>
    <row r="145" spans="1:41">
      <c r="A145" s="873">
        <f>'Input data'!A125</f>
        <v>2025</v>
      </c>
      <c r="B145" s="1553">
        <f>'Input data'!B125</f>
        <v>62.802682000000026</v>
      </c>
      <c r="C145" s="1552">
        <f>'Input data'!C125</f>
        <v>3318.0901258130493</v>
      </c>
      <c r="D145" s="1552">
        <f>'Input data'!D125</f>
        <v>47471515.729288042</v>
      </c>
      <c r="E145" s="1510">
        <f>'Input data'!J125*C145</f>
        <v>39661.016807319334</v>
      </c>
      <c r="F145" s="1511">
        <f>'Input data'!L125</f>
        <v>87132.532536607381</v>
      </c>
      <c r="G145" s="1511">
        <f t="shared" si="124"/>
        <v>44674.419917829786</v>
      </c>
      <c r="H145" s="1511">
        <f t="shared" si="125"/>
        <v>22633.105190782619</v>
      </c>
      <c r="I145" s="1513">
        <f t="shared" si="99"/>
        <v>47471.515729288039</v>
      </c>
      <c r="J145" s="417">
        <f t="shared" si="100"/>
        <v>0.12710919231119061</v>
      </c>
      <c r="K145" s="1514">
        <f t="shared" si="126"/>
        <v>3112.3015813152447</v>
      </c>
      <c r="L145" s="1514">
        <f t="shared" si="101"/>
        <v>0</v>
      </c>
      <c r="M145" s="1511">
        <f t="shared" si="127"/>
        <v>3112.3015813152447</v>
      </c>
      <c r="N145" s="1456">
        <f>($N$147-$N$142)/($A$107-$A$102)+N144</f>
        <v>0.39999999999999997</v>
      </c>
      <c r="O145" s="1513">
        <f t="shared" si="102"/>
        <v>601.53360000000009</v>
      </c>
      <c r="P145" s="1698">
        <f t="shared" si="130"/>
        <v>3713.8351813152449</v>
      </c>
      <c r="Q145" s="1366">
        <f t="shared" si="103"/>
        <v>63593.689927297157</v>
      </c>
      <c r="R145" s="1366">
        <f t="shared" si="128"/>
        <v>18919.270009467371</v>
      </c>
      <c r="S145" s="1091">
        <f t="shared" si="104"/>
        <v>0.85390254941647914</v>
      </c>
      <c r="T145" s="135" t="str">
        <f t="shared" si="105"/>
        <v>Yes</v>
      </c>
      <c r="U145" s="1091">
        <f t="shared" si="106"/>
        <v>0.85390254941647914</v>
      </c>
      <c r="V145" s="1496">
        <f t="shared" si="97"/>
        <v>68213.262527140017</v>
      </c>
      <c r="W145" s="1493">
        <f t="shared" si="98"/>
        <v>0.21713210277135842</v>
      </c>
      <c r="X145" s="527">
        <f t="shared" si="107"/>
        <v>44674.419917829786</v>
      </c>
      <c r="Y145" s="1511">
        <f t="shared" si="108"/>
        <v>9210.0465264122231</v>
      </c>
      <c r="Z145" s="528">
        <f t="shared" si="109"/>
        <v>2393.7949981614424</v>
      </c>
      <c r="AA145" s="528">
        <f t="shared" si="110"/>
        <v>0</v>
      </c>
      <c r="AB145" s="528">
        <f t="shared" si="111"/>
        <v>11935.001084736559</v>
      </c>
      <c r="AC145" s="528">
        <f t="shared" si="112"/>
        <v>68213.262527140017</v>
      </c>
      <c r="AD145" s="1489">
        <f t="shared" si="113"/>
        <v>0</v>
      </c>
      <c r="AE145" s="417">
        <f t="shared" si="114"/>
        <v>0.65492278572741147</v>
      </c>
      <c r="AF145" s="417">
        <f t="shared" si="115"/>
        <v>0.13501841409136267</v>
      </c>
      <c r="AG145" s="417">
        <f t="shared" si="116"/>
        <v>3.5092809073734348E-2</v>
      </c>
      <c r="AH145" s="417">
        <f t="shared" si="129"/>
        <v>0</v>
      </c>
      <c r="AI145" s="417">
        <f t="shared" si="117"/>
        <v>0.17496599110749145</v>
      </c>
      <c r="AJ145" s="525">
        <f t="shared" si="118"/>
        <v>1</v>
      </c>
      <c r="AK145" s="1499">
        <f t="shared" si="119"/>
        <v>41437.449707150256</v>
      </c>
      <c r="AL145" s="1500">
        <f t="shared" si="120"/>
        <v>3092.5282741911915</v>
      </c>
      <c r="AM145" s="1500">
        <f t="shared" si="121"/>
        <v>144.44193648833701</v>
      </c>
      <c r="AN145" s="1500">
        <f t="shared" si="122"/>
        <v>44674.419917829786</v>
      </c>
      <c r="AO145" s="1565">
        <f t="shared" si="123"/>
        <v>0</v>
      </c>
    </row>
    <row r="146" spans="1:41">
      <c r="A146" s="873">
        <f>'Input data'!A126</f>
        <v>2026</v>
      </c>
      <c r="B146" s="1553">
        <f>'Input data'!B126</f>
        <v>63.421065342005143</v>
      </c>
      <c r="C146" s="1552">
        <f>'Input data'!C126</f>
        <v>3388.1292498968169</v>
      </c>
      <c r="D146" s="1552">
        <f>'Input data'!D126</f>
        <v>47155573.556548044</v>
      </c>
      <c r="E146" s="1510">
        <f>'Input data'!J126*C146</f>
        <v>40498.192041302937</v>
      </c>
      <c r="F146" s="1511">
        <f>'Input data'!L126</f>
        <v>87653.765597850987</v>
      </c>
      <c r="G146" s="1511">
        <f t="shared" si="124"/>
        <v>42354.812990240433</v>
      </c>
      <c r="H146" s="1511">
        <f t="shared" si="125"/>
        <v>25136.592581620309</v>
      </c>
      <c r="I146" s="1513">
        <f t="shared" si="99"/>
        <v>47155.573556548043</v>
      </c>
      <c r="J146" s="417">
        <f t="shared" si="100"/>
        <v>0.13917062141024203</v>
      </c>
      <c r="K146" s="1514">
        <f t="shared" si="126"/>
        <v>3660.3515602576194</v>
      </c>
      <c r="L146" s="1514">
        <f t="shared" si="101"/>
        <v>0</v>
      </c>
      <c r="M146" s="1511">
        <f t="shared" si="127"/>
        <v>3660.3515602576194</v>
      </c>
      <c r="N146" s="1456">
        <f>($N$147-$N$142)/($A$107-$A$102)+N145</f>
        <v>0.44999999999999996</v>
      </c>
      <c r="O146" s="1513">
        <f t="shared" si="102"/>
        <v>676.72530000000006</v>
      </c>
      <c r="P146" s="1698">
        <f t="shared" si="130"/>
        <v>4337.076860257619</v>
      </c>
      <c r="Q146" s="1366">
        <f t="shared" si="103"/>
        <v>63154.328711603121</v>
      </c>
      <c r="R146" s="1366">
        <f t="shared" si="128"/>
        <v>20799.515721362688</v>
      </c>
      <c r="S146" s="1091">
        <f t="shared" si="104"/>
        <v>0.92190609151132685</v>
      </c>
      <c r="T146" s="135" t="str">
        <f t="shared" si="105"/>
        <v>Yes</v>
      </c>
      <c r="U146" s="1091">
        <f t="shared" si="106"/>
        <v>0.92190609151132685</v>
      </c>
      <c r="V146" s="1496">
        <f t="shared" si="97"/>
        <v>66854.249876488291</v>
      </c>
      <c r="W146" s="1493">
        <f t="shared" si="98"/>
        <v>0.23729175329203012</v>
      </c>
      <c r="X146" s="527">
        <f t="shared" si="107"/>
        <v>42354.812990240433</v>
      </c>
      <c r="Y146" s="1511">
        <f t="shared" si="108"/>
        <v>9805.6904156968048</v>
      </c>
      <c r="Z146" s="528">
        <f t="shared" si="109"/>
        <v>2506.818225846549</v>
      </c>
      <c r="AA146" s="528">
        <f t="shared" si="110"/>
        <v>0</v>
      </c>
      <c r="AB146" s="528">
        <f t="shared" si="111"/>
        <v>12186.928244704503</v>
      </c>
      <c r="AC146" s="528">
        <f t="shared" si="112"/>
        <v>66854.249876488291</v>
      </c>
      <c r="AD146" s="1489">
        <f t="shared" si="113"/>
        <v>0</v>
      </c>
      <c r="AE146" s="417">
        <f t="shared" si="114"/>
        <v>0.63353957405086425</v>
      </c>
      <c r="AF146" s="417">
        <f t="shared" si="115"/>
        <v>0.14667265632046722</v>
      </c>
      <c r="AG146" s="417">
        <f t="shared" si="116"/>
        <v>3.7496766929220486E-2</v>
      </c>
      <c r="AH146" s="417">
        <f t="shared" si="129"/>
        <v>0</v>
      </c>
      <c r="AI146" s="417">
        <f t="shared" si="117"/>
        <v>0.18229100269944806</v>
      </c>
      <c r="AJ146" s="525">
        <f t="shared" si="118"/>
        <v>1</v>
      </c>
      <c r="AK146" s="1499">
        <f t="shared" si="119"/>
        <v>40592.903081726872</v>
      </c>
      <c r="AL146" s="1500">
        <f t="shared" si="120"/>
        <v>1687.9516089181495</v>
      </c>
      <c r="AM146" s="1500">
        <f t="shared" si="121"/>
        <v>73.958299595411134</v>
      </c>
      <c r="AN146" s="1500">
        <f t="shared" si="122"/>
        <v>42354.812990240433</v>
      </c>
      <c r="AO146" s="1565">
        <f t="shared" si="123"/>
        <v>0</v>
      </c>
    </row>
    <row r="147" spans="1:41">
      <c r="A147" s="873">
        <f>'Input data'!A127</f>
        <v>2027</v>
      </c>
      <c r="B147" s="1553">
        <f>'Input data'!B127</f>
        <v>64.045537563425796</v>
      </c>
      <c r="C147" s="1552">
        <f>'Input data'!C127</f>
        <v>3456.5731968319619</v>
      </c>
      <c r="D147" s="1552">
        <f>'Input data'!D127</f>
        <v>46387865.584530152</v>
      </c>
      <c r="E147" s="1510">
        <f>'Input data'!J127*C147</f>
        <v>41316.300177859026</v>
      </c>
      <c r="F147" s="1511">
        <f>'Input data'!L127</f>
        <v>87704.165762389181</v>
      </c>
      <c r="G147" s="1511">
        <f t="shared" si="124"/>
        <v>40155.6458200876</v>
      </c>
      <c r="H147" s="1511">
        <f t="shared" si="125"/>
        <v>27084.738742807116</v>
      </c>
      <c r="I147" s="1513">
        <f t="shared" si="99"/>
        <v>46387.865584530155</v>
      </c>
      <c r="J147" s="417">
        <f t="shared" si="100"/>
        <v>0.15237656310721223</v>
      </c>
      <c r="K147" s="1514">
        <f t="shared" si="126"/>
        <v>4213.3553026656718</v>
      </c>
      <c r="L147" s="1514">
        <f t="shared" si="101"/>
        <v>0</v>
      </c>
      <c r="M147" s="1511">
        <f t="shared" si="127"/>
        <v>4213.3553026656718</v>
      </c>
      <c r="N147" s="1456">
        <f>$C$27</f>
        <v>0.5</v>
      </c>
      <c r="O147" s="1513">
        <f t="shared" si="102"/>
        <v>751.91700000000026</v>
      </c>
      <c r="P147" s="1698">
        <f t="shared" si="130"/>
        <v>4965.2723026656722</v>
      </c>
      <c r="Q147" s="1366">
        <f t="shared" si="103"/>
        <v>62275.112260229042</v>
      </c>
      <c r="R147" s="1366">
        <f t="shared" si="128"/>
        <v>22119.466440141441</v>
      </c>
      <c r="S147" s="1091">
        <f t="shared" si="104"/>
        <v>0.96357310608663926</v>
      </c>
      <c r="T147" s="135" t="str">
        <f t="shared" si="105"/>
        <v>Yes</v>
      </c>
      <c r="U147" s="1091">
        <f t="shared" si="106"/>
        <v>0.96357310608663926</v>
      </c>
      <c r="V147" s="1496">
        <f t="shared" si="97"/>
        <v>65584.699322247732</v>
      </c>
      <c r="W147" s="1493">
        <f t="shared" si="98"/>
        <v>0.25220542545342928</v>
      </c>
      <c r="X147" s="527">
        <f t="shared" si="107"/>
        <v>40155.6458200876</v>
      </c>
      <c r="Y147" s="1511">
        <f t="shared" si="108"/>
        <v>10376.956047406682</v>
      </c>
      <c r="Z147" s="528">
        <f t="shared" si="109"/>
        <v>2618.9798209905557</v>
      </c>
      <c r="AA147" s="528">
        <f t="shared" si="110"/>
        <v>0</v>
      </c>
      <c r="AB147" s="528">
        <f t="shared" si="111"/>
        <v>12433.1176337629</v>
      </c>
      <c r="AC147" s="528">
        <f t="shared" si="112"/>
        <v>65584.699322247732</v>
      </c>
      <c r="AD147" s="1489">
        <f t="shared" si="113"/>
        <v>0</v>
      </c>
      <c r="AE147" s="417">
        <f t="shared" si="114"/>
        <v>0.61227155472322103</v>
      </c>
      <c r="AF147" s="417">
        <f t="shared" si="115"/>
        <v>0.15822220967149569</v>
      </c>
      <c r="AG147" s="417">
        <f t="shared" si="116"/>
        <v>3.9932786885586005E-2</v>
      </c>
      <c r="AH147" s="417">
        <f t="shared" si="129"/>
        <v>0</v>
      </c>
      <c r="AI147" s="417">
        <f t="shared" si="117"/>
        <v>0.18957344871969736</v>
      </c>
      <c r="AJ147" s="525">
        <f t="shared" si="118"/>
        <v>1</v>
      </c>
      <c r="AK147" s="1499">
        <f t="shared" si="119"/>
        <v>39319.442056880114</v>
      </c>
      <c r="AL147" s="1500">
        <f t="shared" si="120"/>
        <v>803.2500518288515</v>
      </c>
      <c r="AM147" s="1500">
        <f t="shared" si="121"/>
        <v>32.953711378636015</v>
      </c>
      <c r="AN147" s="1500">
        <f t="shared" si="122"/>
        <v>40155.6458200876</v>
      </c>
      <c r="AO147" s="1565">
        <f t="shared" si="123"/>
        <v>0</v>
      </c>
    </row>
    <row r="148" spans="1:41">
      <c r="A148" s="873">
        <f>'Input data'!A128</f>
        <v>2028</v>
      </c>
      <c r="B148" s="1553">
        <f>'Input data'!B128</f>
        <v>64.676158618096451</v>
      </c>
      <c r="C148" s="1552">
        <f>'Input data'!C128</f>
        <v>3518.7016336473253</v>
      </c>
      <c r="D148" s="1552">
        <f>'Input data'!D128</f>
        <v>45562764.203784145</v>
      </c>
      <c r="E148" s="1510">
        <f>'Input data'!J128*C148</f>
        <v>42058.919239824019</v>
      </c>
      <c r="F148" s="1511">
        <f>'Input data'!L128</f>
        <v>87621.68344360817</v>
      </c>
      <c r="G148" s="1511">
        <f t="shared" si="124"/>
        <v>38070.664875792791</v>
      </c>
      <c r="H148" s="1511">
        <f t="shared" si="125"/>
        <v>28821.521535462351</v>
      </c>
      <c r="I148" s="1513">
        <f t="shared" si="99"/>
        <v>45562.764203784143</v>
      </c>
      <c r="J148" s="417">
        <f t="shared" si="100"/>
        <v>0.16683562054324133</v>
      </c>
      <c r="K148" s="1514">
        <f t="shared" si="126"/>
        <v>4797.20693871601</v>
      </c>
      <c r="L148" s="1514">
        <f t="shared" si="101"/>
        <v>0</v>
      </c>
      <c r="M148" s="1511">
        <f t="shared" si="127"/>
        <v>4797.20693871601</v>
      </c>
      <c r="N148" s="1456">
        <f>N147</f>
        <v>0.5</v>
      </c>
      <c r="O148" s="1513">
        <f t="shared" si="102"/>
        <v>751.91700000000026</v>
      </c>
      <c r="P148" s="1698">
        <f t="shared" si="130"/>
        <v>5549.1239387160103</v>
      </c>
      <c r="Q148" s="1366">
        <f t="shared" si="103"/>
        <v>61343.062472539132</v>
      </c>
      <c r="R148" s="1366">
        <f t="shared" si="128"/>
        <v>23272.397596746341</v>
      </c>
      <c r="S148" s="1091">
        <f t="shared" si="104"/>
        <v>0.9953214569898331</v>
      </c>
      <c r="T148" s="135" t="str">
        <f t="shared" si="105"/>
        <v>Yes</v>
      </c>
      <c r="U148" s="1091">
        <f t="shared" si="106"/>
        <v>0.9953214569898331</v>
      </c>
      <c r="V148" s="1496">
        <f t="shared" si="97"/>
        <v>64349.285846861829</v>
      </c>
      <c r="W148" s="1493">
        <f t="shared" si="98"/>
        <v>0.26560089560164712</v>
      </c>
      <c r="X148" s="527">
        <f t="shared" si="107"/>
        <v>38070.664875792791</v>
      </c>
      <c r="Y148" s="1511">
        <f t="shared" si="108"/>
        <v>10969.492113466737</v>
      </c>
      <c r="Z148" s="528">
        <f t="shared" si="109"/>
        <v>2652.5384028283538</v>
      </c>
      <c r="AA148" s="528">
        <f t="shared" si="110"/>
        <v>0</v>
      </c>
      <c r="AB148" s="528">
        <f t="shared" si="111"/>
        <v>12656.590454773948</v>
      </c>
      <c r="AC148" s="528">
        <f t="shared" si="112"/>
        <v>64349.285846861829</v>
      </c>
      <c r="AD148" s="1489">
        <f t="shared" si="113"/>
        <v>0</v>
      </c>
      <c r="AE148" s="1506">
        <f t="shared" si="114"/>
        <v>0.5916252896169385</v>
      </c>
      <c r="AF148" s="1506">
        <f t="shared" si="115"/>
        <v>0.1704679697545034</v>
      </c>
      <c r="AG148" s="1506">
        <f t="shared" si="116"/>
        <v>4.1220945468468044E-2</v>
      </c>
      <c r="AH148" s="1506">
        <f t="shared" si="129"/>
        <v>0</v>
      </c>
      <c r="AI148" s="1506">
        <f t="shared" si="117"/>
        <v>0.19668579516009008</v>
      </c>
      <c r="AJ148" s="1543">
        <f t="shared" si="118"/>
        <v>1</v>
      </c>
      <c r="AK148" s="1557">
        <f t="shared" si="119"/>
        <v>37961.272164180438</v>
      </c>
      <c r="AL148" s="1500">
        <f t="shared" si="120"/>
        <v>105.02094752456992</v>
      </c>
      <c r="AM148" s="1500">
        <f t="shared" si="121"/>
        <v>4.3717640877898631</v>
      </c>
      <c r="AN148" s="1500">
        <f t="shared" si="122"/>
        <v>38070.664875792798</v>
      </c>
      <c r="AO148" s="1565">
        <f t="shared" si="123"/>
        <v>0</v>
      </c>
    </row>
    <row r="149" spans="1:41">
      <c r="A149" s="873">
        <f>'Input data'!A129</f>
        <v>2029</v>
      </c>
      <c r="B149" s="1553">
        <f>'Input data'!B129</f>
        <v>65.31298905018393</v>
      </c>
      <c r="C149" s="1552">
        <f>'Input data'!C129</f>
        <v>3592.3616892137088</v>
      </c>
      <c r="D149" s="1552">
        <f>'Input data'!D129</f>
        <v>43795407.992307447</v>
      </c>
      <c r="E149" s="1510">
        <f>'Input data'!J129*C149</f>
        <v>42939.375342905478</v>
      </c>
      <c r="F149" s="1511">
        <f>'Input data'!L129</f>
        <v>86734.783335212924</v>
      </c>
      <c r="G149" s="1511">
        <f t="shared" si="124"/>
        <v>36093.941324681233</v>
      </c>
      <c r="H149" s="1511">
        <f t="shared" si="125"/>
        <v>29644.877633771932</v>
      </c>
      <c r="I149" s="1513">
        <f t="shared" si="99"/>
        <v>43795.407992307446</v>
      </c>
      <c r="J149" s="1506">
        <f>$J$137*(1+((($J$150/$J$137)^(1/($A$150-$A$137)))-1))^(A149-$A$137)</f>
        <v>0.18266670224386344</v>
      </c>
      <c r="K149" s="1514">
        <f t="shared" si="126"/>
        <v>5304.4544286001519</v>
      </c>
      <c r="L149" s="1514">
        <f t="shared" si="101"/>
        <v>0</v>
      </c>
      <c r="M149" s="1511">
        <f t="shared" si="127"/>
        <v>5304.4544286001519</v>
      </c>
      <c r="N149" s="1456">
        <f t="shared" ref="N149:N170" si="131">N148</f>
        <v>0.5</v>
      </c>
      <c r="O149" s="1513">
        <f t="shared" si="102"/>
        <v>751.91700000000026</v>
      </c>
      <c r="P149" s="1698">
        <f t="shared" si="130"/>
        <v>6056.3714286001523</v>
      </c>
      <c r="Q149" s="1366">
        <f t="shared" si="103"/>
        <v>59682.447529853016</v>
      </c>
      <c r="R149" s="1366">
        <f t="shared" si="128"/>
        <v>23588.506205171783</v>
      </c>
      <c r="S149" s="1091">
        <f t="shared" si="104"/>
        <v>0.98750382822663652</v>
      </c>
      <c r="T149" s="135" t="str">
        <f t="shared" si="105"/>
        <v>Yes</v>
      </c>
      <c r="U149" s="1091">
        <f t="shared" si="106"/>
        <v>0.98750382822663652</v>
      </c>
      <c r="V149" s="1496">
        <f t="shared" si="97"/>
        <v>63146.277130041148</v>
      </c>
      <c r="W149" s="1493">
        <f t="shared" si="98"/>
        <v>0.27196132045441135</v>
      </c>
      <c r="X149" s="527">
        <f t="shared" si="107"/>
        <v>36093.941324681233</v>
      </c>
      <c r="Y149" s="1511">
        <f t="shared" si="108"/>
        <v>11438.468113390707</v>
      </c>
      <c r="Z149" s="528">
        <f t="shared" si="109"/>
        <v>2692.3257712156751</v>
      </c>
      <c r="AA149" s="528">
        <f t="shared" si="110"/>
        <v>0</v>
      </c>
      <c r="AB149" s="528">
        <f t="shared" si="111"/>
        <v>12921.541920753531</v>
      </c>
      <c r="AC149" s="528">
        <f t="shared" si="112"/>
        <v>63146.277130041148</v>
      </c>
      <c r="AD149" s="1489">
        <f t="shared" si="113"/>
        <v>0</v>
      </c>
      <c r="AE149" s="1506">
        <f t="shared" si="114"/>
        <v>0.57159254615043542</v>
      </c>
      <c r="AF149" s="1506">
        <f t="shared" si="115"/>
        <v>0.18114239878044974</v>
      </c>
      <c r="AG149" s="1506">
        <f t="shared" si="116"/>
        <v>4.2636334136867599E-2</v>
      </c>
      <c r="AH149" s="1506">
        <f t="shared" si="129"/>
        <v>0</v>
      </c>
      <c r="AI149" s="1506">
        <f t="shared" si="117"/>
        <v>0.20462872093224715</v>
      </c>
      <c r="AJ149" s="1543">
        <f t="shared" si="118"/>
        <v>0.99999999999999989</v>
      </c>
      <c r="AK149" s="1557">
        <f t="shared" si="119"/>
        <v>35795.4452409281</v>
      </c>
      <c r="AL149" s="1500">
        <f t="shared" si="120"/>
        <v>286.37816761603568</v>
      </c>
      <c r="AM149" s="1500">
        <f t="shared" si="121"/>
        <v>12.117916137096682</v>
      </c>
      <c r="AN149" s="1500">
        <f t="shared" si="122"/>
        <v>36093.941324681233</v>
      </c>
      <c r="AO149" s="1565">
        <f t="shared" si="123"/>
        <v>0</v>
      </c>
    </row>
    <row r="150" spans="1:41" s="1153" customFormat="1">
      <c r="A150" s="1567">
        <f>'Input data'!A130</f>
        <v>2030</v>
      </c>
      <c r="B150" s="1553">
        <f>'Input data'!B130</f>
        <v>65.956090000000003</v>
      </c>
      <c r="C150" s="1552">
        <f>'Input data'!C130</f>
        <v>3669.3332547906198</v>
      </c>
      <c r="D150" s="1552">
        <f>'Input data'!D130</f>
        <v>42212550.185441136</v>
      </c>
      <c r="E150" s="1510">
        <f>'Input data'!J130*C150</f>
        <v>43859.413810903243</v>
      </c>
      <c r="F150" s="1511">
        <f>'Input data'!L130</f>
        <v>86071.963996344377</v>
      </c>
      <c r="G150" s="1511">
        <f>G137*(1-$C$4)</f>
        <v>34219.854173807704</v>
      </c>
      <c r="H150" s="1511">
        <f t="shared" si="125"/>
        <v>30561.4529196808</v>
      </c>
      <c r="I150" s="1513">
        <f t="shared" si="99"/>
        <v>42212.550185441134</v>
      </c>
      <c r="J150" s="1506">
        <v>0.2</v>
      </c>
      <c r="K150" s="1514">
        <f t="shared" si="126"/>
        <v>5844.4230328393633</v>
      </c>
      <c r="L150" s="1514">
        <f t="shared" si="101"/>
        <v>0</v>
      </c>
      <c r="M150" s="1511">
        <f t="shared" si="127"/>
        <v>5844.4230328393633</v>
      </c>
      <c r="N150" s="1456">
        <f t="shared" si="131"/>
        <v>0.5</v>
      </c>
      <c r="O150" s="1513">
        <f t="shared" si="102"/>
        <v>751.91700000000026</v>
      </c>
      <c r="P150" s="1698">
        <f t="shared" si="130"/>
        <v>6596.3400328393636</v>
      </c>
      <c r="Q150" s="1366">
        <f t="shared" si="103"/>
        <v>58184.967060649142</v>
      </c>
      <c r="R150" s="1366">
        <f t="shared" si="128"/>
        <v>23965.112886841438</v>
      </c>
      <c r="S150" s="1091">
        <f t="shared" si="104"/>
        <v>0.98157626983399837</v>
      </c>
      <c r="T150" s="135" t="str">
        <f t="shared" si="105"/>
        <v>Yes</v>
      </c>
      <c r="U150" s="1091">
        <f t="shared" si="106"/>
        <v>0.98157626983399837</v>
      </c>
      <c r="V150" s="1496">
        <f t="shared" si="97"/>
        <v>62106.851109502953</v>
      </c>
      <c r="W150" s="1493">
        <f t="shared" si="98"/>
        <v>0.27843111478040938</v>
      </c>
      <c r="X150" s="527">
        <f t="shared" si="107"/>
        <v>34219.854173807704</v>
      </c>
      <c r="Y150" s="1511">
        <f t="shared" si="108"/>
        <v>11954.690369454971</v>
      </c>
      <c r="Z150" s="528">
        <f t="shared" si="109"/>
        <v>2733.9018467617684</v>
      </c>
      <c r="AA150" s="528">
        <f t="shared" si="110"/>
        <v>0</v>
      </c>
      <c r="AB150" s="528">
        <f t="shared" si="111"/>
        <v>13198.404719478505</v>
      </c>
      <c r="AC150" s="528">
        <f t="shared" si="112"/>
        <v>62106.851109502953</v>
      </c>
      <c r="AD150" s="1489">
        <f t="shared" si="113"/>
        <v>0</v>
      </c>
      <c r="AE150" s="1506">
        <f t="shared" si="114"/>
        <v>0.5509835640108911</v>
      </c>
      <c r="AF150" s="1506">
        <f t="shared" si="115"/>
        <v>0.19248585551982342</v>
      </c>
      <c r="AG150" s="1506">
        <f t="shared" si="116"/>
        <v>4.4019327947274638E-2</v>
      </c>
      <c r="AH150" s="1506">
        <f t="shared" si="129"/>
        <v>0</v>
      </c>
      <c r="AI150" s="1506">
        <f t="shared" si="117"/>
        <v>0.21251125252201075</v>
      </c>
      <c r="AJ150" s="1543">
        <f t="shared" si="118"/>
        <v>0.99999999999999989</v>
      </c>
      <c r="AK150" s="1557">
        <f t="shared" si="119"/>
        <v>33770.040148352913</v>
      </c>
      <c r="AL150" s="1500">
        <f t="shared" si="120"/>
        <v>431.26834729854681</v>
      </c>
      <c r="AM150" s="1500">
        <f t="shared" si="121"/>
        <v>18.545678156250126</v>
      </c>
      <c r="AN150" s="1500">
        <f t="shared" si="122"/>
        <v>34219.854173807711</v>
      </c>
      <c r="AO150" s="1565">
        <f t="shared" si="123"/>
        <v>0</v>
      </c>
    </row>
    <row r="151" spans="1:41">
      <c r="A151" s="873">
        <f>'Input data'!A131</f>
        <v>2031</v>
      </c>
      <c r="B151" s="1553">
        <f>'Input data'!B131</f>
        <v>66.518977190687664</v>
      </c>
      <c r="C151" s="1552">
        <f>'Input data'!C131</f>
        <v>3754.7097919248044</v>
      </c>
      <c r="D151" s="1552">
        <f>'Input data'!D131</f>
        <v>40013176.202348821</v>
      </c>
      <c r="E151" s="1510">
        <f>'Input data'!J131*C151</f>
        <v>44879.916613972797</v>
      </c>
      <c r="F151" s="1511">
        <f>'Input data'!L131</f>
        <v>84893.092816321616</v>
      </c>
      <c r="G151" s="1511">
        <f>$G$150*(1+((($G$160/$G$150)^(1/($A$160-$A$150)))-1))^(A151-$A$150)</f>
        <v>33020.827958397946</v>
      </c>
      <c r="H151" s="1511">
        <f t="shared" si="125"/>
        <v>30282.043421098017</v>
      </c>
      <c r="I151" s="1513">
        <f t="shared" si="99"/>
        <v>40013.176202348819</v>
      </c>
      <c r="J151" s="1506">
        <f t="shared" ref="J151:J170" si="132">J150</f>
        <v>0.2</v>
      </c>
      <c r="K151" s="1514">
        <f t="shared" si="126"/>
        <v>5539.9147312052764</v>
      </c>
      <c r="L151" s="1514">
        <f t="shared" si="101"/>
        <v>0</v>
      </c>
      <c r="M151" s="1511">
        <f t="shared" si="127"/>
        <v>5539.9147312052764</v>
      </c>
      <c r="N151" s="1456">
        <f t="shared" si="131"/>
        <v>0.5</v>
      </c>
      <c r="O151" s="1513">
        <f t="shared" si="102"/>
        <v>751.91700000000026</v>
      </c>
      <c r="P151" s="1698">
        <f t="shared" si="130"/>
        <v>6291.8317312052768</v>
      </c>
      <c r="Q151" s="1366">
        <f t="shared" si="103"/>
        <v>57011.039648290687</v>
      </c>
      <c r="R151" s="1366">
        <f t="shared" si="128"/>
        <v>23990.211689892742</v>
      </c>
      <c r="S151" s="1091">
        <f t="shared" si="104"/>
        <v>0.9595893262294003</v>
      </c>
      <c r="T151" s="135" t="str">
        <f t="shared" si="105"/>
        <v>Yes</v>
      </c>
      <c r="U151" s="1091">
        <f t="shared" si="106"/>
        <v>0.9595893262294003</v>
      </c>
      <c r="V151" s="1496">
        <f t="shared" si="97"/>
        <v>60902.881126428874</v>
      </c>
      <c r="W151" s="1493">
        <f t="shared" si="98"/>
        <v>0.28259321099066337</v>
      </c>
      <c r="X151" s="527">
        <f t="shared" si="107"/>
        <v>33020.827958397946</v>
      </c>
      <c r="Y151" s="1511">
        <f t="shared" si="108"/>
        <v>11596.535540401943</v>
      </c>
      <c r="Z151" s="528">
        <f t="shared" si="109"/>
        <v>2780.0178550714586</v>
      </c>
      <c r="AA151" s="528">
        <f t="shared" si="110"/>
        <v>0</v>
      </c>
      <c r="AB151" s="528">
        <f t="shared" si="111"/>
        <v>13505.49977255753</v>
      </c>
      <c r="AC151" s="528">
        <f t="shared" si="112"/>
        <v>60902.881126428874</v>
      </c>
      <c r="AD151" s="1489">
        <f t="shared" si="113"/>
        <v>0</v>
      </c>
      <c r="AE151" s="1506">
        <f t="shared" si="114"/>
        <v>0.5421882733240434</v>
      </c>
      <c r="AF151" s="1506">
        <f t="shared" si="115"/>
        <v>0.1904102946513907</v>
      </c>
      <c r="AG151" s="1506">
        <f t="shared" si="116"/>
        <v>4.5646737948249E-2</v>
      </c>
      <c r="AH151" s="1506">
        <f t="shared" si="129"/>
        <v>0</v>
      </c>
      <c r="AI151" s="1506">
        <f t="shared" si="117"/>
        <v>0.22175469407631693</v>
      </c>
      <c r="AJ151" s="1543">
        <f t="shared" si="118"/>
        <v>1</v>
      </c>
      <c r="AK151" s="1557">
        <f t="shared" si="119"/>
        <v>32010.540961879055</v>
      </c>
      <c r="AL151" s="1500">
        <f t="shared" si="120"/>
        <v>967.95536234328983</v>
      </c>
      <c r="AM151" s="1500">
        <f t="shared" si="121"/>
        <v>42.331634175596882</v>
      </c>
      <c r="AN151" s="1500">
        <f t="shared" si="122"/>
        <v>33020.827958397946</v>
      </c>
      <c r="AO151" s="1565">
        <f t="shared" si="123"/>
        <v>0</v>
      </c>
    </row>
    <row r="152" spans="1:41">
      <c r="A152" s="873">
        <f>'Input data'!A132</f>
        <v>2032</v>
      </c>
      <c r="B152" s="1553">
        <f>'Input data'!B132</f>
        <v>67.08666821358311</v>
      </c>
      <c r="C152" s="1552">
        <f>'Input data'!C132</f>
        <v>3841.2772730382248</v>
      </c>
      <c r="D152" s="1552">
        <f>'Input data'!D132</f>
        <v>38610746.730229639</v>
      </c>
      <c r="E152" s="1510">
        <f>'Input data'!J132*C152</f>
        <v>45914.65472934131</v>
      </c>
      <c r="F152" s="1511">
        <f>'Input data'!L132</f>
        <v>84525.401459570945</v>
      </c>
      <c r="G152" s="1511">
        <f t="shared" ref="G152:G159" si="133">$G$150*(1+((($G$160/$G$150)^(1/($A$160-$A$150)))-1))^(A152-$A$150)</f>
        <v>31863.814308498775</v>
      </c>
      <c r="H152" s="1511">
        <f t="shared" si="125"/>
        <v>30716.68405909041</v>
      </c>
      <c r="I152" s="1513">
        <f t="shared" si="99"/>
        <v>38610.746730229635</v>
      </c>
      <c r="J152" s="1506">
        <f t="shared" si="132"/>
        <v>0.2</v>
      </c>
      <c r="K152" s="1514">
        <f t="shared" si="126"/>
        <v>5345.7451993295881</v>
      </c>
      <c r="L152" s="1514">
        <f t="shared" si="101"/>
        <v>0</v>
      </c>
      <c r="M152" s="1511">
        <f t="shared" si="127"/>
        <v>5345.7451993295881</v>
      </c>
      <c r="N152" s="1456">
        <f t="shared" si="131"/>
        <v>0.5</v>
      </c>
      <c r="O152" s="1513">
        <f t="shared" si="102"/>
        <v>751.91700000000026</v>
      </c>
      <c r="P152" s="1698">
        <f t="shared" si="130"/>
        <v>6097.6621993295885</v>
      </c>
      <c r="Q152" s="1366">
        <f t="shared" si="103"/>
        <v>56482.836168259601</v>
      </c>
      <c r="R152" s="1366">
        <f t="shared" si="128"/>
        <v>24619.021859760825</v>
      </c>
      <c r="S152" s="1091">
        <f t="shared" si="104"/>
        <v>0.96189701391229421</v>
      </c>
      <c r="T152" s="135" t="str">
        <f t="shared" si="105"/>
        <v>Yes</v>
      </c>
      <c r="U152" s="1091">
        <f t="shared" si="106"/>
        <v>0.96189701391229421</v>
      </c>
      <c r="V152" s="1496">
        <f t="shared" si="97"/>
        <v>59906.379599810127</v>
      </c>
      <c r="W152" s="1493">
        <f t="shared" si="98"/>
        <v>0.2912618152016262</v>
      </c>
      <c r="X152" s="527">
        <f t="shared" si="107"/>
        <v>31863.814308498775</v>
      </c>
      <c r="Y152" s="1511">
        <f t="shared" si="108"/>
        <v>11398.909550891931</v>
      </c>
      <c r="Z152" s="528">
        <f t="shared" si="109"/>
        <v>2826.7771499829059</v>
      </c>
      <c r="AA152" s="528">
        <f t="shared" si="110"/>
        <v>0</v>
      </c>
      <c r="AB152" s="528">
        <f t="shared" si="111"/>
        <v>13816.87859043651</v>
      </c>
      <c r="AC152" s="528">
        <f t="shared" si="112"/>
        <v>59906.379599810127</v>
      </c>
      <c r="AD152" s="1489">
        <f t="shared" si="113"/>
        <v>0</v>
      </c>
      <c r="AE152" s="1506">
        <f t="shared" si="114"/>
        <v>0.53189350652396572</v>
      </c>
      <c r="AF152" s="1506">
        <f t="shared" si="115"/>
        <v>0.19027872535512161</v>
      </c>
      <c r="AG152" s="1506">
        <f t="shared" si="116"/>
        <v>4.7186579607489176E-2</v>
      </c>
      <c r="AH152" s="1506">
        <f t="shared" si="129"/>
        <v>0</v>
      </c>
      <c r="AI152" s="1506">
        <f t="shared" si="117"/>
        <v>0.23064118851342341</v>
      </c>
      <c r="AJ152" s="1543">
        <f t="shared" si="118"/>
        <v>0.99999999999999989</v>
      </c>
      <c r="AK152" s="1557">
        <f t="shared" si="119"/>
        <v>30888.597384183708</v>
      </c>
      <c r="AL152" s="1500">
        <f t="shared" si="120"/>
        <v>933.72187238130812</v>
      </c>
      <c r="AM152" s="1500">
        <f t="shared" si="121"/>
        <v>41.495051933755605</v>
      </c>
      <c r="AN152" s="1500">
        <f t="shared" si="122"/>
        <v>31863.814308498771</v>
      </c>
      <c r="AO152" s="1565">
        <f t="shared" si="123"/>
        <v>0</v>
      </c>
    </row>
    <row r="153" spans="1:41">
      <c r="A153" s="873">
        <f>'Input data'!A133</f>
        <v>2033</v>
      </c>
      <c r="B153" s="1553">
        <f>'Input data'!B133</f>
        <v>67.659204065895452</v>
      </c>
      <c r="C153" s="1552">
        <f>'Input data'!C133</f>
        <v>3925.8301023425406</v>
      </c>
      <c r="D153" s="1552">
        <f>'Input data'!D133</f>
        <v>35893925.366364077</v>
      </c>
      <c r="E153" s="1510">
        <f>'Input data'!J133*C153</f>
        <v>46925.311781136472</v>
      </c>
      <c r="F153" s="1511">
        <f>'Input data'!L133</f>
        <v>82819.237147500564</v>
      </c>
      <c r="G153" s="1511">
        <f t="shared" si="133"/>
        <v>30747.341149823493</v>
      </c>
      <c r="H153" s="1511">
        <f t="shared" si="125"/>
        <v>29863.472276948072</v>
      </c>
      <c r="I153" s="1513">
        <f t="shared" si="99"/>
        <v>35893.925366364077</v>
      </c>
      <c r="J153" s="1506">
        <f t="shared" si="132"/>
        <v>0.2</v>
      </c>
      <c r="K153" s="1514">
        <f t="shared" si="126"/>
        <v>4969.5951376694356</v>
      </c>
      <c r="L153" s="1514">
        <f t="shared" si="101"/>
        <v>0</v>
      </c>
      <c r="M153" s="1511">
        <f t="shared" si="127"/>
        <v>4969.5951376694356</v>
      </c>
      <c r="N153" s="1456">
        <f t="shared" si="131"/>
        <v>0.5</v>
      </c>
      <c r="O153" s="1513">
        <f t="shared" si="102"/>
        <v>751.91700000000026</v>
      </c>
      <c r="P153" s="1698">
        <f t="shared" si="130"/>
        <v>5721.512137669436</v>
      </c>
      <c r="Q153" s="1366">
        <f t="shared" si="103"/>
        <v>54889.301289102128</v>
      </c>
      <c r="R153" s="1366">
        <f t="shared" si="128"/>
        <v>24141.960139278635</v>
      </c>
      <c r="S153" s="1091">
        <f t="shared" si="104"/>
        <v>0.92235851009543524</v>
      </c>
      <c r="T153" s="135" t="str">
        <f t="shared" si="105"/>
        <v>Yes</v>
      </c>
      <c r="U153" s="1091">
        <f t="shared" si="106"/>
        <v>0.92235851009543524</v>
      </c>
      <c r="V153" s="1496">
        <f t="shared" si="97"/>
        <v>58677.277008221914</v>
      </c>
      <c r="W153" s="1493">
        <f t="shared" si="98"/>
        <v>0.2915018414898215</v>
      </c>
      <c r="X153" s="527">
        <f t="shared" si="107"/>
        <v>30747.341149823493</v>
      </c>
      <c r="Y153" s="1511">
        <f t="shared" si="108"/>
        <v>10936.476816223425</v>
      </c>
      <c r="Z153" s="528">
        <f t="shared" si="109"/>
        <v>2872.4482337453837</v>
      </c>
      <c r="AA153" s="528">
        <f t="shared" si="110"/>
        <v>0</v>
      </c>
      <c r="AB153" s="528">
        <f t="shared" si="111"/>
        <v>14121.010808429617</v>
      </c>
      <c r="AC153" s="528">
        <f t="shared" si="112"/>
        <v>58677.277008221914</v>
      </c>
      <c r="AD153" s="1489">
        <f t="shared" si="113"/>
        <v>0</v>
      </c>
      <c r="AE153" s="1506">
        <f t="shared" si="114"/>
        <v>0.52400763494044122</v>
      </c>
      <c r="AF153" s="1506">
        <f t="shared" si="115"/>
        <v>0.18638350949194515</v>
      </c>
      <c r="AG153" s="1506">
        <f t="shared" si="116"/>
        <v>4.8953332196088335E-2</v>
      </c>
      <c r="AH153" s="1506">
        <f t="shared" si="129"/>
        <v>0</v>
      </c>
      <c r="AI153" s="1506">
        <f t="shared" si="117"/>
        <v>0.24065552337152538</v>
      </c>
      <c r="AJ153" s="1543">
        <f t="shared" si="118"/>
        <v>1</v>
      </c>
      <c r="AK153" s="1557">
        <f t="shared" si="119"/>
        <v>28715.140293091259</v>
      </c>
      <c r="AL153" s="1500">
        <f t="shared" si="120"/>
        <v>1944.5012415760966</v>
      </c>
      <c r="AM153" s="1500">
        <f t="shared" si="121"/>
        <v>87.699615156133603</v>
      </c>
      <c r="AN153" s="1500">
        <f t="shared" si="122"/>
        <v>30747.341149823489</v>
      </c>
      <c r="AO153" s="1565">
        <f t="shared" si="123"/>
        <v>0</v>
      </c>
    </row>
    <row r="154" spans="1:41">
      <c r="A154" s="873">
        <f>'Input data'!A134</f>
        <v>2034</v>
      </c>
      <c r="B154" s="1553">
        <f>'Input data'!B134</f>
        <v>68.236626094715163</v>
      </c>
      <c r="C154" s="1552">
        <f>'Input data'!C134</f>
        <v>4017.5545355657728</v>
      </c>
      <c r="D154" s="1552">
        <f>'Input data'!D134</f>
        <v>34070640.252123825</v>
      </c>
      <c r="E154" s="1510">
        <f>'Input data'!J134*C154</f>
        <v>48021.690767170505</v>
      </c>
      <c r="F154" s="1511">
        <f>'Input data'!L134</f>
        <v>82092.331019294332</v>
      </c>
      <c r="G154" s="1511">
        <f t="shared" si="133"/>
        <v>29669.987987956312</v>
      </c>
      <c r="H154" s="1511">
        <f t="shared" si="125"/>
        <v>29858.869468289802</v>
      </c>
      <c r="I154" s="1513">
        <f t="shared" si="99"/>
        <v>34070.640252123827</v>
      </c>
      <c r="J154" s="1506">
        <f t="shared" si="132"/>
        <v>0.2</v>
      </c>
      <c r="K154" s="1514">
        <f t="shared" si="126"/>
        <v>4717.1571904171033</v>
      </c>
      <c r="L154" s="1514">
        <f t="shared" si="101"/>
        <v>0</v>
      </c>
      <c r="M154" s="1511">
        <f t="shared" si="127"/>
        <v>4717.1571904171033</v>
      </c>
      <c r="N154" s="1456">
        <f t="shared" si="131"/>
        <v>0.5</v>
      </c>
      <c r="O154" s="1513">
        <f t="shared" si="102"/>
        <v>751.91700000000026</v>
      </c>
      <c r="P154" s="1698">
        <f t="shared" si="130"/>
        <v>5469.0741904171036</v>
      </c>
      <c r="Q154" s="1366">
        <f t="shared" si="103"/>
        <v>54059.783265829014</v>
      </c>
      <c r="R154" s="1366">
        <f t="shared" si="128"/>
        <v>24389.795277872701</v>
      </c>
      <c r="S154" s="1091">
        <f t="shared" si="104"/>
        <v>0.90995592364518774</v>
      </c>
      <c r="T154" s="135" t="str">
        <f t="shared" si="105"/>
        <v>Yes</v>
      </c>
      <c r="U154" s="1091">
        <f t="shared" si="106"/>
        <v>0.90995592364518774</v>
      </c>
      <c r="V154" s="1496">
        <f t="shared" si="97"/>
        <v>57702.535741421641</v>
      </c>
      <c r="W154" s="1493">
        <f t="shared" si="98"/>
        <v>0.29710199448643149</v>
      </c>
      <c r="X154" s="527">
        <f t="shared" si="107"/>
        <v>29669.987987956312</v>
      </c>
      <c r="Y154" s="1511">
        <f t="shared" si="108"/>
        <v>10659.615784634419</v>
      </c>
      <c r="Z154" s="528">
        <f t="shared" si="109"/>
        <v>2921.9930485939417</v>
      </c>
      <c r="AA154" s="528">
        <f t="shared" si="110"/>
        <v>0</v>
      </c>
      <c r="AB154" s="528">
        <f t="shared" si="111"/>
        <v>14450.938920236969</v>
      </c>
      <c r="AC154" s="528">
        <f t="shared" si="112"/>
        <v>57702.535741421641</v>
      </c>
      <c r="AD154" s="1489">
        <f t="shared" si="113"/>
        <v>0</v>
      </c>
      <c r="AE154" s="1506">
        <f t="shared" si="114"/>
        <v>0.51418863325026765</v>
      </c>
      <c r="AF154" s="1506">
        <f t="shared" si="115"/>
        <v>0.18473392282797785</v>
      </c>
      <c r="AG154" s="1506">
        <f t="shared" si="116"/>
        <v>5.0638901931243818E-2</v>
      </c>
      <c r="AH154" s="1506">
        <f t="shared" si="129"/>
        <v>0</v>
      </c>
      <c r="AI154" s="1506">
        <f t="shared" si="117"/>
        <v>0.25043854199051074</v>
      </c>
      <c r="AJ154" s="1543">
        <f t="shared" si="118"/>
        <v>1</v>
      </c>
      <c r="AK154" s="1557">
        <f t="shared" si="119"/>
        <v>27256.512201699061</v>
      </c>
      <c r="AL154" s="1500">
        <f t="shared" si="120"/>
        <v>2307.8086223348619</v>
      </c>
      <c r="AM154" s="1500">
        <f t="shared" si="121"/>
        <v>105.66716392238469</v>
      </c>
      <c r="AN154" s="1500">
        <f t="shared" si="122"/>
        <v>29669.987987956309</v>
      </c>
      <c r="AO154" s="1565">
        <f t="shared" si="123"/>
        <v>0</v>
      </c>
    </row>
    <row r="155" spans="1:41">
      <c r="A155" s="873">
        <f>'Input data'!A135</f>
        <v>2035</v>
      </c>
      <c r="B155" s="1553">
        <f>'Input data'!B135</f>
        <v>68.818976000000006</v>
      </c>
      <c r="C155" s="1552">
        <f>'Input data'!C135</f>
        <v>4109.6070708193529</v>
      </c>
      <c r="D155" s="1552">
        <f>'Input data'!D135</f>
        <v>32101550.937127549</v>
      </c>
      <c r="E155" s="1510">
        <f>'Input data'!J135*C155</f>
        <v>49121.991545454519</v>
      </c>
      <c r="F155" s="1511">
        <f>'Input data'!L135</f>
        <v>81223.542482582066</v>
      </c>
      <c r="G155" s="1511">
        <f t="shared" si="133"/>
        <v>28630.384101050156</v>
      </c>
      <c r="H155" s="1511">
        <f t="shared" si="125"/>
        <v>29681.937455063853</v>
      </c>
      <c r="I155" s="1513">
        <f t="shared" si="99"/>
        <v>32101.550937127548</v>
      </c>
      <c r="J155" s="1506">
        <f t="shared" si="132"/>
        <v>0.2</v>
      </c>
      <c r="K155" s="1514">
        <f t="shared" si="126"/>
        <v>4444.5323218477724</v>
      </c>
      <c r="L155" s="1514">
        <f t="shared" si="101"/>
        <v>0</v>
      </c>
      <c r="M155" s="1511">
        <f t="shared" si="127"/>
        <v>4444.5323218477724</v>
      </c>
      <c r="N155" s="1456">
        <f t="shared" si="131"/>
        <v>0.5</v>
      </c>
      <c r="O155" s="1513">
        <f t="shared" si="102"/>
        <v>751.91700000000026</v>
      </c>
      <c r="P155" s="1698">
        <f t="shared" si="130"/>
        <v>5196.4493218477728</v>
      </c>
      <c r="Q155" s="1366">
        <f t="shared" si="103"/>
        <v>53115.872234266237</v>
      </c>
      <c r="R155" s="1366">
        <f t="shared" si="128"/>
        <v>24485.48813321608</v>
      </c>
      <c r="S155" s="1091">
        <f t="shared" si="104"/>
        <v>0.89250289900896174</v>
      </c>
      <c r="T155" s="135" t="str">
        <f t="shared" si="105"/>
        <v>Yes</v>
      </c>
      <c r="U155" s="1091">
        <f t="shared" si="106"/>
        <v>0.89250289900896174</v>
      </c>
      <c r="V155" s="1496">
        <f t="shared" si="97"/>
        <v>56738.054349365986</v>
      </c>
      <c r="W155" s="1493">
        <f t="shared" si="98"/>
        <v>0.30145801801819783</v>
      </c>
      <c r="X155" s="527">
        <f t="shared" si="107"/>
        <v>28630.384101050156</v>
      </c>
      <c r="Y155" s="1511">
        <f t="shared" si="108"/>
        <v>10353.907962727784</v>
      </c>
      <c r="Z155" s="528">
        <f t="shared" si="109"/>
        <v>2971.7150872614297</v>
      </c>
      <c r="AA155" s="528">
        <f t="shared" si="110"/>
        <v>0</v>
      </c>
      <c r="AB155" s="528">
        <f t="shared" si="111"/>
        <v>14782.04719832662</v>
      </c>
      <c r="AC155" s="528">
        <f t="shared" si="112"/>
        <v>56738.054349365986</v>
      </c>
      <c r="AD155" s="1489">
        <f t="shared" si="113"/>
        <v>0</v>
      </c>
      <c r="AE155" s="1506">
        <f t="shared" si="114"/>
        <v>0.50460637801849617</v>
      </c>
      <c r="AF155" s="1506">
        <f t="shared" si="115"/>
        <v>0.18248613001378824</v>
      </c>
      <c r="AG155" s="1506">
        <f t="shared" si="116"/>
        <v>5.2376048515217315E-2</v>
      </c>
      <c r="AH155" s="1506">
        <f t="shared" si="129"/>
        <v>0</v>
      </c>
      <c r="AI155" s="1506">
        <f t="shared" si="117"/>
        <v>0.26053144345249829</v>
      </c>
      <c r="AJ155" s="1543">
        <f t="shared" si="118"/>
        <v>1</v>
      </c>
      <c r="AK155" s="1557">
        <f t="shared" si="119"/>
        <v>25681.240749702039</v>
      </c>
      <c r="AL155" s="1500">
        <f t="shared" si="120"/>
        <v>2818.2525946097257</v>
      </c>
      <c r="AM155" s="1500">
        <f t="shared" si="121"/>
        <v>130.89075673838946</v>
      </c>
      <c r="AN155" s="1500">
        <f t="shared" si="122"/>
        <v>28630.384101050156</v>
      </c>
      <c r="AO155" s="1565">
        <f t="shared" si="123"/>
        <v>0</v>
      </c>
    </row>
    <row r="156" spans="1:41">
      <c r="A156" s="873">
        <f>'Input data'!A136</f>
        <v>2036</v>
      </c>
      <c r="B156" s="1553">
        <f>'Input data'!B136</f>
        <v>69.322810489383542</v>
      </c>
      <c r="C156" s="1552">
        <f>'Input data'!C136</f>
        <v>4212.3662007146222</v>
      </c>
      <c r="D156" s="1552">
        <f>'Input data'!D136</f>
        <v>29486027.004734956</v>
      </c>
      <c r="E156" s="1510">
        <f>'Input data'!J136*C156</f>
        <v>50350.267880137602</v>
      </c>
      <c r="F156" s="1511">
        <f>'Input data'!L136</f>
        <v>79836.294884872565</v>
      </c>
      <c r="G156" s="1511">
        <f t="shared" si="133"/>
        <v>27627.206795850379</v>
      </c>
      <c r="H156" s="1511">
        <f t="shared" si="125"/>
        <v>28935.364117000001</v>
      </c>
      <c r="I156" s="1513">
        <f t="shared" si="99"/>
        <v>29486.027004734955</v>
      </c>
      <c r="J156" s="1506">
        <f t="shared" si="132"/>
        <v>0.2</v>
      </c>
      <c r="K156" s="1514">
        <f t="shared" si="126"/>
        <v>4082.4071186495539</v>
      </c>
      <c r="L156" s="1514">
        <f t="shared" si="101"/>
        <v>0</v>
      </c>
      <c r="M156" s="1511">
        <f t="shared" si="127"/>
        <v>4082.4071186495539</v>
      </c>
      <c r="N156" s="1456">
        <f t="shared" si="131"/>
        <v>0.5</v>
      </c>
      <c r="O156" s="1513">
        <f t="shared" si="102"/>
        <v>751.91700000000026</v>
      </c>
      <c r="P156" s="1698">
        <f t="shared" si="130"/>
        <v>4834.3241186495543</v>
      </c>
      <c r="Q156" s="1366">
        <f t="shared" si="103"/>
        <v>51728.246794200822</v>
      </c>
      <c r="R156" s="1366">
        <f t="shared" si="128"/>
        <v>24101.039998350443</v>
      </c>
      <c r="S156" s="1091">
        <f t="shared" si="104"/>
        <v>0.85648657835987718</v>
      </c>
      <c r="T156" s="135" t="str">
        <f t="shared" si="105"/>
        <v>Yes</v>
      </c>
      <c r="U156" s="1091">
        <f t="shared" si="106"/>
        <v>0.85648657835987718</v>
      </c>
      <c r="V156" s="1496">
        <f t="shared" si="97"/>
        <v>55735.254886522118</v>
      </c>
      <c r="W156" s="1493">
        <f t="shared" si="98"/>
        <v>0.30188074275121612</v>
      </c>
      <c r="X156" s="527">
        <f t="shared" si="107"/>
        <v>27627.206795850379</v>
      </c>
      <c r="Y156" s="1511">
        <f t="shared" si="108"/>
        <v>9929.1612620181404</v>
      </c>
      <c r="Z156" s="528">
        <f t="shared" si="109"/>
        <v>3027.2202769448536</v>
      </c>
      <c r="AA156" s="528">
        <f t="shared" si="110"/>
        <v>0</v>
      </c>
      <c r="AB156" s="528">
        <f t="shared" si="111"/>
        <v>15151.666551708742</v>
      </c>
      <c r="AC156" s="528">
        <f t="shared" si="112"/>
        <v>55735.254886522118</v>
      </c>
      <c r="AD156" s="1489">
        <f t="shared" si="113"/>
        <v>0</v>
      </c>
      <c r="AE156" s="1506">
        <f t="shared" si="114"/>
        <v>0.49568638112626956</v>
      </c>
      <c r="AF156" s="1506">
        <f t="shared" si="115"/>
        <v>0.17814866518927874</v>
      </c>
      <c r="AG156" s="1506">
        <f t="shared" si="116"/>
        <v>5.4314280666847639E-2</v>
      </c>
      <c r="AH156" s="1506">
        <f t="shared" si="129"/>
        <v>0</v>
      </c>
      <c r="AI156" s="1506">
        <f t="shared" si="117"/>
        <v>0.27185067301760402</v>
      </c>
      <c r="AJ156" s="1543">
        <f t="shared" si="118"/>
        <v>0.99999999999999989</v>
      </c>
      <c r="AK156" s="1557">
        <f t="shared" si="119"/>
        <v>23588.821603787965</v>
      </c>
      <c r="AL156" s="1500">
        <f t="shared" si="120"/>
        <v>3856.5725142108349</v>
      </c>
      <c r="AM156" s="1500">
        <f t="shared" si="121"/>
        <v>181.812677851579</v>
      </c>
      <c r="AN156" s="1500">
        <f t="shared" si="122"/>
        <v>27627.206795850379</v>
      </c>
      <c r="AO156" s="1565">
        <f t="shared" si="123"/>
        <v>0</v>
      </c>
    </row>
    <row r="157" spans="1:41">
      <c r="A157" s="873">
        <f>'Input data'!A137</f>
        <v>2037</v>
      </c>
      <c r="B157" s="1553">
        <f>'Input data'!B137</f>
        <v>69.830333629884052</v>
      </c>
      <c r="C157" s="1552">
        <f>'Input data'!C137</f>
        <v>4323.2869691255937</v>
      </c>
      <c r="D157" s="1552">
        <f>'Input data'!D137</f>
        <v>27584050.105578285</v>
      </c>
      <c r="E157" s="1510">
        <f>'Input data'!J137*C157</f>
        <v>51676.099998441008</v>
      </c>
      <c r="F157" s="1511">
        <f>'Input data'!L137</f>
        <v>79260.150104019296</v>
      </c>
      <c r="G157" s="1511">
        <f t="shared" si="133"/>
        <v>26659.179724825448</v>
      </c>
      <c r="H157" s="1511">
        <f t="shared" si="125"/>
        <v>28879.248574933368</v>
      </c>
      <c r="I157" s="1513">
        <f t="shared" si="99"/>
        <v>27584.050105578284</v>
      </c>
      <c r="J157" s="1506">
        <f t="shared" si="132"/>
        <v>0.2</v>
      </c>
      <c r="K157" s="1514">
        <f t="shared" si="126"/>
        <v>3819.0741158215596</v>
      </c>
      <c r="L157" s="1514">
        <f t="shared" si="101"/>
        <v>0</v>
      </c>
      <c r="M157" s="1511">
        <f t="shared" si="127"/>
        <v>3819.0741158215596</v>
      </c>
      <c r="N157" s="1456">
        <f t="shared" si="131"/>
        <v>0.5</v>
      </c>
      <c r="O157" s="1513">
        <f t="shared" si="102"/>
        <v>751.91700000000026</v>
      </c>
      <c r="P157" s="1698">
        <f t="shared" si="130"/>
        <v>4570.99111582156</v>
      </c>
      <c r="Q157" s="1366">
        <f t="shared" si="103"/>
        <v>50967.437183937254</v>
      </c>
      <c r="R157" s="1366">
        <f t="shared" si="128"/>
        <v>24308.257459111806</v>
      </c>
      <c r="S157" s="1091">
        <f t="shared" si="104"/>
        <v>0.84111043863966251</v>
      </c>
      <c r="T157" s="135" t="str">
        <f t="shared" si="105"/>
        <v>Yes</v>
      </c>
      <c r="U157" s="1091">
        <f t="shared" si="106"/>
        <v>0.84111043863966251</v>
      </c>
      <c r="V157" s="1496">
        <f t="shared" si="97"/>
        <v>54951.892644907493</v>
      </c>
      <c r="W157" s="1493">
        <f t="shared" si="98"/>
        <v>0.30668952086527934</v>
      </c>
      <c r="X157" s="527">
        <f t="shared" si="107"/>
        <v>26659.179724825452</v>
      </c>
      <c r="Y157" s="1511">
        <f t="shared" si="108"/>
        <v>9654.936053771904</v>
      </c>
      <c r="Z157" s="528">
        <f t="shared" si="109"/>
        <v>3087.1339634149208</v>
      </c>
      <c r="AA157" s="528">
        <f t="shared" si="110"/>
        <v>0</v>
      </c>
      <c r="AB157" s="528">
        <f t="shared" si="111"/>
        <v>15550.642902895217</v>
      </c>
      <c r="AC157" s="528">
        <f t="shared" si="112"/>
        <v>54951.892644907493</v>
      </c>
      <c r="AD157" s="1489">
        <f t="shared" si="113"/>
        <v>0</v>
      </c>
      <c r="AE157" s="1506">
        <f t="shared" si="114"/>
        <v>0.48513669760373601</v>
      </c>
      <c r="AF157" s="1506">
        <f t="shared" si="115"/>
        <v>0.17569797124479292</v>
      </c>
      <c r="AG157" s="1506">
        <f t="shared" si="116"/>
        <v>5.6178846893656757E-2</v>
      </c>
      <c r="AH157" s="1506">
        <f t="shared" si="129"/>
        <v>0</v>
      </c>
      <c r="AI157" s="1506">
        <f t="shared" si="117"/>
        <v>0.28298648425781431</v>
      </c>
      <c r="AJ157" s="1543">
        <f t="shared" si="118"/>
        <v>1</v>
      </c>
      <c r="AK157" s="1557">
        <f t="shared" si="119"/>
        <v>22067.240084462625</v>
      </c>
      <c r="AL157" s="1500">
        <f t="shared" si="120"/>
        <v>4382.2009967543481</v>
      </c>
      <c r="AM157" s="1500">
        <f t="shared" si="121"/>
        <v>209.73864360847315</v>
      </c>
      <c r="AN157" s="1500">
        <f t="shared" si="122"/>
        <v>26659.179724825448</v>
      </c>
      <c r="AO157" s="1565">
        <f t="shared" si="123"/>
        <v>0</v>
      </c>
    </row>
    <row r="158" spans="1:41">
      <c r="A158" s="873">
        <f>'Input data'!A138</f>
        <v>2038</v>
      </c>
      <c r="B158" s="1553">
        <f>'Input data'!B138</f>
        <v>70.341572426693446</v>
      </c>
      <c r="C158" s="1552">
        <f>'Input data'!C138</f>
        <v>4429.5258324159622</v>
      </c>
      <c r="D158" s="1552">
        <f>'Input data'!D138</f>
        <v>25666208.351278711</v>
      </c>
      <c r="E158" s="1510">
        <f>'Input data'!J138*C158</f>
        <v>52945.969466352864</v>
      </c>
      <c r="F158" s="1511">
        <f>'Input data'!L138</f>
        <v>78612.177817631571</v>
      </c>
      <c r="G158" s="1511">
        <f t="shared" si="133"/>
        <v>25725.071262263602</v>
      </c>
      <c r="H158" s="1511">
        <f t="shared" si="125"/>
        <v>28742.214247983768</v>
      </c>
      <c r="I158" s="1513">
        <f t="shared" si="99"/>
        <v>25666.20835127871</v>
      </c>
      <c r="J158" s="1506">
        <f t="shared" si="132"/>
        <v>0.2</v>
      </c>
      <c r="K158" s="1514">
        <f t="shared" si="126"/>
        <v>3553.5445879221697</v>
      </c>
      <c r="L158" s="1514">
        <f t="shared" si="101"/>
        <v>0</v>
      </c>
      <c r="M158" s="1511">
        <f t="shared" si="127"/>
        <v>3553.5445879221697</v>
      </c>
      <c r="N158" s="1456">
        <f t="shared" si="131"/>
        <v>0.5</v>
      </c>
      <c r="O158" s="1513">
        <f t="shared" si="102"/>
        <v>751.91700000000026</v>
      </c>
      <c r="P158" s="1698">
        <f t="shared" si="130"/>
        <v>4305.4615879221701</v>
      </c>
      <c r="Q158" s="1366">
        <f t="shared" si="103"/>
        <v>50161.823922325202</v>
      </c>
      <c r="R158" s="1366">
        <f t="shared" si="128"/>
        <v>24436.7526600616</v>
      </c>
      <c r="S158" s="1091">
        <f t="shared" si="104"/>
        <v>0.82476190225781276</v>
      </c>
      <c r="T158" s="135" t="str">
        <f t="shared" si="105"/>
        <v>Yes</v>
      </c>
      <c r="U158" s="1091">
        <f t="shared" si="106"/>
        <v>0.82476190225781276</v>
      </c>
      <c r="V158" s="1496">
        <f t="shared" si="97"/>
        <v>54175.425157569975</v>
      </c>
      <c r="W158" s="1493">
        <f t="shared" si="98"/>
        <v>0.31085199950510456</v>
      </c>
      <c r="X158" s="527">
        <f t="shared" si="107"/>
        <v>25725.071262263602</v>
      </c>
      <c r="Y158" s="1511">
        <f t="shared" si="108"/>
        <v>9373.0564894767631</v>
      </c>
      <c r="Z158" s="528">
        <f t="shared" si="109"/>
        <v>3144.518725865646</v>
      </c>
      <c r="AA158" s="528">
        <f t="shared" si="110"/>
        <v>0</v>
      </c>
      <c r="AB158" s="528">
        <f t="shared" si="111"/>
        <v>15932.778679963969</v>
      </c>
      <c r="AC158" s="528">
        <f t="shared" si="112"/>
        <v>54175.425157569975</v>
      </c>
      <c r="AD158" s="1489">
        <f t="shared" si="113"/>
        <v>0</v>
      </c>
      <c r="AE158" s="1506">
        <f t="shared" si="114"/>
        <v>0.47484761194659525</v>
      </c>
      <c r="AF158" s="1506">
        <f t="shared" si="115"/>
        <v>0.17301306749721113</v>
      </c>
      <c r="AG158" s="1506">
        <f t="shared" si="116"/>
        <v>5.8043268081787447E-2</v>
      </c>
      <c r="AH158" s="1506">
        <f t="shared" si="129"/>
        <v>0</v>
      </c>
      <c r="AI158" s="1506">
        <f t="shared" si="117"/>
        <v>0.29409605247440629</v>
      </c>
      <c r="AJ158" s="1543">
        <f t="shared" si="118"/>
        <v>1.0000000000000002</v>
      </c>
      <c r="AK158" s="1557">
        <f t="shared" si="119"/>
        <v>20532.966681022968</v>
      </c>
      <c r="AL158" s="1500">
        <f t="shared" si="120"/>
        <v>4951.8631300042407</v>
      </c>
      <c r="AM158" s="1500">
        <f t="shared" si="121"/>
        <v>240.24145123639167</v>
      </c>
      <c r="AN158" s="1500">
        <f t="shared" si="122"/>
        <v>25725.071262263598</v>
      </c>
      <c r="AO158" s="1565">
        <f t="shared" si="123"/>
        <v>0</v>
      </c>
    </row>
    <row r="159" spans="1:41">
      <c r="A159" s="873">
        <f>'Input data'!A139</f>
        <v>2039</v>
      </c>
      <c r="B159" s="1553">
        <f>'Input data'!B139</f>
        <v>70.856554082712819</v>
      </c>
      <c r="C159" s="1552">
        <f>'Input data'!C139</f>
        <v>4537.8682488831228</v>
      </c>
      <c r="D159" s="1552">
        <f>'Input data'!D139</f>
        <v>23748366.596979138</v>
      </c>
      <c r="E159" s="1510">
        <f>'Input data'!J139*C159</f>
        <v>54240.982632819141</v>
      </c>
      <c r="F159" s="1511">
        <f>'Input data'!L139</f>
        <v>77989.349229798274</v>
      </c>
      <c r="G159" s="1511">
        <f t="shared" si="133"/>
        <v>24823.692937269236</v>
      </c>
      <c r="H159" s="1511">
        <f t="shared" si="125"/>
        <v>28586.8774167138</v>
      </c>
      <c r="I159" s="1513">
        <f t="shared" si="99"/>
        <v>23748.366596979136</v>
      </c>
      <c r="J159" s="1506">
        <f t="shared" si="132"/>
        <v>0.2</v>
      </c>
      <c r="K159" s="1514">
        <f t="shared" si="126"/>
        <v>3288.0150600227798</v>
      </c>
      <c r="L159" s="1514">
        <f t="shared" si="101"/>
        <v>0</v>
      </c>
      <c r="M159" s="1511">
        <f t="shared" si="127"/>
        <v>3288.0150600227798</v>
      </c>
      <c r="N159" s="1456">
        <f t="shared" si="131"/>
        <v>0.5</v>
      </c>
      <c r="O159" s="1513">
        <f t="shared" si="102"/>
        <v>751.91700000000026</v>
      </c>
      <c r="P159" s="1698">
        <f t="shared" si="130"/>
        <v>4039.9320600227802</v>
      </c>
      <c r="Q159" s="1366">
        <f t="shared" si="103"/>
        <v>49370.638293960255</v>
      </c>
      <c r="R159" s="1366">
        <f t="shared" si="128"/>
        <v>24546.94535669102</v>
      </c>
      <c r="S159" s="1091">
        <f t="shared" si="104"/>
        <v>0.80821117460389802</v>
      </c>
      <c r="T159" s="135" t="str">
        <f t="shared" si="105"/>
        <v>Yes</v>
      </c>
      <c r="U159" s="1091">
        <f t="shared" si="106"/>
        <v>0.80821117460389802</v>
      </c>
      <c r="V159" s="1496">
        <f t="shared" si="97"/>
        <v>53442.403873107258</v>
      </c>
      <c r="W159" s="1493">
        <f t="shared" si="98"/>
        <v>0.31474740588439332</v>
      </c>
      <c r="X159" s="527">
        <f t="shared" si="107"/>
        <v>24823.692937269236</v>
      </c>
      <c r="Y159" s="1511">
        <f t="shared" si="108"/>
        <v>9093.1903858249061</v>
      </c>
      <c r="Z159" s="528">
        <f t="shared" si="109"/>
        <v>3203.0397194055795</v>
      </c>
      <c r="AA159" s="528">
        <f t="shared" si="110"/>
        <v>0</v>
      </c>
      <c r="AB159" s="528">
        <f t="shared" si="111"/>
        <v>16322.480830607541</v>
      </c>
      <c r="AC159" s="528">
        <f t="shared" si="112"/>
        <v>53442.403873107258</v>
      </c>
      <c r="AD159" s="1489">
        <f t="shared" si="113"/>
        <v>0</v>
      </c>
      <c r="AE159" s="1506">
        <f t="shared" si="114"/>
        <v>0.46449431796163576</v>
      </c>
      <c r="AF159" s="1506">
        <f t="shared" si="115"/>
        <v>0.17014935195309747</v>
      </c>
      <c r="AG159" s="1506">
        <f t="shared" si="116"/>
        <v>5.9934424488292538E-2</v>
      </c>
      <c r="AH159" s="1506">
        <f t="shared" si="129"/>
        <v>0</v>
      </c>
      <c r="AI159" s="1506">
        <f t="shared" si="117"/>
        <v>0.30542190559697435</v>
      </c>
      <c r="AJ159" s="1543">
        <f t="shared" si="118"/>
        <v>1</v>
      </c>
      <c r="AK159" s="1557">
        <f t="shared" si="119"/>
        <v>18998.693277583308</v>
      </c>
      <c r="AL159" s="1500">
        <f t="shared" si="120"/>
        <v>5552.1097866158425</v>
      </c>
      <c r="AM159" s="1500">
        <f t="shared" si="121"/>
        <v>272.88987307008421</v>
      </c>
      <c r="AN159" s="1500">
        <f t="shared" si="122"/>
        <v>24823.692937269236</v>
      </c>
      <c r="AO159" s="1565">
        <f t="shared" si="123"/>
        <v>0</v>
      </c>
    </row>
    <row r="160" spans="1:41" s="1" customFormat="1">
      <c r="A160" s="873">
        <f>'Input data'!A140</f>
        <v>2040</v>
      </c>
      <c r="B160" s="1553">
        <f>'Input data'!B140</f>
        <v>71.375305999999995</v>
      </c>
      <c r="C160" s="1552">
        <f>'Input data'!C140</f>
        <v>4648.3670832077869</v>
      </c>
      <c r="D160" s="1552">
        <f>'Input data'!D140</f>
        <v>21830524.84267956</v>
      </c>
      <c r="E160" s="1510">
        <f>'Input data'!J140*C160</f>
        <v>55561.771387544672</v>
      </c>
      <c r="F160" s="1511">
        <f>'Input data'!L140</f>
        <v>77392.296230224223</v>
      </c>
      <c r="G160" s="1511">
        <f>G137*(1-$C$5)</f>
        <v>23953.89792166539</v>
      </c>
      <c r="H160" s="1511">
        <f t="shared" si="125"/>
        <v>28414.747492111943</v>
      </c>
      <c r="I160" s="1513">
        <f t="shared" si="99"/>
        <v>21830.524842679559</v>
      </c>
      <c r="J160" s="1506">
        <f t="shared" si="132"/>
        <v>0.2</v>
      </c>
      <c r="K160" s="1514">
        <f t="shared" si="126"/>
        <v>3022.4855321233899</v>
      </c>
      <c r="L160" s="1514">
        <f t="shared" si="101"/>
        <v>0</v>
      </c>
      <c r="M160" s="1511">
        <f t="shared" si="127"/>
        <v>3022.4855321233899</v>
      </c>
      <c r="N160" s="1456">
        <f t="shared" si="131"/>
        <v>0.5</v>
      </c>
      <c r="O160" s="1513">
        <f t="shared" si="102"/>
        <v>751.91700000000026</v>
      </c>
      <c r="P160" s="1698">
        <f t="shared" si="130"/>
        <v>3774.4025321233903</v>
      </c>
      <c r="Q160" s="1366">
        <f t="shared" si="103"/>
        <v>48594.24288165394</v>
      </c>
      <c r="R160" s="1366">
        <f t="shared" si="128"/>
        <v>24640.34495998855</v>
      </c>
      <c r="S160" s="1091">
        <f t="shared" si="104"/>
        <v>0.79153501624612166</v>
      </c>
      <c r="T160" s="135" t="str">
        <f t="shared" si="105"/>
        <v>Yes</v>
      </c>
      <c r="U160" s="1091">
        <f t="shared" si="106"/>
        <v>0.79153501624612166</v>
      </c>
      <c r="V160" s="1496">
        <f t="shared" si="97"/>
        <v>52751.951270235688</v>
      </c>
      <c r="W160" s="1493">
        <f t="shared" si="98"/>
        <v>0.31838239928544299</v>
      </c>
      <c r="X160" s="527">
        <f t="shared" si="107"/>
        <v>23953.89792166539</v>
      </c>
      <c r="Y160" s="1511">
        <f t="shared" si="108"/>
        <v>8815.3883433693445</v>
      </c>
      <c r="Z160" s="528">
        <f t="shared" si="109"/>
        <v>3262.7254988126124</v>
      </c>
      <c r="AA160" s="528">
        <f t="shared" si="110"/>
        <v>0</v>
      </c>
      <c r="AB160" s="528">
        <f t="shared" si="111"/>
        <v>16719.939506388335</v>
      </c>
      <c r="AC160" s="528">
        <f t="shared" si="112"/>
        <v>52751.951270235688</v>
      </c>
      <c r="AD160" s="1489">
        <f t="shared" si="113"/>
        <v>0</v>
      </c>
      <c r="AE160" s="1506">
        <f t="shared" si="114"/>
        <v>0.45408553323374284</v>
      </c>
      <c r="AF160" s="1506">
        <f t="shared" si="115"/>
        <v>0.16711018514197151</v>
      </c>
      <c r="AG160" s="1506">
        <f t="shared" si="116"/>
        <v>6.1850328191623595E-2</v>
      </c>
      <c r="AH160" s="1506">
        <f t="shared" si="129"/>
        <v>0</v>
      </c>
      <c r="AI160" s="1506">
        <f t="shared" si="117"/>
        <v>0.31695395343266197</v>
      </c>
      <c r="AJ160" s="1543">
        <f t="shared" si="118"/>
        <v>1</v>
      </c>
      <c r="AK160" s="1557">
        <f t="shared" si="119"/>
        <v>17464.419874143648</v>
      </c>
      <c r="AL160" s="1500">
        <f t="shared" si="120"/>
        <v>6181.8205886070937</v>
      </c>
      <c r="AM160" s="1500">
        <f t="shared" si="121"/>
        <v>307.65745891464735</v>
      </c>
      <c r="AN160" s="1500">
        <f t="shared" si="122"/>
        <v>23953.89792166539</v>
      </c>
      <c r="AO160" s="1565">
        <f t="shared" si="123"/>
        <v>0</v>
      </c>
    </row>
    <row r="161" spans="1:41">
      <c r="A161" s="873">
        <f>'Input data'!A141</f>
        <v>2041</v>
      </c>
      <c r="B161" s="1553">
        <f>'Input data'!B141</f>
        <v>71.818612994947316</v>
      </c>
      <c r="C161" s="1552">
        <f>'Input data'!C141</f>
        <v>4756.7967774693152</v>
      </c>
      <c r="D161" s="1552">
        <f>'Input data'!D141</f>
        <v>20986341.131158557</v>
      </c>
      <c r="E161" s="1510">
        <f>'Input data'!J141*C161</f>
        <v>56857.827782476146</v>
      </c>
      <c r="F161" s="1511">
        <f>'Input data'!L141</f>
        <v>77844.168913634698</v>
      </c>
      <c r="G161" s="1511">
        <f>$G$160*(1+((($G$170/$G$160)^(1/($A$170-$A$160)))-1))^(A161-$A$160)</f>
        <v>22650.218174049241</v>
      </c>
      <c r="H161" s="1511">
        <f t="shared" si="125"/>
        <v>29669.887513605641</v>
      </c>
      <c r="I161" s="1513">
        <f t="shared" si="99"/>
        <v>20986.341131158555</v>
      </c>
      <c r="J161" s="1506">
        <f t="shared" si="132"/>
        <v>0.2</v>
      </c>
      <c r="K161" s="1514">
        <f t="shared" si="126"/>
        <v>2905.6063882221811</v>
      </c>
      <c r="L161" s="1514">
        <f t="shared" si="101"/>
        <v>0</v>
      </c>
      <c r="M161" s="1511">
        <f t="shared" si="127"/>
        <v>2905.6063882221811</v>
      </c>
      <c r="N161" s="1456">
        <f t="shared" si="131"/>
        <v>0.5</v>
      </c>
      <c r="O161" s="1513">
        <f t="shared" si="102"/>
        <v>751.91700000000026</v>
      </c>
      <c r="P161" s="1698">
        <f t="shared" si="130"/>
        <v>3657.5233882221814</v>
      </c>
      <c r="Q161" s="1366">
        <f t="shared" si="103"/>
        <v>48662.582299432703</v>
      </c>
      <c r="R161" s="1366">
        <f t="shared" si="128"/>
        <v>26012.364125383461</v>
      </c>
      <c r="S161" s="1091">
        <f t="shared" si="104"/>
        <v>0.81611233339330058</v>
      </c>
      <c r="T161" s="135" t="str">
        <f t="shared" si="105"/>
        <v>Yes</v>
      </c>
      <c r="U161" s="1091">
        <f t="shared" si="106"/>
        <v>0.81611233339330058</v>
      </c>
      <c r="V161" s="1496">
        <f t="shared" si="97"/>
        <v>51831.804788251247</v>
      </c>
      <c r="W161" s="1493">
        <f t="shared" si="98"/>
        <v>0.33415944300520739</v>
      </c>
      <c r="X161" s="527">
        <f t="shared" si="107"/>
        <v>22650.218174049238</v>
      </c>
      <c r="Y161" s="1511">
        <f t="shared" si="108"/>
        <v>8750.3373880695508</v>
      </c>
      <c r="Z161" s="528">
        <f t="shared" si="109"/>
        <v>3321.2936353220948</v>
      </c>
      <c r="AA161" s="528">
        <f t="shared" si="110"/>
        <v>0</v>
      </c>
      <c r="AB161" s="528">
        <f t="shared" si="111"/>
        <v>17109.955590810365</v>
      </c>
      <c r="AC161" s="528">
        <f t="shared" si="112"/>
        <v>51831.804788251247</v>
      </c>
      <c r="AD161" s="1489">
        <f t="shared" si="113"/>
        <v>0</v>
      </c>
      <c r="AE161" s="1506">
        <f t="shared" si="114"/>
        <v>0.43699458790953349</v>
      </c>
      <c r="AF161" s="1506">
        <f t="shared" si="115"/>
        <v>0.16882177697298698</v>
      </c>
      <c r="AG161" s="1506">
        <f t="shared" si="116"/>
        <v>6.4078294184248333E-2</v>
      </c>
      <c r="AH161" s="1506">
        <f t="shared" si="129"/>
        <v>0</v>
      </c>
      <c r="AI161" s="1506">
        <f t="shared" si="117"/>
        <v>0.33010534093323124</v>
      </c>
      <c r="AJ161" s="1543">
        <f t="shared" si="118"/>
        <v>1</v>
      </c>
      <c r="AK161" s="1557">
        <f t="shared" si="119"/>
        <v>16789.072904926841</v>
      </c>
      <c r="AL161" s="1500">
        <f t="shared" si="120"/>
        <v>5580.2038310210301</v>
      </c>
      <c r="AM161" s="1500">
        <f t="shared" si="121"/>
        <v>280.94143810136353</v>
      </c>
      <c r="AN161" s="1500">
        <f t="shared" si="122"/>
        <v>22650.218174049234</v>
      </c>
      <c r="AO161" s="1565">
        <f t="shared" si="123"/>
        <v>0</v>
      </c>
    </row>
    <row r="162" spans="1:41">
      <c r="A162" s="873">
        <f>'Input data'!A142</f>
        <v>2042</v>
      </c>
      <c r="B162" s="1553">
        <f>'Input data'!B142</f>
        <v>72.264673338395411</v>
      </c>
      <c r="C162" s="1552">
        <f>'Input data'!C142</f>
        <v>4871.1906981048578</v>
      </c>
      <c r="D162" s="1552">
        <f>'Input data'!D142</f>
        <v>20142157.41963755</v>
      </c>
      <c r="E162" s="1510">
        <f>'Input data'!J142*C162</f>
        <v>58225.174369504028</v>
      </c>
      <c r="F162" s="1511">
        <f>'Input data'!L142</f>
        <v>78367.331789141579</v>
      </c>
      <c r="G162" s="1511">
        <f t="shared" ref="G162:G169" si="134">$G$160*(1+((($G$170/$G$160)^(1/($A$170-$A$160)))-1))^(A162-$A$160)</f>
        <v>21417.490590039302</v>
      </c>
      <c r="H162" s="1511">
        <f t="shared" si="125"/>
        <v>30894.982191285639</v>
      </c>
      <c r="I162" s="1513">
        <f t="shared" si="99"/>
        <v>20142.157419637551</v>
      </c>
      <c r="J162" s="1506">
        <f t="shared" si="132"/>
        <v>0.2</v>
      </c>
      <c r="K162" s="1514">
        <f t="shared" si="126"/>
        <v>2788.7272443209722</v>
      </c>
      <c r="L162" s="1514">
        <f t="shared" si="101"/>
        <v>0</v>
      </c>
      <c r="M162" s="1511">
        <f t="shared" si="127"/>
        <v>2788.7272443209722</v>
      </c>
      <c r="N162" s="1456">
        <f t="shared" si="131"/>
        <v>0.5</v>
      </c>
      <c r="O162" s="1513">
        <f t="shared" si="102"/>
        <v>751.91700000000026</v>
      </c>
      <c r="P162" s="1698">
        <f t="shared" si="130"/>
        <v>3540.6442443209726</v>
      </c>
      <c r="Q162" s="1366">
        <f t="shared" si="103"/>
        <v>48771.828537003967</v>
      </c>
      <c r="R162" s="1366">
        <f t="shared" si="128"/>
        <v>27354.337946964664</v>
      </c>
      <c r="S162" s="1091">
        <f t="shared" si="104"/>
        <v>0.83759728116846799</v>
      </c>
      <c r="T162" s="135" t="str">
        <f t="shared" si="105"/>
        <v>Yes</v>
      </c>
      <c r="U162" s="1091">
        <f t="shared" si="106"/>
        <v>0.83759728116846799</v>
      </c>
      <c r="V162" s="1496">
        <f t="shared" si="97"/>
        <v>51012.993842176918</v>
      </c>
      <c r="W162" s="1493">
        <f t="shared" si="98"/>
        <v>0.34905281732144955</v>
      </c>
      <c r="X162" s="527">
        <f t="shared" si="107"/>
        <v>21417.490590039302</v>
      </c>
      <c r="Y162" s="1511">
        <f t="shared" si="108"/>
        <v>8690.9952188390616</v>
      </c>
      <c r="Z162" s="528">
        <f t="shared" si="109"/>
        <v>3383.0833397500865</v>
      </c>
      <c r="AA162" s="528">
        <f t="shared" si="110"/>
        <v>0</v>
      </c>
      <c r="AB162" s="528">
        <f t="shared" si="111"/>
        <v>17521.42469354847</v>
      </c>
      <c r="AC162" s="528">
        <f t="shared" si="112"/>
        <v>51012.993842176918</v>
      </c>
      <c r="AD162" s="1489">
        <f t="shared" si="113"/>
        <v>0</v>
      </c>
      <c r="AE162" s="1506">
        <f t="shared" si="114"/>
        <v>0.41984382756088279</v>
      </c>
      <c r="AF162" s="1506">
        <f t="shared" si="115"/>
        <v>0.17036826432353894</v>
      </c>
      <c r="AG162" s="1506">
        <f t="shared" si="116"/>
        <v>6.6318070847137672E-2</v>
      </c>
      <c r="AH162" s="1506">
        <f t="shared" si="129"/>
        <v>0</v>
      </c>
      <c r="AI162" s="1506">
        <f t="shared" si="117"/>
        <v>0.3434698372684406</v>
      </c>
      <c r="AJ162" s="1543">
        <f t="shared" si="118"/>
        <v>1</v>
      </c>
      <c r="AK162" s="1557">
        <f t="shared" si="119"/>
        <v>16113.725935710041</v>
      </c>
      <c r="AL162" s="1500">
        <f t="shared" si="120"/>
        <v>5046.7441776960331</v>
      </c>
      <c r="AM162" s="1500">
        <f t="shared" si="121"/>
        <v>257.02047663322782</v>
      </c>
      <c r="AN162" s="1500">
        <f t="shared" si="122"/>
        <v>21417.490590039302</v>
      </c>
      <c r="AO162" s="1565">
        <f t="shared" si="123"/>
        <v>0</v>
      </c>
    </row>
    <row r="163" spans="1:41">
      <c r="A163" s="873">
        <f>'Input data'!A143</f>
        <v>2043</v>
      </c>
      <c r="B163" s="1553">
        <f>'Input data'!B143</f>
        <v>72.713504131197794</v>
      </c>
      <c r="C163" s="1552">
        <f>'Input data'!C143</f>
        <v>4990.5559670511793</v>
      </c>
      <c r="D163" s="1552">
        <f>'Input data'!D143</f>
        <v>19297973.708116546</v>
      </c>
      <c r="E163" s="1510">
        <f>'Input data'!J143*C163</f>
        <v>59651.943311390511</v>
      </c>
      <c r="F163" s="1511">
        <f>'Input data'!L143</f>
        <v>78949.917019507062</v>
      </c>
      <c r="G163" s="1511">
        <f t="shared" si="134"/>
        <v>20251.853631148377</v>
      </c>
      <c r="H163" s="1511">
        <f t="shared" si="125"/>
        <v>32087.083214136175</v>
      </c>
      <c r="I163" s="1513">
        <f t="shared" si="99"/>
        <v>19297.973708116548</v>
      </c>
      <c r="J163" s="1506">
        <f t="shared" si="132"/>
        <v>0.2</v>
      </c>
      <c r="K163" s="1514">
        <f t="shared" si="126"/>
        <v>2671.8481004197633</v>
      </c>
      <c r="L163" s="1514">
        <f t="shared" si="101"/>
        <v>0</v>
      </c>
      <c r="M163" s="1511">
        <f t="shared" si="127"/>
        <v>2671.8481004197633</v>
      </c>
      <c r="N163" s="1456">
        <f t="shared" si="131"/>
        <v>0.5</v>
      </c>
      <c r="O163" s="1513">
        <f t="shared" si="102"/>
        <v>751.91700000000026</v>
      </c>
      <c r="P163" s="1698">
        <f t="shared" si="130"/>
        <v>3423.7651004197637</v>
      </c>
      <c r="Q163" s="1366">
        <f t="shared" si="103"/>
        <v>48915.171744864791</v>
      </c>
      <c r="R163" s="1366">
        <f t="shared" si="128"/>
        <v>28663.318113716414</v>
      </c>
      <c r="S163" s="1091">
        <f t="shared" si="104"/>
        <v>0.85621458135126394</v>
      </c>
      <c r="T163" s="135" t="str">
        <f t="shared" si="105"/>
        <v>Yes</v>
      </c>
      <c r="U163" s="1091">
        <f t="shared" si="106"/>
        <v>0.85621458135126394</v>
      </c>
      <c r="V163" s="1496">
        <f t="shared" si="97"/>
        <v>50286.598905790655</v>
      </c>
      <c r="W163" s="1493">
        <f t="shared" si="98"/>
        <v>0.36305697581207375</v>
      </c>
      <c r="X163" s="527">
        <f t="shared" si="107"/>
        <v>20251.853631148377</v>
      </c>
      <c r="Y163" s="1511">
        <f t="shared" si="108"/>
        <v>8636.4114813317392</v>
      </c>
      <c r="Z163" s="528">
        <f t="shared" si="109"/>
        <v>3447.5583105018923</v>
      </c>
      <c r="AA163" s="528">
        <f t="shared" si="110"/>
        <v>0</v>
      </c>
      <c r="AB163" s="528">
        <f t="shared" si="111"/>
        <v>17950.775482808644</v>
      </c>
      <c r="AC163" s="528">
        <f t="shared" si="112"/>
        <v>50286.598905790655</v>
      </c>
      <c r="AD163" s="1489">
        <f t="shared" si="113"/>
        <v>0</v>
      </c>
      <c r="AE163" s="1506">
        <f t="shared" si="114"/>
        <v>0.40272864086690724</v>
      </c>
      <c r="AF163" s="1506">
        <f t="shared" si="115"/>
        <v>0.17174379793534278</v>
      </c>
      <c r="AG163" s="1506">
        <f t="shared" si="116"/>
        <v>6.8558192152957387E-2</v>
      </c>
      <c r="AH163" s="1506">
        <f t="shared" si="129"/>
        <v>0</v>
      </c>
      <c r="AI163" s="1506">
        <f t="shared" si="117"/>
        <v>0.35696936904479248</v>
      </c>
      <c r="AJ163" s="1543">
        <f t="shared" si="118"/>
        <v>0.99999999999999989</v>
      </c>
      <c r="AK163" s="1557">
        <f t="shared" si="119"/>
        <v>15438.378966493237</v>
      </c>
      <c r="AL163" s="1500">
        <f t="shared" si="120"/>
        <v>4577.692750404598</v>
      </c>
      <c r="AM163" s="1500">
        <f t="shared" si="121"/>
        <v>235.78191425053828</v>
      </c>
      <c r="AN163" s="1500">
        <f t="shared" si="122"/>
        <v>20251.853631148377</v>
      </c>
      <c r="AO163" s="1565">
        <f t="shared" si="123"/>
        <v>0</v>
      </c>
    </row>
    <row r="164" spans="1:41">
      <c r="A164" s="873">
        <f>'Input data'!A144</f>
        <v>2044</v>
      </c>
      <c r="B164" s="1553">
        <f>'Input data'!B144</f>
        <v>73.165122580420132</v>
      </c>
      <c r="C164" s="1552">
        <f>'Input data'!C144</f>
        <v>5115.0644127146761</v>
      </c>
      <c r="D164" s="1552">
        <f>'Input data'!D144</f>
        <v>18453789.996595539</v>
      </c>
      <c r="E164" s="1510">
        <f>'Input data'!J144*C164</f>
        <v>61140.188467149543</v>
      </c>
      <c r="F164" s="1511">
        <f>'Input data'!L144</f>
        <v>79593.978463745079</v>
      </c>
      <c r="G164" s="1511">
        <f t="shared" si="134"/>
        <v>19149.655921324487</v>
      </c>
      <c r="H164" s="1511">
        <f t="shared" si="125"/>
        <v>33251.020477134371</v>
      </c>
      <c r="I164" s="1513">
        <f t="shared" si="99"/>
        <v>18453.78999659554</v>
      </c>
      <c r="J164" s="1506">
        <f t="shared" si="132"/>
        <v>0.2</v>
      </c>
      <c r="K164" s="1514">
        <f t="shared" si="126"/>
        <v>2554.968956518554</v>
      </c>
      <c r="L164" s="1514">
        <f t="shared" si="101"/>
        <v>0</v>
      </c>
      <c r="M164" s="1511">
        <f t="shared" si="127"/>
        <v>2554.968956518554</v>
      </c>
      <c r="N164" s="1456">
        <f t="shared" si="131"/>
        <v>0.5</v>
      </c>
      <c r="O164" s="1513">
        <f t="shared" si="102"/>
        <v>751.91700000000026</v>
      </c>
      <c r="P164" s="1698">
        <f t="shared" si="130"/>
        <v>3306.8859565185544</v>
      </c>
      <c r="Q164" s="1366">
        <f t="shared" si="103"/>
        <v>49093.790441940306</v>
      </c>
      <c r="R164" s="1366">
        <f t="shared" si="128"/>
        <v>29944.134520615818</v>
      </c>
      <c r="S164" s="1091">
        <f t="shared" si="104"/>
        <v>0.87222467190409891</v>
      </c>
      <c r="T164" s="135" t="str">
        <f t="shared" si="105"/>
        <v>Yes</v>
      </c>
      <c r="U164" s="1091">
        <f t="shared" si="106"/>
        <v>0.87222467190409891</v>
      </c>
      <c r="V164" s="1496">
        <f>AC164</f>
        <v>49649.843943129272</v>
      </c>
      <c r="W164" s="1493">
        <f t="shared" si="98"/>
        <v>0.37621105388337017</v>
      </c>
      <c r="X164" s="527">
        <f t="shared" si="107"/>
        <v>19149.655921324487</v>
      </c>
      <c r="Y164" s="1511">
        <f t="shared" si="108"/>
        <v>8586.7506447597189</v>
      </c>
      <c r="Z164" s="528">
        <f t="shared" si="109"/>
        <v>3514.8113604331647</v>
      </c>
      <c r="AA164" s="528">
        <f t="shared" si="110"/>
        <v>0</v>
      </c>
      <c r="AB164" s="528">
        <f t="shared" si="111"/>
        <v>18398.626016611903</v>
      </c>
      <c r="AC164" s="528">
        <f t="shared" si="112"/>
        <v>49649.843943129272</v>
      </c>
      <c r="AD164" s="1489">
        <f t="shared" si="113"/>
        <v>0</v>
      </c>
      <c r="AE164" s="1506">
        <f t="shared" si="114"/>
        <v>0.385694181501541</v>
      </c>
      <c r="AF164" s="1506">
        <f t="shared" si="115"/>
        <v>0.17294617591538242</v>
      </c>
      <c r="AG164" s="1506">
        <f t="shared" si="116"/>
        <v>7.0791992104933033E-2</v>
      </c>
      <c r="AH164" s="1506">
        <f t="shared" si="129"/>
        <v>0</v>
      </c>
      <c r="AI164" s="1506">
        <f t="shared" si="117"/>
        <v>0.37056765047814361</v>
      </c>
      <c r="AJ164" s="1543">
        <f t="shared" si="118"/>
        <v>1</v>
      </c>
      <c r="AK164" s="1557">
        <f t="shared" si="119"/>
        <v>14763.03199727643</v>
      </c>
      <c r="AL164" s="1500">
        <f t="shared" si="120"/>
        <v>4169.4711691639141</v>
      </c>
      <c r="AM164" s="1500">
        <f t="shared" si="121"/>
        <v>217.1527548841386</v>
      </c>
      <c r="AN164" s="1500">
        <f t="shared" si="122"/>
        <v>19149.65592132448</v>
      </c>
      <c r="AO164" s="1565">
        <f t="shared" si="123"/>
        <v>0</v>
      </c>
    </row>
    <row r="165" spans="1:41">
      <c r="A165" s="873">
        <f>'Input data'!A145</f>
        <v>2045</v>
      </c>
      <c r="B165" s="1553">
        <f>'Input data'!B145</f>
        <v>73.619545999999971</v>
      </c>
      <c r="C165" s="1552">
        <f>'Input data'!C145</f>
        <v>5248.0307118669889</v>
      </c>
      <c r="D165" s="1552">
        <f>'Input data'!D145</f>
        <v>17609606.285074536</v>
      </c>
      <c r="E165" s="1510">
        <f>'Input data'!J145*C165</f>
        <v>62729.530053883784</v>
      </c>
      <c r="F165" s="1511">
        <f>'Input data'!L145</f>
        <v>80339.136338958313</v>
      </c>
      <c r="G165" s="1511">
        <f t="shared" si="134"/>
        <v>18107.444808958157</v>
      </c>
      <c r="H165" s="1511">
        <f t="shared" si="125"/>
        <v>34412.980994548838</v>
      </c>
      <c r="I165" s="1513">
        <f t="shared" si="99"/>
        <v>17609.606285074537</v>
      </c>
      <c r="J165" s="1506">
        <f t="shared" si="132"/>
        <v>0.2</v>
      </c>
      <c r="K165" s="1514">
        <f t="shared" si="126"/>
        <v>2438.0898126173452</v>
      </c>
      <c r="L165" s="1514">
        <f t="shared" si="101"/>
        <v>0</v>
      </c>
      <c r="M165" s="1511">
        <f t="shared" si="127"/>
        <v>2438.0898126173452</v>
      </c>
      <c r="N165" s="1456">
        <f t="shared" si="131"/>
        <v>0.5</v>
      </c>
      <c r="O165" s="1513">
        <f t="shared" si="102"/>
        <v>751.91700000000026</v>
      </c>
      <c r="P165" s="1698">
        <f t="shared" si="130"/>
        <v>3190.0068126173455</v>
      </c>
      <c r="Q165" s="1366">
        <f t="shared" si="103"/>
        <v>49330.418990889651</v>
      </c>
      <c r="R165" s="1366">
        <f t="shared" si="128"/>
        <v>31222.974181931495</v>
      </c>
      <c r="S165" s="1091">
        <f t="shared" si="104"/>
        <v>0.88594075064840005</v>
      </c>
      <c r="T165" s="135" t="str">
        <f t="shared" si="105"/>
        <v>Yes</v>
      </c>
      <c r="U165" s="1091">
        <f t="shared" si="106"/>
        <v>0.88594075064840005</v>
      </c>
      <c r="V165" s="1496">
        <f t="shared" si="97"/>
        <v>49116.162157026847</v>
      </c>
      <c r="W165" s="1493">
        <f t="shared" si="98"/>
        <v>0.38863965440453363</v>
      </c>
      <c r="X165" s="527">
        <f t="shared" si="107"/>
        <v>18107.44480895816</v>
      </c>
      <c r="Y165" s="1511">
        <f t="shared" si="108"/>
        <v>8545.1854224627677</v>
      </c>
      <c r="Z165" s="528">
        <f t="shared" si="109"/>
        <v>3586.6329072239355</v>
      </c>
      <c r="AA165" s="528">
        <f t="shared" si="110"/>
        <v>0</v>
      </c>
      <c r="AB165" s="528">
        <f t="shared" si="111"/>
        <v>18876.899018381981</v>
      </c>
      <c r="AC165" s="528">
        <f t="shared" si="112"/>
        <v>49116.162157026847</v>
      </c>
      <c r="AD165" s="1489">
        <f t="shared" si="113"/>
        <v>0</v>
      </c>
      <c r="AE165" s="1506">
        <f t="shared" si="114"/>
        <v>0.36866571030260359</v>
      </c>
      <c r="AF165" s="1506">
        <f t="shared" si="115"/>
        <v>0.17397909460318539</v>
      </c>
      <c r="AG165" s="1506">
        <f t="shared" si="116"/>
        <v>7.3023476381507357E-2</v>
      </c>
      <c r="AH165" s="1506">
        <f t="shared" si="129"/>
        <v>0</v>
      </c>
      <c r="AI165" s="1506">
        <f t="shared" si="117"/>
        <v>0.38433171871270361</v>
      </c>
      <c r="AJ165" s="1543">
        <f t="shared" si="118"/>
        <v>1</v>
      </c>
      <c r="AK165" s="1557">
        <f t="shared" si="119"/>
        <v>14087.68502805963</v>
      </c>
      <c r="AL165" s="1500">
        <f t="shared" si="120"/>
        <v>3818.6489935238565</v>
      </c>
      <c r="AM165" s="1500">
        <f t="shared" si="121"/>
        <v>201.1107873746715</v>
      </c>
      <c r="AN165" s="1500">
        <f t="shared" si="122"/>
        <v>18107.44480895816</v>
      </c>
      <c r="AO165" s="1565">
        <f t="shared" si="123"/>
        <v>0</v>
      </c>
    </row>
    <row r="166" spans="1:41">
      <c r="A166" s="873">
        <f>'Input data'!A146</f>
        <v>2046</v>
      </c>
      <c r="B166" s="1553">
        <f>'Input data'!B146</f>
        <v>73.995362001779526</v>
      </c>
      <c r="C166" s="1552">
        <f>'Input data'!C146</f>
        <v>5389.0089835561967</v>
      </c>
      <c r="D166" s="1552">
        <f>'Input data'!D146</f>
        <v>16818521.382757913</v>
      </c>
      <c r="E166" s="1510">
        <f>'Input data'!J146*C166</f>
        <v>64414.638471956794</v>
      </c>
      <c r="F166" s="1511">
        <f>'Input data'!L146</f>
        <v>81233.1598547147</v>
      </c>
      <c r="G166" s="1511">
        <f t="shared" si="134"/>
        <v>17121.955551397077</v>
      </c>
      <c r="H166" s="1511">
        <f t="shared" si="125"/>
        <v>35623.00204439088</v>
      </c>
      <c r="I166" s="1513">
        <f t="shared" si="99"/>
        <v>16818.521382757914</v>
      </c>
      <c r="J166" s="1506">
        <f t="shared" si="132"/>
        <v>0.2</v>
      </c>
      <c r="K166" s="1514">
        <f t="shared" si="126"/>
        <v>2328.5623189283865</v>
      </c>
      <c r="L166" s="1514">
        <f t="shared" si="101"/>
        <v>0</v>
      </c>
      <c r="M166" s="1511">
        <f t="shared" si="127"/>
        <v>2328.5623189283865</v>
      </c>
      <c r="N166" s="1456">
        <f t="shared" si="131"/>
        <v>0.5</v>
      </c>
      <c r="O166" s="1513">
        <f t="shared" si="102"/>
        <v>751.91700000000026</v>
      </c>
      <c r="P166" s="1698">
        <f t="shared" si="130"/>
        <v>3080.4793189283869</v>
      </c>
      <c r="Q166" s="1366">
        <f t="shared" si="103"/>
        <v>49664.478276859569</v>
      </c>
      <c r="R166" s="1366">
        <f t="shared" si="128"/>
        <v>32542.522725462492</v>
      </c>
      <c r="S166" s="1091">
        <f t="shared" si="104"/>
        <v>0.89872486163546761</v>
      </c>
      <c r="T166" s="135" t="str">
        <f t="shared" si="105"/>
        <v>Yes</v>
      </c>
      <c r="U166" s="1091">
        <f t="shared" si="106"/>
        <v>0.89872486163546761</v>
      </c>
      <c r="V166" s="1496">
        <f t="shared" si="97"/>
        <v>48690.637129252224</v>
      </c>
      <c r="W166" s="1493">
        <f t="shared" si="98"/>
        <v>0.4006063876336301</v>
      </c>
      <c r="X166" s="527">
        <f t="shared" si="107"/>
        <v>17121.955551397074</v>
      </c>
      <c r="Y166" s="1511">
        <f t="shared" si="108"/>
        <v>8521.9087918494988</v>
      </c>
      <c r="Z166" s="528">
        <f t="shared" si="109"/>
        <v>3662.7821089476743</v>
      </c>
      <c r="AA166" s="528">
        <f t="shared" si="110"/>
        <v>0</v>
      </c>
      <c r="AB166" s="528">
        <f t="shared" si="111"/>
        <v>19383.990677057976</v>
      </c>
      <c r="AC166" s="528">
        <f t="shared" si="112"/>
        <v>48690.637129252224</v>
      </c>
      <c r="AD166" s="1489">
        <f t="shared" si="113"/>
        <v>0</v>
      </c>
      <c r="AE166" s="1506">
        <f t="shared" si="114"/>
        <v>0.35164780255279499</v>
      </c>
      <c r="AF166" s="1506">
        <f t="shared" si="115"/>
        <v>0.17502150915026188</v>
      </c>
      <c r="AG166" s="1506">
        <f t="shared" si="116"/>
        <v>7.5225594177882674E-2</v>
      </c>
      <c r="AH166" s="1506">
        <f t="shared" si="129"/>
        <v>0</v>
      </c>
      <c r="AI166" s="1506">
        <f t="shared" si="117"/>
        <v>0.39810509411906048</v>
      </c>
      <c r="AJ166" s="1543">
        <f t="shared" si="118"/>
        <v>1</v>
      </c>
      <c r="AK166" s="1557">
        <f t="shared" si="119"/>
        <v>13454.81710620633</v>
      </c>
      <c r="AL166" s="1500">
        <f t="shared" si="120"/>
        <v>3481.7262040887267</v>
      </c>
      <c r="AM166" s="1500">
        <f t="shared" si="121"/>
        <v>185.41224110201497</v>
      </c>
      <c r="AN166" s="1500">
        <f t="shared" si="122"/>
        <v>17121.95555139707</v>
      </c>
      <c r="AO166" s="1565">
        <f t="shared" si="123"/>
        <v>0</v>
      </c>
    </row>
    <row r="167" spans="1:41">
      <c r="A167" s="873">
        <f>'Input data'!A147</f>
        <v>2047</v>
      </c>
      <c r="B167" s="1553">
        <f>'Input data'!B147</f>
        <v>74.373096484110363</v>
      </c>
      <c r="C167" s="1552">
        <f>'Input data'!C147</f>
        <v>5523.7818835189873</v>
      </c>
      <c r="D167" s="1552">
        <f>'Input data'!D147</f>
        <v>16027436.480441289</v>
      </c>
      <c r="E167" s="1510">
        <f>'Input data'!J147*C167</f>
        <v>66025.574295855069</v>
      </c>
      <c r="F167" s="1511">
        <f>'Input data'!L147</f>
        <v>82053.01077629636</v>
      </c>
      <c r="G167" s="1511">
        <f t="shared" si="134"/>
        <v>16190.101088088571</v>
      </c>
      <c r="H167" s="1511">
        <f t="shared" si="125"/>
        <v>36736.827537353332</v>
      </c>
      <c r="I167" s="1513">
        <f t="shared" si="99"/>
        <v>16027.436480441289</v>
      </c>
      <c r="J167" s="1506">
        <f t="shared" si="132"/>
        <v>0.2</v>
      </c>
      <c r="K167" s="1514">
        <f t="shared" si="126"/>
        <v>2219.0348252394278</v>
      </c>
      <c r="L167" s="1514">
        <f t="shared" si="101"/>
        <v>0</v>
      </c>
      <c r="M167" s="1511">
        <f t="shared" si="127"/>
        <v>2219.0348252394278</v>
      </c>
      <c r="N167" s="1456">
        <f t="shared" si="131"/>
        <v>0.5</v>
      </c>
      <c r="O167" s="1513">
        <f t="shared" si="102"/>
        <v>751.91700000000026</v>
      </c>
      <c r="P167" s="1698">
        <f t="shared" si="130"/>
        <v>2970.9518252394282</v>
      </c>
      <c r="Q167" s="1366">
        <f t="shared" si="103"/>
        <v>49955.976800202479</v>
      </c>
      <c r="R167" s="1366">
        <f t="shared" si="128"/>
        <v>33765.875712113906</v>
      </c>
      <c r="S167" s="1091">
        <f t="shared" si="104"/>
        <v>0.9092974255693731</v>
      </c>
      <c r="T167" s="135" t="str">
        <f t="shared" si="105"/>
        <v>Yes</v>
      </c>
      <c r="U167" s="1091">
        <f t="shared" si="106"/>
        <v>0.9092974255693731</v>
      </c>
      <c r="V167" s="1496">
        <f t="shared" si="97"/>
        <v>48287.135064182454</v>
      </c>
      <c r="W167" s="1493">
        <f t="shared" si="98"/>
        <v>0.41151294014269446</v>
      </c>
      <c r="X167" s="527">
        <f t="shared" si="107"/>
        <v>16190.101088088571</v>
      </c>
      <c r="Y167" s="1511">
        <f t="shared" si="108"/>
        <v>8492.6925577662823</v>
      </c>
      <c r="Z167" s="528">
        <f t="shared" si="109"/>
        <v>3735.5794884529682</v>
      </c>
      <c r="AA167" s="528">
        <f t="shared" si="110"/>
        <v>0</v>
      </c>
      <c r="AB167" s="528">
        <f t="shared" si="111"/>
        <v>19868.761929874636</v>
      </c>
      <c r="AC167" s="528">
        <f t="shared" si="112"/>
        <v>48287.135064182454</v>
      </c>
      <c r="AD167" s="1489">
        <f t="shared" si="113"/>
        <v>0</v>
      </c>
      <c r="AE167" s="1506">
        <f t="shared" si="114"/>
        <v>0.33528808587564701</v>
      </c>
      <c r="AF167" s="1506">
        <f t="shared" si="115"/>
        <v>0.17587899026268461</v>
      </c>
      <c r="AG167" s="1506">
        <f t="shared" si="116"/>
        <v>7.7361795921164059E-2</v>
      </c>
      <c r="AH167" s="1506">
        <f t="shared" si="129"/>
        <v>0</v>
      </c>
      <c r="AI167" s="1506">
        <f t="shared" si="117"/>
        <v>0.41147112794050444</v>
      </c>
      <c r="AJ167" s="1543">
        <f t="shared" si="118"/>
        <v>1</v>
      </c>
      <c r="AK167" s="1557">
        <f t="shared" si="119"/>
        <v>12821.94918435303</v>
      </c>
      <c r="AL167" s="1500">
        <f t="shared" si="120"/>
        <v>3196.2371760886676</v>
      </c>
      <c r="AM167" s="1500">
        <f t="shared" si="121"/>
        <v>171.9147276468716</v>
      </c>
      <c r="AN167" s="1500">
        <f t="shared" si="122"/>
        <v>16190.10108808857</v>
      </c>
      <c r="AO167" s="1565">
        <f t="shared" si="123"/>
        <v>0</v>
      </c>
    </row>
    <row r="168" spans="1:41">
      <c r="A168" s="873">
        <f>'Input data'!A148</f>
        <v>2048</v>
      </c>
      <c r="B168" s="1553">
        <f>'Input data'!B148</f>
        <v>74.752759240528661</v>
      </c>
      <c r="C168" s="1552">
        <f>'Input data'!C148</f>
        <v>5664.7250883278812</v>
      </c>
      <c r="D168" s="1552">
        <f>'Input data'!D148</f>
        <v>15236351.578124667</v>
      </c>
      <c r="E168" s="1510">
        <f>'Input data'!J148*C168</f>
        <v>67710.263560717416</v>
      </c>
      <c r="F168" s="1511">
        <f>'Input data'!L148</f>
        <v>82946.615138842084</v>
      </c>
      <c r="G168" s="1511">
        <f t="shared" si="134"/>
        <v>15308.962370313993</v>
      </c>
      <c r="H168" s="1511">
        <f t="shared" si="125"/>
        <v>37842.257534312332</v>
      </c>
      <c r="I168" s="1513">
        <f t="shared" si="99"/>
        <v>15236.351578124666</v>
      </c>
      <c r="J168" s="417">
        <f t="shared" si="132"/>
        <v>0.2</v>
      </c>
      <c r="K168" s="1514">
        <f t="shared" si="126"/>
        <v>2109.5073315504696</v>
      </c>
      <c r="L168" s="1514">
        <f t="shared" si="101"/>
        <v>0</v>
      </c>
      <c r="M168" s="1511">
        <f t="shared" si="127"/>
        <v>2109.5073315504696</v>
      </c>
      <c r="N168" s="1456">
        <f t="shared" si="131"/>
        <v>0.5</v>
      </c>
      <c r="O168" s="1513">
        <f t="shared" si="102"/>
        <v>751.91700000000026</v>
      </c>
      <c r="P168" s="1698">
        <f t="shared" si="130"/>
        <v>2861.42433155047</v>
      </c>
      <c r="Q168" s="1366">
        <f t="shared" si="103"/>
        <v>50289.795573075855</v>
      </c>
      <c r="R168" s="1366">
        <f t="shared" si="128"/>
        <v>34980.83320276186</v>
      </c>
      <c r="S168" s="1091">
        <f t="shared" si="104"/>
        <v>0.91811489195759688</v>
      </c>
      <c r="T168" s="135" t="str">
        <f t="shared" si="105"/>
        <v>Yes</v>
      </c>
      <c r="U168" s="1091">
        <f t="shared" si="106"/>
        <v>0.91811489195759688</v>
      </c>
      <c r="V168" s="1496">
        <f t="shared" si="97"/>
        <v>47965.781936080224</v>
      </c>
      <c r="W168" s="1493">
        <f t="shared" si="98"/>
        <v>0.42172707281916677</v>
      </c>
      <c r="X168" s="527">
        <f t="shared" si="107"/>
        <v>15308.962370313995</v>
      </c>
      <c r="Y168" s="1511">
        <f t="shared" si="108"/>
        <v>8469.3823621430238</v>
      </c>
      <c r="Z168" s="528">
        <f t="shared" si="109"/>
        <v>3811.7097488539707</v>
      </c>
      <c r="AA168" s="528">
        <f t="shared" si="110"/>
        <v>0</v>
      </c>
      <c r="AB168" s="528">
        <f t="shared" si="111"/>
        <v>20375.727454769236</v>
      </c>
      <c r="AC168" s="528">
        <f t="shared" si="112"/>
        <v>47965.781936080224</v>
      </c>
      <c r="AD168" s="1489">
        <f t="shared" si="113"/>
        <v>0</v>
      </c>
      <c r="AE168" s="1506">
        <f t="shared" si="114"/>
        <v>0.31916424068130278</v>
      </c>
      <c r="AF168" s="1506">
        <f t="shared" si="115"/>
        <v>0.17657133940669256</v>
      </c>
      <c r="AG168" s="1506">
        <f t="shared" si="116"/>
        <v>7.9467270103789844E-2</v>
      </c>
      <c r="AH168" s="1506">
        <f t="shared" si="129"/>
        <v>0</v>
      </c>
      <c r="AI168" s="1506">
        <f t="shared" si="117"/>
        <v>0.42479714980821481</v>
      </c>
      <c r="AJ168" s="1543">
        <f t="shared" si="118"/>
        <v>1</v>
      </c>
      <c r="AK168" s="1557">
        <f t="shared" si="119"/>
        <v>12189.081262499731</v>
      </c>
      <c r="AL168" s="1500">
        <f t="shared" si="120"/>
        <v>2959.1475995083624</v>
      </c>
      <c r="AM168" s="1500">
        <f t="shared" si="121"/>
        <v>160.73350830589837</v>
      </c>
      <c r="AN168" s="1500">
        <f t="shared" si="122"/>
        <v>15308.962370313991</v>
      </c>
      <c r="AO168" s="1565">
        <f t="shared" si="123"/>
        <v>0</v>
      </c>
    </row>
    <row r="169" spans="1:41">
      <c r="A169" s="873">
        <f>'Input data'!A149</f>
        <v>2049</v>
      </c>
      <c r="B169" s="1553">
        <f>'Input data'!B149</f>
        <v>75.134360114565098</v>
      </c>
      <c r="C169" s="1552">
        <f>'Input data'!C149</f>
        <v>5814.0235724591912</v>
      </c>
      <c r="D169" s="1552">
        <f>'Input data'!D149</f>
        <v>14445266.675808044</v>
      </c>
      <c r="E169" s="1510">
        <f>'Input data'!J149*C169</f>
        <v>69494.823191082571</v>
      </c>
      <c r="F169" s="1511">
        <f>'Input data'!L149</f>
        <v>83940.089866890616</v>
      </c>
      <c r="G169" s="1511">
        <f t="shared" si="134"/>
        <v>14475.779217222871</v>
      </c>
      <c r="H169" s="1511">
        <f t="shared" si="125"/>
        <v>38957.038293364378</v>
      </c>
      <c r="I169" s="1513">
        <f t="shared" si="99"/>
        <v>14445.266675808045</v>
      </c>
      <c r="J169" s="417">
        <f t="shared" si="132"/>
        <v>0.2</v>
      </c>
      <c r="K169" s="1514">
        <f t="shared" si="126"/>
        <v>1999.979837861511</v>
      </c>
      <c r="L169" s="1514">
        <f t="shared" si="101"/>
        <v>0</v>
      </c>
      <c r="M169" s="1511">
        <f t="shared" si="127"/>
        <v>1999.979837861511</v>
      </c>
      <c r="N169" s="1456">
        <f t="shared" si="131"/>
        <v>0.5</v>
      </c>
      <c r="O169" s="1513">
        <f t="shared" si="102"/>
        <v>751.91700000000026</v>
      </c>
      <c r="P169" s="1698">
        <f t="shared" si="130"/>
        <v>2751.8968378615114</v>
      </c>
      <c r="Q169" s="1366">
        <f t="shared" si="103"/>
        <v>50680.920672725741</v>
      </c>
      <c r="R169" s="1366">
        <f t="shared" si="128"/>
        <v>36205.141455502868</v>
      </c>
      <c r="S169" s="1091">
        <f t="shared" si="104"/>
        <v>0.92537794974934895</v>
      </c>
      <c r="T169" s="135" t="str">
        <f t="shared" si="105"/>
        <v>Yes</v>
      </c>
      <c r="U169" s="1091">
        <f t="shared" si="106"/>
        <v>0.92537794974934895</v>
      </c>
      <c r="V169" s="1496">
        <f t="shared" si="97"/>
        <v>47734.948411387755</v>
      </c>
      <c r="W169" s="1493">
        <f t="shared" si="98"/>
        <v>0.43132121389095202</v>
      </c>
      <c r="X169" s="527">
        <f t="shared" si="107"/>
        <v>14475.779217222873</v>
      </c>
      <c r="Y169" s="1511">
        <f t="shared" si="108"/>
        <v>8454.0695997508028</v>
      </c>
      <c r="Z169" s="528">
        <f t="shared" si="109"/>
        <v>3892.3531008325431</v>
      </c>
      <c r="AA169" s="528">
        <f t="shared" si="110"/>
        <v>0</v>
      </c>
      <c r="AB169" s="528">
        <f t="shared" si="111"/>
        <v>20912.746493581537</v>
      </c>
      <c r="AC169" s="528">
        <f t="shared" si="112"/>
        <v>47734.948411387755</v>
      </c>
      <c r="AD169" s="1489">
        <f t="shared" si="113"/>
        <v>0</v>
      </c>
      <c r="AE169" s="417">
        <f t="shared" si="114"/>
        <v>0.30325327038102545</v>
      </c>
      <c r="AF169" s="417">
        <f t="shared" si="115"/>
        <v>0.17710440423842547</v>
      </c>
      <c r="AG169" s="417">
        <f t="shared" si="116"/>
        <v>8.1540951239490067E-2</v>
      </c>
      <c r="AH169" s="417">
        <f t="shared" si="129"/>
        <v>0</v>
      </c>
      <c r="AI169" s="417">
        <f t="shared" si="117"/>
        <v>0.43810137414105899</v>
      </c>
      <c r="AJ169" s="525">
        <f t="shared" si="118"/>
        <v>0.99999999999999989</v>
      </c>
      <c r="AK169" s="1499">
        <f t="shared" si="119"/>
        <v>11556.213340646436</v>
      </c>
      <c r="AL169" s="1500">
        <f t="shared" si="120"/>
        <v>2767.7498042692932</v>
      </c>
      <c r="AM169" s="1500">
        <f t="shared" si="121"/>
        <v>151.81607230714354</v>
      </c>
      <c r="AN169" s="1500">
        <f t="shared" si="122"/>
        <v>14475.779217222873</v>
      </c>
      <c r="AO169" s="1565">
        <f t="shared" si="123"/>
        <v>0</v>
      </c>
    </row>
    <row r="170" spans="1:41" ht="15.75" thickBot="1">
      <c r="A170" s="1568">
        <f>'Input data'!A150</f>
        <v>2050</v>
      </c>
      <c r="B170" s="1569">
        <f>'Input data'!B150</f>
        <v>75.517908999999989</v>
      </c>
      <c r="C170" s="1570">
        <f>'Input data'!C150</f>
        <v>6000.3382578828714</v>
      </c>
      <c r="D170" s="1570">
        <f>'Input data'!D150</f>
        <v>13654181.77349142</v>
      </c>
      <c r="E170" s="670">
        <f>'Input data'!J150*C170</f>
        <v>71721.836198521094</v>
      </c>
      <c r="F170" s="667">
        <f>'Input data'!L150</f>
        <v>85376.017972012516</v>
      </c>
      <c r="G170" s="667">
        <f>G137*(1-$C$6)</f>
        <v>13687.941669523079</v>
      </c>
      <c r="H170" s="667">
        <f t="shared" si="125"/>
        <v>40280.356344942556</v>
      </c>
      <c r="I170" s="659">
        <f t="shared" si="99"/>
        <v>13654.18177349142</v>
      </c>
      <c r="J170" s="651">
        <f t="shared" si="132"/>
        <v>0.2</v>
      </c>
      <c r="K170" s="1520">
        <f t="shared" si="126"/>
        <v>1890.4523441725521</v>
      </c>
      <c r="L170" s="1520">
        <f t="shared" si="101"/>
        <v>0</v>
      </c>
      <c r="M170" s="1520">
        <f t="shared" si="127"/>
        <v>1890.4523441725521</v>
      </c>
      <c r="N170" s="1524">
        <f t="shared" si="131"/>
        <v>0.5</v>
      </c>
      <c r="O170" s="1522">
        <f t="shared" si="102"/>
        <v>751.91700000000026</v>
      </c>
      <c r="P170" s="1699">
        <f t="shared" si="130"/>
        <v>2642.3693441725522</v>
      </c>
      <c r="Q170" s="1487">
        <f t="shared" si="103"/>
        <v>51325.928670293084</v>
      </c>
      <c r="R170" s="1487">
        <f t="shared" si="128"/>
        <v>37637.987000770008</v>
      </c>
      <c r="S170" s="1094">
        <f t="shared" si="104"/>
        <v>0.9315737750351073</v>
      </c>
      <c r="T170" s="1105" t="str">
        <f t="shared" si="105"/>
        <v>Yes</v>
      </c>
      <c r="U170" s="1094">
        <f t="shared" si="106"/>
        <v>0.9315737750351073</v>
      </c>
      <c r="V170" s="1497">
        <f t="shared" si="97"/>
        <v>47738.030971242508</v>
      </c>
      <c r="W170" s="1494">
        <f t="shared" si="98"/>
        <v>0.44084964249689274</v>
      </c>
      <c r="X170" s="670">
        <f t="shared" si="107"/>
        <v>13687.941669523078</v>
      </c>
      <c r="Y170" s="1520">
        <f t="shared" si="108"/>
        <v>8474.1876813649851</v>
      </c>
      <c r="Z170" s="667">
        <f t="shared" si="109"/>
        <v>3992.9906983461519</v>
      </c>
      <c r="AA170" s="667">
        <f t="shared" si="110"/>
        <v>0</v>
      </c>
      <c r="AB170" s="667">
        <f t="shared" si="111"/>
        <v>21582.910922008297</v>
      </c>
      <c r="AC170" s="667">
        <f t="shared" si="112"/>
        <v>47738.030971242508</v>
      </c>
      <c r="AD170" s="1490">
        <f t="shared" si="113"/>
        <v>0</v>
      </c>
      <c r="AE170" s="651">
        <f t="shared" si="114"/>
        <v>0.28673033619188698</v>
      </c>
      <c r="AF170" s="651">
        <f t="shared" si="115"/>
        <v>0.17751439489554677</v>
      </c>
      <c r="AG170" s="651">
        <f t="shared" si="116"/>
        <v>8.3643808031201333E-2</v>
      </c>
      <c r="AH170" s="651">
        <f t="shared" si="129"/>
        <v>0</v>
      </c>
      <c r="AI170" s="651">
        <f>AB170/AC170</f>
        <v>0.452111460881365</v>
      </c>
      <c r="AJ170" s="652">
        <f t="shared" si="118"/>
        <v>1</v>
      </c>
      <c r="AK170" s="1501">
        <f t="shared" si="119"/>
        <v>10923.345418793137</v>
      </c>
      <c r="AL170" s="1502">
        <f t="shared" si="120"/>
        <v>2619.2754826672945</v>
      </c>
      <c r="AM170" s="1502">
        <f t="shared" si="121"/>
        <v>145.32076806264681</v>
      </c>
      <c r="AN170" s="1502">
        <f t="shared" si="122"/>
        <v>13687.941669523079</v>
      </c>
      <c r="AO170" s="1566">
        <f t="shared" si="123"/>
        <v>0</v>
      </c>
    </row>
    <row r="172" spans="1:41" ht="23.25">
      <c r="A172" s="686" t="s">
        <v>640</v>
      </c>
    </row>
    <row r="173" spans="1:41" ht="24" thickBot="1">
      <c r="A173" s="686"/>
    </row>
    <row r="174" spans="1:41"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104" t="s">
        <v>592</v>
      </c>
      <c r="Y174" s="1097"/>
      <c r="Z174" s="1097"/>
      <c r="AA174" s="1097"/>
      <c r="AB174" s="1097"/>
      <c r="AC174" s="1097"/>
      <c r="AD174" s="1097"/>
      <c r="AE174" s="1097"/>
      <c r="AF174" s="1097"/>
      <c r="AG174" s="1097"/>
      <c r="AH174" s="1097"/>
      <c r="AI174" s="1097"/>
      <c r="AJ174" s="1097"/>
      <c r="AK174" s="1889" t="s">
        <v>730</v>
      </c>
      <c r="AL174" s="1890"/>
      <c r="AM174" s="1890"/>
      <c r="AN174" s="1890"/>
      <c r="AO174" s="1891"/>
    </row>
    <row r="175" spans="1:41" ht="58.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3137.875983783445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3177.6171152014581</v>
      </c>
      <c r="D178" s="528">
        <f>'Input data'!E118</f>
        <v>48363465.096576817</v>
      </c>
      <c r="E178" s="527">
        <f>'Input data'!J118*C178</f>
        <v>37981.947757476722</v>
      </c>
      <c r="F178" s="528">
        <f>'Input data'!L118</f>
        <v>86345.412854053546</v>
      </c>
      <c r="G178" s="528">
        <f>$G$137*(1+((($G$150/$G$137)^(1/($A$150-$A$137)))-1))^(A178-$A$137)</f>
        <v>64886.148572305057</v>
      </c>
      <c r="H178" s="528">
        <f>E178*$B$12+I178*$E$80-G178</f>
        <v>2294.9666617642069</v>
      </c>
      <c r="I178" s="530">
        <f t="shared" ref="I178:I210" si="138">D178/1000</f>
        <v>48363.465096576816</v>
      </c>
      <c r="J178" s="417">
        <f t="shared" ref="J178:J188" si="139">$J$137*(1+((($J$150/$J$137)^(1/($A$150-$A$137)))-1))^(A178-$A$137)</f>
        <v>6.7388021833337503E-2</v>
      </c>
      <c r="K178" s="775">
        <f>(I178)*J178-(I178)*$J$137</f>
        <v>282.4563345434226</v>
      </c>
      <c r="L178" s="775">
        <f t="shared" ref="L178:L210" si="140">(E178)*$C$12*$G$12-(E178)*$C$12*$G$12</f>
        <v>0</v>
      </c>
      <c r="M178" s="530">
        <f>L178+K178</f>
        <v>282.4563345434226</v>
      </c>
      <c r="N178" s="649">
        <f>($N$142-$N$137)/($A$102-$A$97)+N177</f>
        <v>0.05</v>
      </c>
      <c r="O178" s="530">
        <f t="shared" ref="O178:O210" si="141">N178*$E$177*($C$85)*$B$12</f>
        <v>75.191700000000026</v>
      </c>
      <c r="P178" s="1483">
        <f>O178+M178</f>
        <v>357.64803454342263</v>
      </c>
      <c r="Q178" s="1366">
        <f t="shared" ref="Q178:Q210" si="142">E178*$B$12+(1-$J$137)*I178-P178</f>
        <v>66823.46719952584</v>
      </c>
      <c r="R178" s="1366">
        <f>Q178-G178</f>
        <v>1937.3186272207822</v>
      </c>
      <c r="S178" s="576">
        <f t="shared" ref="S178:S210" si="143">R178/(Q178-I178*(1-J178))</f>
        <v>8.9198761112968206E-2</v>
      </c>
      <c r="T178" s="135" t="str">
        <f t="shared" ref="T178:T210" si="144">IF(AND(S178&gt;=0,S178&lt;=1),"Yes","No")</f>
        <v>Yes</v>
      </c>
      <c r="U178" s="1091">
        <f t="shared" ref="U178:U210" si="145">IF(S178&lt;=0,0,IF(S178&gt;=1,1,S178))</f>
        <v>8.9198761112968206E-2</v>
      </c>
      <c r="V178" s="1496">
        <f t="shared" si="136"/>
        <v>84408.094226832764</v>
      </c>
      <c r="W178" s="1493">
        <f t="shared" si="137"/>
        <v>2.2436844797943833E-2</v>
      </c>
      <c r="X178" s="527">
        <f t="shared" ref="X178:X210" si="146">(E178*$B$12-O178-L178)*(1-U178)+I178*(1-J178)</f>
        <v>64886.148572305072</v>
      </c>
      <c r="Y178" s="1511">
        <f t="shared" ref="Y178:Y210" si="147">I178*J178+E178*$G$12*$C$12</f>
        <v>6300.6420176703086</v>
      </c>
      <c r="Z178" s="1533">
        <f t="shared" ref="Z178:Z210" si="148">($C$12*$H$12*E178+O178)</f>
        <v>1791.5768124499484</v>
      </c>
      <c r="AA178" s="1533">
        <f t="shared" ref="AA178:AA210" si="149">$F$137*$D$11</f>
        <v>0</v>
      </c>
      <c r="AB178" s="1533">
        <f t="shared" ref="AB178:AB210" si="150">E178*$E$12</f>
        <v>11429.726824407437</v>
      </c>
      <c r="AC178" s="1533">
        <f t="shared" ref="AC178:AC210" si="151">SUM(X178:AB178)</f>
        <v>84408.094226832764</v>
      </c>
      <c r="AD178" s="1489">
        <f t="shared" ref="AD178:AD210" si="152">X178-G178</f>
        <v>0</v>
      </c>
      <c r="AE178" s="649">
        <f t="shared" ref="AE178:AE210" si="153">X178/AC178</f>
        <v>0.76871950689864299</v>
      </c>
      <c r="AF178" s="417">
        <f t="shared" ref="AF178:AF210" si="154">Y178/AC178</f>
        <v>7.4644997916175876E-2</v>
      </c>
      <c r="AG178" s="417">
        <f t="shared" ref="AG178:AG210" si="155">Z178/AC178</f>
        <v>2.1225177855993083E-2</v>
      </c>
      <c r="AH178" s="417">
        <f>AA178/AC178</f>
        <v>0</v>
      </c>
      <c r="AI178" s="417">
        <f t="shared" ref="AI178:AI209" si="156">AB178/AC178</f>
        <v>0.13541031732918812</v>
      </c>
      <c r="AJ178" s="525">
        <f t="shared" ref="AJ178:AJ210" si="157">SUM(AE178:AI178)</f>
        <v>1</v>
      </c>
      <c r="AK178" s="1499">
        <f t="shared" ref="AK178:AK210" si="158">I178*(1-$J$137)-K178</f>
        <v>45104.346854712843</v>
      </c>
      <c r="AL178" s="1500">
        <f t="shared" ref="AL178:AL210" si="159">(E178*$C$86*$B$12-L178)*(1-U178)</f>
        <v>18463.245397604536</v>
      </c>
      <c r="AM178" s="1500">
        <f t="shared" ref="AM178:AM210" si="160">(E178*($C$85)*$B$12-O178)*(1-U178)</f>
        <v>1318.5563199876849</v>
      </c>
      <c r="AN178" s="1500">
        <f t="shared" ref="AN178:AN210" si="161">SUM(AK178:AM178)</f>
        <v>64886.148572305065</v>
      </c>
      <c r="AO178" s="1186">
        <f t="shared" ref="AO178:AO210" si="162">AN178-X178</f>
        <v>0</v>
      </c>
    </row>
    <row r="179" spans="1:41">
      <c r="A179" s="127">
        <f>'Input data'!A119</f>
        <v>2019</v>
      </c>
      <c r="B179" s="662">
        <f>'Input data'!B119</f>
        <v>58.364834921819444</v>
      </c>
      <c r="C179" s="236">
        <f>'Input data'!C119</f>
        <v>3191.1157871170903</v>
      </c>
      <c r="D179" s="528">
        <f>'Input data'!E119</f>
        <v>48129044.025280453</v>
      </c>
      <c r="E179" s="527">
        <f>'Input data'!J119*C179</f>
        <v>38143.296917210952</v>
      </c>
      <c r="F179" s="528">
        <f>'Input data'!L119</f>
        <v>86272.340942491399</v>
      </c>
      <c r="G179" s="528">
        <f t="shared" ref="G179:G189" si="163">$G$137*(1+((($G$150/$G$137)^(1/($A$150-$A$137)))-1))^(A179-$A$137)</f>
        <v>61517.098453473154</v>
      </c>
      <c r="H179" s="528">
        <f t="shared" si="135"/>
        <v>5536.6070927365799</v>
      </c>
      <c r="I179" s="530">
        <f t="shared" si="138"/>
        <v>48129.044025280455</v>
      </c>
      <c r="J179" s="417">
        <f t="shared" si="139"/>
        <v>7.3782491286642105E-2</v>
      </c>
      <c r="K179" s="775">
        <f t="shared" ref="K179:K210" si="164">(I179)*J179-(I179)*$J$137</f>
        <v>588.84695092646461</v>
      </c>
      <c r="L179" s="1514">
        <f t="shared" si="140"/>
        <v>0</v>
      </c>
      <c r="M179" s="1513">
        <f t="shared" ref="M179:M210" si="165">L179+K179</f>
        <v>588.84695092646461</v>
      </c>
      <c r="N179" s="1456">
        <f>($N$142-$N$137)/($A$102-$A$97)+N178</f>
        <v>0.1</v>
      </c>
      <c r="O179" s="530">
        <f t="shared" si="141"/>
        <v>150.38340000000005</v>
      </c>
      <c r="P179" s="1483">
        <f>O179+M179</f>
        <v>739.23035092646467</v>
      </c>
      <c r="Q179" s="1366">
        <f t="shared" si="142"/>
        <v>66314.475195283274</v>
      </c>
      <c r="R179" s="1366">
        <f t="shared" ref="R179:R210" si="166">Q179-G179</f>
        <v>4797.3767418101197</v>
      </c>
      <c r="S179" s="576">
        <f t="shared" si="143"/>
        <v>0.22070591430383663</v>
      </c>
      <c r="T179" s="135" t="str">
        <f t="shared" si="144"/>
        <v>Yes</v>
      </c>
      <c r="U179" s="1091">
        <f t="shared" si="145"/>
        <v>0.22070591430383663</v>
      </c>
      <c r="V179" s="1496">
        <f t="shared" si="136"/>
        <v>81474.964200681294</v>
      </c>
      <c r="W179" s="1493">
        <f t="shared" si="137"/>
        <v>5.560735560668284E-2</v>
      </c>
      <c r="X179" s="527">
        <f t="shared" si="146"/>
        <v>61517.098453473154</v>
      </c>
      <c r="Y179" s="1511">
        <f t="shared" si="147"/>
        <v>6605.5250880326876</v>
      </c>
      <c r="Z179" s="1533">
        <f t="shared" si="148"/>
        <v>1874.0597998121038</v>
      </c>
      <c r="AA179" s="1533">
        <f t="shared" si="149"/>
        <v>0</v>
      </c>
      <c r="AB179" s="1533">
        <f t="shared" si="150"/>
        <v>11478.280859363344</v>
      </c>
      <c r="AC179" s="1533">
        <f t="shared" si="151"/>
        <v>81474.964200681294</v>
      </c>
      <c r="AD179" s="1489">
        <f t="shared" si="152"/>
        <v>0</v>
      </c>
      <c r="AE179" s="649">
        <f t="shared" si="153"/>
        <v>0.75504296389686232</v>
      </c>
      <c r="AF179" s="417">
        <f t="shared" si="154"/>
        <v>8.1074292610458759E-2</v>
      </c>
      <c r="AG179" s="417">
        <f t="shared" si="155"/>
        <v>2.3001664599644377E-2</v>
      </c>
      <c r="AH179" s="417">
        <f t="shared" ref="AH179:AH210" si="167">AA179/AC179</f>
        <v>0</v>
      </c>
      <c r="AI179" s="417">
        <f t="shared" si="156"/>
        <v>0.1408810788930345</v>
      </c>
      <c r="AJ179" s="525">
        <f t="shared" si="157"/>
        <v>0.99999999999999989</v>
      </c>
      <c r="AK179" s="1499">
        <f t="shared" si="158"/>
        <v>44577.963253850787</v>
      </c>
      <c r="AL179" s="1500">
        <f t="shared" si="159"/>
        <v>15864.515234512215</v>
      </c>
      <c r="AM179" s="1500">
        <f t="shared" si="160"/>
        <v>1074.6199651101513</v>
      </c>
      <c r="AN179" s="1500">
        <f t="shared" si="161"/>
        <v>61517.098453473154</v>
      </c>
      <c r="AO179" s="1186">
        <f t="shared" si="162"/>
        <v>0</v>
      </c>
    </row>
    <row r="180" spans="1:41">
      <c r="A180" s="127">
        <f>'Input data'!A120</f>
        <v>2020</v>
      </c>
      <c r="B180" s="662">
        <f>'Input data'!B120</f>
        <v>59.308690000000006</v>
      </c>
      <c r="C180" s="236">
        <f>'Input data'!C120</f>
        <v>2966.2682082444217</v>
      </c>
      <c r="D180" s="528">
        <f>'Input data'!E120</f>
        <v>46058160.682511166</v>
      </c>
      <c r="E180" s="527">
        <f>'Input data'!J120*C180</f>
        <v>35455.701563673407</v>
      </c>
      <c r="F180" s="528">
        <f>'Input data'!L120</f>
        <v>81513.862246184581</v>
      </c>
      <c r="G180" s="528">
        <f t="shared" si="163"/>
        <v>58322.977791126912</v>
      </c>
      <c r="H180" s="528">
        <f t="shared" si="135"/>
        <v>5245.1412501168161</v>
      </c>
      <c r="I180" s="530">
        <f t="shared" si="138"/>
        <v>46058.160682511167</v>
      </c>
      <c r="J180" s="417">
        <f t="shared" si="139"/>
        <v>8.0783733850016193E-2</v>
      </c>
      <c r="K180" s="775">
        <f t="shared" si="164"/>
        <v>885.97456033590561</v>
      </c>
      <c r="L180" s="1514">
        <f t="shared" si="140"/>
        <v>0</v>
      </c>
      <c r="M180" s="1513">
        <f t="shared" si="165"/>
        <v>885.97456033590561</v>
      </c>
      <c r="N180" s="1456">
        <f>($N$142-$N$137)/($A$102-$A$97)+N179</f>
        <v>0.15000000000000002</v>
      </c>
      <c r="O180" s="530">
        <f t="shared" si="141"/>
        <v>225.57510000000011</v>
      </c>
      <c r="P180" s="1483">
        <f t="shared" ref="P180:P210" si="168">O180+M180</f>
        <v>1111.5496603359056</v>
      </c>
      <c r="Q180" s="1366">
        <f t="shared" si="142"/>
        <v>62456.569380907822</v>
      </c>
      <c r="R180" s="1366">
        <f t="shared" si="166"/>
        <v>4133.59158978091</v>
      </c>
      <c r="S180" s="576">
        <f t="shared" si="143"/>
        <v>0.20545548707319625</v>
      </c>
      <c r="T180" s="135" t="str">
        <f t="shared" si="144"/>
        <v>Yes</v>
      </c>
      <c r="U180" s="1091">
        <f t="shared" si="145"/>
        <v>0.20545548707319625</v>
      </c>
      <c r="V180" s="1496">
        <f t="shared" si="136"/>
        <v>77380.270656403663</v>
      </c>
      <c r="W180" s="1493">
        <f t="shared" si="137"/>
        <v>5.0710289954079557E-2</v>
      </c>
      <c r="X180" s="527">
        <f t="shared" si="146"/>
        <v>58322.977791126905</v>
      </c>
      <c r="Y180" s="1511">
        <f t="shared" si="147"/>
        <v>6559.9768705748156</v>
      </c>
      <c r="Z180" s="1533">
        <f t="shared" si="148"/>
        <v>1827.8004177729149</v>
      </c>
      <c r="AA180" s="1533">
        <f t="shared" si="149"/>
        <v>0</v>
      </c>
      <c r="AB180" s="1533">
        <f t="shared" si="150"/>
        <v>10669.515576929032</v>
      </c>
      <c r="AC180" s="1533">
        <f t="shared" si="151"/>
        <v>77380.270656403663</v>
      </c>
      <c r="AD180" s="1489">
        <f t="shared" si="152"/>
        <v>0</v>
      </c>
      <c r="AE180" s="649">
        <f t="shared" si="153"/>
        <v>0.75371896862576226</v>
      </c>
      <c r="AF180" s="417">
        <f t="shared" si="154"/>
        <v>8.4775832585330196E-2</v>
      </c>
      <c r="AG180" s="417">
        <f t="shared" si="155"/>
        <v>2.3621013499539288E-2</v>
      </c>
      <c r="AH180" s="417">
        <f t="shared" si="167"/>
        <v>0</v>
      </c>
      <c r="AI180" s="417">
        <f t="shared" si="156"/>
        <v>0.1378841852893683</v>
      </c>
      <c r="AJ180" s="525">
        <f t="shared" si="157"/>
        <v>1</v>
      </c>
      <c r="AK180" s="1499">
        <f t="shared" si="158"/>
        <v>42337.410488313908</v>
      </c>
      <c r="AL180" s="1500">
        <f t="shared" si="159"/>
        <v>15035.27975442867</v>
      </c>
      <c r="AM180" s="1500">
        <f t="shared" si="160"/>
        <v>950.2875483843261</v>
      </c>
      <c r="AN180" s="1500">
        <f t="shared" si="161"/>
        <v>58322.977791126905</v>
      </c>
      <c r="AO180" s="1186">
        <f t="shared" si="162"/>
        <v>0</v>
      </c>
    </row>
    <row r="181" spans="1:41">
      <c r="A181" s="127">
        <f>'Input data'!A121</f>
        <v>2021</v>
      </c>
      <c r="B181" s="662">
        <f>'Input data'!B121</f>
        <v>59.991580449204264</v>
      </c>
      <c r="C181" s="236">
        <f>'Input data'!C121</f>
        <v>3038.1751914578113</v>
      </c>
      <c r="D181" s="528">
        <f>'Input data'!E121</f>
        <v>46117917.659239456</v>
      </c>
      <c r="E181" s="527">
        <f>'Input data'!J121*C181</f>
        <v>36315.20325339651</v>
      </c>
      <c r="F181" s="528">
        <f>'Input data'!L121</f>
        <v>82433.120912635961</v>
      </c>
      <c r="G181" s="528">
        <f t="shared" si="163"/>
        <v>55294.7038130703</v>
      </c>
      <c r="H181" s="528">
        <f t="shared" si="135"/>
        <v>8822.6824871100252</v>
      </c>
      <c r="I181" s="530">
        <f t="shared" si="138"/>
        <v>46117.917659239458</v>
      </c>
      <c r="J181" s="417">
        <f t="shared" si="139"/>
        <v>8.8449326404511766E-2</v>
      </c>
      <c r="K181" s="775">
        <f t="shared" si="164"/>
        <v>1240.6452114942012</v>
      </c>
      <c r="L181" s="1514">
        <f t="shared" si="140"/>
        <v>0</v>
      </c>
      <c r="M181" s="1513">
        <f t="shared" si="165"/>
        <v>1240.6452114942012</v>
      </c>
      <c r="N181" s="1456">
        <f>($N$142-$N$137)/($A$102-$A$97)+N180</f>
        <v>0.2</v>
      </c>
      <c r="O181" s="530">
        <f t="shared" si="141"/>
        <v>300.7668000000001</v>
      </c>
      <c r="P181" s="1483">
        <f t="shared" si="168"/>
        <v>1541.4120114942014</v>
      </c>
      <c r="Q181" s="1366">
        <f t="shared" si="142"/>
        <v>62575.974288686128</v>
      </c>
      <c r="R181" s="1366">
        <f t="shared" si="166"/>
        <v>7281.2704756158273</v>
      </c>
      <c r="S181" s="576">
        <f t="shared" si="143"/>
        <v>0.35454133449000719</v>
      </c>
      <c r="T181" s="135" t="str">
        <f t="shared" si="144"/>
        <v>Yes</v>
      </c>
      <c r="U181" s="1091">
        <f t="shared" si="145"/>
        <v>0.35454133449000719</v>
      </c>
      <c r="V181" s="1496">
        <f t="shared" si="136"/>
        <v>75151.850437020141</v>
      </c>
      <c r="W181" s="1493">
        <f t="shared" si="137"/>
        <v>8.8329428693263212E-2</v>
      </c>
      <c r="X181" s="527">
        <f t="shared" si="146"/>
        <v>55294.7038130703</v>
      </c>
      <c r="Y181" s="1511">
        <f t="shared" si="147"/>
        <v>6987.1527261925585</v>
      </c>
      <c r="Z181" s="1533">
        <f t="shared" si="148"/>
        <v>1941.8325667616298</v>
      </c>
      <c r="AA181" s="1533">
        <f t="shared" si="149"/>
        <v>0</v>
      </c>
      <c r="AB181" s="1533">
        <f t="shared" si="150"/>
        <v>10928.161330995657</v>
      </c>
      <c r="AC181" s="1533">
        <f t="shared" si="151"/>
        <v>75151.850437020141</v>
      </c>
      <c r="AD181" s="1489">
        <f t="shared" si="152"/>
        <v>0</v>
      </c>
      <c r="AE181" s="649">
        <f t="shared" si="153"/>
        <v>0.73577301811628948</v>
      </c>
      <c r="AF181" s="417">
        <f t="shared" si="154"/>
        <v>9.2973794864146891E-2</v>
      </c>
      <c r="AG181" s="417">
        <f t="shared" si="155"/>
        <v>2.5838785811254945E-2</v>
      </c>
      <c r="AH181" s="417">
        <f t="shared" si="167"/>
        <v>0</v>
      </c>
      <c r="AI181" s="417">
        <f t="shared" si="156"/>
        <v>0.1454144012083087</v>
      </c>
      <c r="AJ181" s="525">
        <f t="shared" si="157"/>
        <v>1</v>
      </c>
      <c r="AK181" s="1499">
        <f t="shared" si="158"/>
        <v>42038.818907100991</v>
      </c>
      <c r="AL181" s="1500">
        <f t="shared" si="159"/>
        <v>12510.195949579196</v>
      </c>
      <c r="AM181" s="1500">
        <f t="shared" si="160"/>
        <v>745.68895639010998</v>
      </c>
      <c r="AN181" s="1500">
        <f t="shared" si="161"/>
        <v>55294.7038130703</v>
      </c>
      <c r="AO181" s="1186">
        <f t="shared" si="162"/>
        <v>0</v>
      </c>
    </row>
    <row r="182" spans="1:41">
      <c r="A182" s="127">
        <f>'Input data'!A122</f>
        <v>2022</v>
      </c>
      <c r="B182" s="1553">
        <f>'Input data'!B122</f>
        <v>60.682333816399378</v>
      </c>
      <c r="C182" s="1552">
        <f>'Input data'!C122</f>
        <v>3104.0528937895433</v>
      </c>
      <c r="D182" s="1511">
        <f>'Input data'!E122</f>
        <v>46098961.111762151</v>
      </c>
      <c r="E182" s="1510">
        <f>'Input data'!J122*C182</f>
        <v>37102.637156737575</v>
      </c>
      <c r="F182" s="1511">
        <f>'Input data'!L122</f>
        <v>83201.598268499729</v>
      </c>
      <c r="G182" s="1511">
        <f t="shared" si="163"/>
        <v>52423.665347216396</v>
      </c>
      <c r="H182" s="1511">
        <f t="shared" si="135"/>
        <v>12127.766318176778</v>
      </c>
      <c r="I182" s="1513">
        <f t="shared" si="138"/>
        <v>46098.961111762153</v>
      </c>
      <c r="J182" s="1506">
        <f t="shared" si="139"/>
        <v>9.6842309318564565E-2</v>
      </c>
      <c r="K182" s="1514">
        <f t="shared" si="164"/>
        <v>1627.0430432342823</v>
      </c>
      <c r="L182" s="1514">
        <f t="shared" si="140"/>
        <v>0</v>
      </c>
      <c r="M182" s="1513">
        <f t="shared" si="165"/>
        <v>1627.0430432342823</v>
      </c>
      <c r="N182" s="1456">
        <f>$C$26</f>
        <v>0.25</v>
      </c>
      <c r="O182" s="530">
        <f t="shared" si="141"/>
        <v>375.95850000000013</v>
      </c>
      <c r="P182" s="1483">
        <f t="shared" si="168"/>
        <v>2003.0015432342825</v>
      </c>
      <c r="Q182" s="1366">
        <f t="shared" si="142"/>
        <v>62548.43012215889</v>
      </c>
      <c r="R182" s="1366">
        <f t="shared" si="166"/>
        <v>10124.764774942494</v>
      </c>
      <c r="S182" s="576">
        <f t="shared" si="143"/>
        <v>0.4841188749075212</v>
      </c>
      <c r="T182" s="135" t="str">
        <f t="shared" si="144"/>
        <v>Yes</v>
      </c>
      <c r="U182" s="1091">
        <f t="shared" si="145"/>
        <v>0.4841188749075212</v>
      </c>
      <c r="V182" s="1496">
        <f t="shared" si="136"/>
        <v>73076.833493557235</v>
      </c>
      <c r="W182" s="1493">
        <f>(1-V182/F182)</f>
        <v>0.1216895466631408</v>
      </c>
      <c r="X182" s="527">
        <f t="shared" si="146"/>
        <v>52423.665347216396</v>
      </c>
      <c r="Y182" s="1511">
        <f t="shared" si="147"/>
        <v>7435.4400686060644</v>
      </c>
      <c r="Z182" s="1533">
        <f t="shared" si="148"/>
        <v>2052.6080087372347</v>
      </c>
      <c r="AA182" s="1533">
        <f t="shared" si="149"/>
        <v>0</v>
      </c>
      <c r="AB182" s="1533">
        <f t="shared" si="150"/>
        <v>11165.120068997541</v>
      </c>
      <c r="AC182" s="1533">
        <f t="shared" si="151"/>
        <v>73076.833493557235</v>
      </c>
      <c r="AD182" s="1489">
        <f t="shared" si="152"/>
        <v>0</v>
      </c>
      <c r="AE182" s="649">
        <f t="shared" si="153"/>
        <v>0.71737735258928936</v>
      </c>
      <c r="AF182" s="417">
        <f t="shared" si="154"/>
        <v>0.1017482519855161</v>
      </c>
      <c r="AG182" s="417">
        <f t="shared" si="155"/>
        <v>2.8088354552447889E-2</v>
      </c>
      <c r="AH182" s="417">
        <f t="shared" si="167"/>
        <v>0</v>
      </c>
      <c r="AI182" s="417">
        <f t="shared" si="156"/>
        <v>0.15278604087274672</v>
      </c>
      <c r="AJ182" s="525">
        <f t="shared" si="157"/>
        <v>1</v>
      </c>
      <c r="AK182" s="1499">
        <f t="shared" si="158"/>
        <v>41634.631260512404</v>
      </c>
      <c r="AL182" s="1500">
        <f t="shared" si="159"/>
        <v>10215.546729827116</v>
      </c>
      <c r="AM182" s="1500">
        <f t="shared" si="160"/>
        <v>573.48735687687713</v>
      </c>
      <c r="AN182" s="1500">
        <f t="shared" si="161"/>
        <v>52423.665347216396</v>
      </c>
      <c r="AO182" s="1186">
        <f t="shared" si="162"/>
        <v>0</v>
      </c>
    </row>
    <row r="183" spans="1:41">
      <c r="A183" s="127">
        <f>'Input data'!A123</f>
        <v>2023</v>
      </c>
      <c r="B183" s="1553">
        <f>'Input data'!B123</f>
        <v>61.381040636574369</v>
      </c>
      <c r="C183" s="1552">
        <f>'Input data'!C123</f>
        <v>3174.6577899429631</v>
      </c>
      <c r="D183" s="1511">
        <f>'Input data'!E123</f>
        <v>46029462.884833738</v>
      </c>
      <c r="E183" s="1510">
        <f>'Input data'!J123*C183</f>
        <v>37946.575044751888</v>
      </c>
      <c r="F183" s="1511">
        <f>'Input data'!L123</f>
        <v>83976.037929585626</v>
      </c>
      <c r="G183" s="1511">
        <f t="shared" si="163"/>
        <v>49701.698334937471</v>
      </c>
      <c r="H183" s="1511">
        <f t="shared" si="135"/>
        <v>15268.770130991616</v>
      </c>
      <c r="I183" s="1513">
        <f t="shared" si="138"/>
        <v>46029.462884833738</v>
      </c>
      <c r="J183" s="1506">
        <f t="shared" si="139"/>
        <v>0.10603170487993842</v>
      </c>
      <c r="K183" s="1514">
        <f t="shared" si="164"/>
        <v>2047.5730750751209</v>
      </c>
      <c r="L183" s="1514">
        <f t="shared" si="140"/>
        <v>0</v>
      </c>
      <c r="M183" s="1513">
        <f t="shared" si="165"/>
        <v>2047.5730750751209</v>
      </c>
      <c r="N183" s="1456">
        <f>($N$147-$N$142)/($A$107-$A$102)+N182</f>
        <v>0.3</v>
      </c>
      <c r="O183" s="530">
        <f t="shared" si="141"/>
        <v>451.15020000000015</v>
      </c>
      <c r="P183" s="1483">
        <f t="shared" si="168"/>
        <v>2498.7232750751209</v>
      </c>
      <c r="Q183" s="1366">
        <f t="shared" si="142"/>
        <v>62471.745190853966</v>
      </c>
      <c r="R183" s="1366">
        <f t="shared" si="166"/>
        <v>12770.046855916495</v>
      </c>
      <c r="S183" s="576">
        <f t="shared" si="143"/>
        <v>0.59888983105098692</v>
      </c>
      <c r="T183" s="135" t="str">
        <f t="shared" si="144"/>
        <v>Yes</v>
      </c>
      <c r="U183" s="1091">
        <f t="shared" si="145"/>
        <v>0.59888983105098692</v>
      </c>
      <c r="V183" s="1496">
        <f t="shared" si="136"/>
        <v>71205.991073669138</v>
      </c>
      <c r="W183" s="1493">
        <f t="shared" si="137"/>
        <v>0.15206774659485889</v>
      </c>
      <c r="X183" s="527">
        <f t="shared" si="146"/>
        <v>49701.698334937471</v>
      </c>
      <c r="Y183" s="1511">
        <f t="shared" si="147"/>
        <v>7919.2736191086815</v>
      </c>
      <c r="Z183" s="1533">
        <f t="shared" si="148"/>
        <v>2165.9368373560555</v>
      </c>
      <c r="AA183" s="1533">
        <f t="shared" si="149"/>
        <v>0</v>
      </c>
      <c r="AB183" s="1533">
        <f t="shared" si="150"/>
        <v>11419.082282266927</v>
      </c>
      <c r="AC183" s="1533">
        <f t="shared" si="151"/>
        <v>71205.991073669138</v>
      </c>
      <c r="AD183" s="1489">
        <f t="shared" si="152"/>
        <v>0</v>
      </c>
      <c r="AE183" s="649">
        <f t="shared" si="153"/>
        <v>0.69799882826596005</v>
      </c>
      <c r="AF183" s="417">
        <f t="shared" si="154"/>
        <v>0.11121639485244247</v>
      </c>
      <c r="AG183" s="417">
        <f t="shared" si="155"/>
        <v>3.0417901705984192E-2</v>
      </c>
      <c r="AH183" s="417">
        <f t="shared" si="167"/>
        <v>0</v>
      </c>
      <c r="AI183" s="417">
        <f t="shared" si="156"/>
        <v>0.16036687517561321</v>
      </c>
      <c r="AJ183" s="525">
        <f t="shared" si="157"/>
        <v>1</v>
      </c>
      <c r="AK183" s="1499">
        <f t="shared" si="158"/>
        <v>41148.880460446962</v>
      </c>
      <c r="AL183" s="1500">
        <f t="shared" si="159"/>
        <v>8123.5050230725165</v>
      </c>
      <c r="AM183" s="1500">
        <f t="shared" si="160"/>
        <v>429.31285141798577</v>
      </c>
      <c r="AN183" s="1500">
        <f t="shared" si="161"/>
        <v>49701.698334937464</v>
      </c>
      <c r="AO183" s="1186">
        <f t="shared" si="162"/>
        <v>0</v>
      </c>
    </row>
    <row r="184" spans="1:41">
      <c r="A184" s="127">
        <f>'Input data'!A124</f>
        <v>2024</v>
      </c>
      <c r="B184" s="1553">
        <f>'Input data'!B124</f>
        <v>62.087792487153699</v>
      </c>
      <c r="C184" s="1552">
        <f>'Input data'!C124</f>
        <v>3245.7786398987987</v>
      </c>
      <c r="D184" s="1511">
        <f>'Input data'!E124</f>
        <v>46760887.053286292</v>
      </c>
      <c r="E184" s="1510">
        <f>'Input data'!J124*C184</f>
        <v>38796.680110767251</v>
      </c>
      <c r="F184" s="1511">
        <f>'Input data'!L124</f>
        <v>85557.567164053544</v>
      </c>
      <c r="G184" s="1511">
        <f t="shared" si="163"/>
        <v>47121.062615822855</v>
      </c>
      <c r="H184" s="1511">
        <f t="shared" si="135"/>
        <v>19023.608854442893</v>
      </c>
      <c r="I184" s="1513">
        <f t="shared" si="138"/>
        <v>46760.887053286293</v>
      </c>
      <c r="J184" s="1506">
        <f t="shared" si="139"/>
        <v>0.11609308492183117</v>
      </c>
      <c r="K184" s="1514">
        <f t="shared" si="164"/>
        <v>2550.5887788635673</v>
      </c>
      <c r="L184" s="1514">
        <f t="shared" si="140"/>
        <v>0</v>
      </c>
      <c r="M184" s="1513">
        <f t="shared" si="165"/>
        <v>2550.5887788635673</v>
      </c>
      <c r="N184" s="1456">
        <f>($N$147-$N$142)/($A$107-$A$102)+N183</f>
        <v>0.35</v>
      </c>
      <c r="O184" s="530">
        <f t="shared" si="141"/>
        <v>526.34190000000012</v>
      </c>
      <c r="P184" s="1483">
        <f t="shared" si="168"/>
        <v>3076.9306788635677</v>
      </c>
      <c r="Q184" s="1366">
        <f t="shared" si="142"/>
        <v>63067.740791402182</v>
      </c>
      <c r="R184" s="1366">
        <f t="shared" si="166"/>
        <v>15946.678175579327</v>
      </c>
      <c r="S184" s="576">
        <f t="shared" si="143"/>
        <v>0.73367075282609229</v>
      </c>
      <c r="T184" s="135" t="str">
        <f t="shared" si="144"/>
        <v>Yes</v>
      </c>
      <c r="U184" s="1091">
        <f t="shared" si="145"/>
        <v>0.73367075282609229</v>
      </c>
      <c r="V184" s="1496">
        <f t="shared" si="136"/>
        <v>69610.888988474224</v>
      </c>
      <c r="W184" s="1493">
        <f t="shared" si="137"/>
        <v>0.18638536255948157</v>
      </c>
      <c r="X184" s="527">
        <f t="shared" si="146"/>
        <v>47121.062615822855</v>
      </c>
      <c r="Y184" s="1511">
        <f t="shared" si="147"/>
        <v>8535.3816599356414</v>
      </c>
      <c r="Z184" s="1533">
        <f t="shared" si="148"/>
        <v>2279.5443576463622</v>
      </c>
      <c r="AA184" s="1533">
        <f t="shared" si="149"/>
        <v>0</v>
      </c>
      <c r="AB184" s="1533">
        <f t="shared" si="150"/>
        <v>11674.900355069361</v>
      </c>
      <c r="AC184" s="1533">
        <f t="shared" si="151"/>
        <v>69610.888988474224</v>
      </c>
      <c r="AD184" s="1489">
        <f t="shared" si="152"/>
        <v>0</v>
      </c>
      <c r="AE184" s="649">
        <f t="shared" si="153"/>
        <v>0.67692085678757663</v>
      </c>
      <c r="AF184" s="417">
        <f t="shared" si="154"/>
        <v>0.12261561063167692</v>
      </c>
      <c r="AG184" s="417">
        <f t="shared" si="155"/>
        <v>3.2746950811442681E-2</v>
      </c>
      <c r="AH184" s="417">
        <f t="shared" si="167"/>
        <v>0</v>
      </c>
      <c r="AI184" s="417">
        <f t="shared" si="156"/>
        <v>0.16771658176930374</v>
      </c>
      <c r="AJ184" s="525">
        <f t="shared" si="157"/>
        <v>0.99999999999999989</v>
      </c>
      <c r="AK184" s="1499">
        <f t="shared" si="158"/>
        <v>41332.271421588972</v>
      </c>
      <c r="AL184" s="1500">
        <f t="shared" si="159"/>
        <v>5514.6838849143378</v>
      </c>
      <c r="AM184" s="1500">
        <f t="shared" si="160"/>
        <v>274.10730931954441</v>
      </c>
      <c r="AN184" s="1500">
        <f t="shared" si="161"/>
        <v>47121.062615822855</v>
      </c>
      <c r="AO184" s="1186">
        <f t="shared" si="162"/>
        <v>0</v>
      </c>
    </row>
    <row r="185" spans="1:41">
      <c r="A185" s="127">
        <f>'Input data'!A125</f>
        <v>2025</v>
      </c>
      <c r="B185" s="1553">
        <f>'Input data'!B125</f>
        <v>62.802682000000026</v>
      </c>
      <c r="C185" s="1552">
        <f>'Input data'!C125</f>
        <v>3318.0901258130493</v>
      </c>
      <c r="D185" s="1511">
        <f>'Input data'!E125</f>
        <v>47471515.729288042</v>
      </c>
      <c r="E185" s="1510">
        <f>'Input data'!J125*C185</f>
        <v>39661.016807319334</v>
      </c>
      <c r="F185" s="1511">
        <f>'Input data'!L125</f>
        <v>87132.532536607381</v>
      </c>
      <c r="G185" s="1511">
        <f t="shared" si="163"/>
        <v>44674.419917829786</v>
      </c>
      <c r="H185" s="1511">
        <f t="shared" si="135"/>
        <v>22633.105190782619</v>
      </c>
      <c r="I185" s="1513">
        <f t="shared" si="138"/>
        <v>47471.515729288039</v>
      </c>
      <c r="J185" s="1506">
        <f t="shared" si="139"/>
        <v>0.12710919231119061</v>
      </c>
      <c r="K185" s="1514">
        <f t="shared" si="164"/>
        <v>3112.3015813152447</v>
      </c>
      <c r="L185" s="1514">
        <f t="shared" si="140"/>
        <v>0</v>
      </c>
      <c r="M185" s="1513">
        <f t="shared" si="165"/>
        <v>3112.3015813152447</v>
      </c>
      <c r="N185" s="1456">
        <f>($N$147-$N$142)/($A$107-$A$102)+N184</f>
        <v>0.39999999999999997</v>
      </c>
      <c r="O185" s="530">
        <f t="shared" si="141"/>
        <v>601.53360000000009</v>
      </c>
      <c r="P185" s="1483">
        <f t="shared" si="168"/>
        <v>3713.8351813152449</v>
      </c>
      <c r="Q185" s="1366">
        <f t="shared" si="142"/>
        <v>63593.689927297157</v>
      </c>
      <c r="R185" s="1366">
        <f t="shared" si="166"/>
        <v>18919.270009467371</v>
      </c>
      <c r="S185" s="576">
        <f t="shared" si="143"/>
        <v>0.85390254941647914</v>
      </c>
      <c r="T185" s="135" t="str">
        <f t="shared" si="144"/>
        <v>Yes</v>
      </c>
      <c r="U185" s="1091">
        <f t="shared" si="145"/>
        <v>0.85390254941647914</v>
      </c>
      <c r="V185" s="1496">
        <f t="shared" si="136"/>
        <v>68213.262527140017</v>
      </c>
      <c r="W185" s="1493">
        <f t="shared" si="137"/>
        <v>0.21713210277135842</v>
      </c>
      <c r="X185" s="527">
        <f t="shared" si="146"/>
        <v>44674.419917829786</v>
      </c>
      <c r="Y185" s="1511">
        <f t="shared" si="147"/>
        <v>9210.0465264122231</v>
      </c>
      <c r="Z185" s="1533">
        <f t="shared" si="148"/>
        <v>2393.7949981614424</v>
      </c>
      <c r="AA185" s="1533">
        <f t="shared" si="149"/>
        <v>0</v>
      </c>
      <c r="AB185" s="1533">
        <f t="shared" si="150"/>
        <v>11935.001084736559</v>
      </c>
      <c r="AC185" s="1533">
        <f t="shared" si="151"/>
        <v>68213.262527140017</v>
      </c>
      <c r="AD185" s="1489">
        <f t="shared" si="152"/>
        <v>0</v>
      </c>
      <c r="AE185" s="649">
        <f t="shared" si="153"/>
        <v>0.65492278572741147</v>
      </c>
      <c r="AF185" s="417">
        <f t="shared" si="154"/>
        <v>0.13501841409136267</v>
      </c>
      <c r="AG185" s="417">
        <f t="shared" si="155"/>
        <v>3.5092809073734348E-2</v>
      </c>
      <c r="AH185" s="417">
        <f t="shared" si="167"/>
        <v>0</v>
      </c>
      <c r="AI185" s="417">
        <f t="shared" si="156"/>
        <v>0.17496599110749145</v>
      </c>
      <c r="AJ185" s="525">
        <f t="shared" si="157"/>
        <v>1</v>
      </c>
      <c r="AK185" s="1499">
        <f t="shared" si="158"/>
        <v>41437.449707150256</v>
      </c>
      <c r="AL185" s="1500">
        <f t="shared" si="159"/>
        <v>3092.5282741911915</v>
      </c>
      <c r="AM185" s="1500">
        <f t="shared" si="160"/>
        <v>144.44193648833701</v>
      </c>
      <c r="AN185" s="1500">
        <f t="shared" si="161"/>
        <v>44674.419917829786</v>
      </c>
      <c r="AO185" s="1186">
        <f t="shared" si="162"/>
        <v>0</v>
      </c>
    </row>
    <row r="186" spans="1:41">
      <c r="A186" s="127">
        <f>'Input data'!A126</f>
        <v>2026</v>
      </c>
      <c r="B186" s="1553">
        <f>'Input data'!B126</f>
        <v>63.421065342005143</v>
      </c>
      <c r="C186" s="1552">
        <f>'Input data'!C126</f>
        <v>3388.1292498968169</v>
      </c>
      <c r="D186" s="1511">
        <f>'Input data'!E126</f>
        <v>47155573.556548044</v>
      </c>
      <c r="E186" s="1510">
        <f>'Input data'!J126*C186</f>
        <v>40498.192041302937</v>
      </c>
      <c r="F186" s="1511">
        <f>'Input data'!L126</f>
        <v>87653.765597850987</v>
      </c>
      <c r="G186" s="1511">
        <f t="shared" si="163"/>
        <v>42354.812990240433</v>
      </c>
      <c r="H186" s="1511">
        <f t="shared" si="135"/>
        <v>25136.592581620309</v>
      </c>
      <c r="I186" s="1513">
        <f t="shared" si="138"/>
        <v>47155.573556548043</v>
      </c>
      <c r="J186" s="1506">
        <f t="shared" si="139"/>
        <v>0.13917062141024203</v>
      </c>
      <c r="K186" s="1514">
        <f t="shared" si="164"/>
        <v>3660.3515602576194</v>
      </c>
      <c r="L186" s="1514">
        <f t="shared" si="140"/>
        <v>0</v>
      </c>
      <c r="M186" s="1513">
        <f t="shared" si="165"/>
        <v>3660.3515602576194</v>
      </c>
      <c r="N186" s="1456">
        <f>($N$147-$N$142)/($A$107-$A$102)+N185</f>
        <v>0.44999999999999996</v>
      </c>
      <c r="O186" s="530">
        <f t="shared" si="141"/>
        <v>676.72530000000006</v>
      </c>
      <c r="P186" s="1483">
        <f t="shared" si="168"/>
        <v>4337.076860257619</v>
      </c>
      <c r="Q186" s="1366">
        <f t="shared" si="142"/>
        <v>63154.328711603121</v>
      </c>
      <c r="R186" s="1366">
        <f t="shared" si="166"/>
        <v>20799.515721362688</v>
      </c>
      <c r="S186" s="576">
        <f t="shared" si="143"/>
        <v>0.92190609151132685</v>
      </c>
      <c r="T186" s="135" t="str">
        <f t="shared" si="144"/>
        <v>Yes</v>
      </c>
      <c r="U186" s="1091">
        <f t="shared" si="145"/>
        <v>0.92190609151132685</v>
      </c>
      <c r="V186" s="1496">
        <f t="shared" si="136"/>
        <v>66854.249876488291</v>
      </c>
      <c r="W186" s="1493">
        <f t="shared" si="137"/>
        <v>0.23729175329203012</v>
      </c>
      <c r="X186" s="527">
        <f t="shared" si="146"/>
        <v>42354.812990240433</v>
      </c>
      <c r="Y186" s="1511">
        <f t="shared" si="147"/>
        <v>9805.6904156968048</v>
      </c>
      <c r="Z186" s="1533">
        <f t="shared" si="148"/>
        <v>2506.818225846549</v>
      </c>
      <c r="AA186" s="1533">
        <f t="shared" si="149"/>
        <v>0</v>
      </c>
      <c r="AB186" s="1533">
        <f t="shared" si="150"/>
        <v>12186.928244704503</v>
      </c>
      <c r="AC186" s="1533">
        <f t="shared" si="151"/>
        <v>66854.249876488291</v>
      </c>
      <c r="AD186" s="1489">
        <f t="shared" si="152"/>
        <v>0</v>
      </c>
      <c r="AE186" s="1456">
        <f t="shared" si="153"/>
        <v>0.63353957405086425</v>
      </c>
      <c r="AF186" s="1506">
        <f t="shared" si="154"/>
        <v>0.14667265632046722</v>
      </c>
      <c r="AG186" s="1506">
        <f t="shared" si="155"/>
        <v>3.7496766929220486E-2</v>
      </c>
      <c r="AH186" s="1506">
        <f t="shared" si="167"/>
        <v>0</v>
      </c>
      <c r="AI186" s="1506">
        <f t="shared" si="156"/>
        <v>0.18229100269944806</v>
      </c>
      <c r="AJ186" s="1543">
        <f t="shared" si="157"/>
        <v>1</v>
      </c>
      <c r="AK186" s="1557">
        <f t="shared" si="158"/>
        <v>40592.903081726872</v>
      </c>
      <c r="AL186" s="1558">
        <f t="shared" si="159"/>
        <v>1687.9516089181495</v>
      </c>
      <c r="AM186" s="1558">
        <f t="shared" si="160"/>
        <v>73.958299595411134</v>
      </c>
      <c r="AN186" s="1500">
        <f t="shared" si="161"/>
        <v>42354.812990240433</v>
      </c>
      <c r="AO186" s="1186">
        <f t="shared" si="162"/>
        <v>0</v>
      </c>
    </row>
    <row r="187" spans="1:41">
      <c r="A187" s="127">
        <f>'Input data'!A127</f>
        <v>2027</v>
      </c>
      <c r="B187" s="1553">
        <f>'Input data'!B127</f>
        <v>64.045537563425796</v>
      </c>
      <c r="C187" s="1552">
        <f>'Input data'!C127</f>
        <v>3456.5731968319619</v>
      </c>
      <c r="D187" s="1511">
        <f>'Input data'!E127</f>
        <v>46387865.584530152</v>
      </c>
      <c r="E187" s="1510">
        <f>'Input data'!J127*C187</f>
        <v>41316.300177859026</v>
      </c>
      <c r="F187" s="1511">
        <f>'Input data'!L127</f>
        <v>87704.165762389181</v>
      </c>
      <c r="G187" s="1511">
        <f t="shared" si="163"/>
        <v>40155.6458200876</v>
      </c>
      <c r="H187" s="1511">
        <f t="shared" si="135"/>
        <v>27084.738742807116</v>
      </c>
      <c r="I187" s="1513">
        <f t="shared" si="138"/>
        <v>46387.865584530155</v>
      </c>
      <c r="J187" s="1506">
        <f t="shared" si="139"/>
        <v>0.15237656310721223</v>
      </c>
      <c r="K187" s="1514">
        <f t="shared" si="164"/>
        <v>4213.3553026656718</v>
      </c>
      <c r="L187" s="1514">
        <f t="shared" si="140"/>
        <v>0</v>
      </c>
      <c r="M187" s="1513">
        <f t="shared" si="165"/>
        <v>4213.3553026656718</v>
      </c>
      <c r="N187" s="1456">
        <f>$C$27</f>
        <v>0.5</v>
      </c>
      <c r="O187" s="530">
        <f t="shared" si="141"/>
        <v>751.91700000000026</v>
      </c>
      <c r="P187" s="1483">
        <f t="shared" si="168"/>
        <v>4965.2723026656722</v>
      </c>
      <c r="Q187" s="1366">
        <f t="shared" si="142"/>
        <v>62275.112260229042</v>
      </c>
      <c r="R187" s="1366">
        <f t="shared" si="166"/>
        <v>22119.466440141441</v>
      </c>
      <c r="S187" s="576">
        <f t="shared" si="143"/>
        <v>0.96357310608663926</v>
      </c>
      <c r="T187" s="135" t="str">
        <f t="shared" si="144"/>
        <v>Yes</v>
      </c>
      <c r="U187" s="1091">
        <f t="shared" si="145"/>
        <v>0.96357310608663926</v>
      </c>
      <c r="V187" s="1496">
        <f t="shared" si="136"/>
        <v>65584.699322247732</v>
      </c>
      <c r="W187" s="1493">
        <f t="shared" si="137"/>
        <v>0.25220542545342928</v>
      </c>
      <c r="X187" s="527">
        <f t="shared" si="146"/>
        <v>40155.6458200876</v>
      </c>
      <c r="Y187" s="1511">
        <f t="shared" si="147"/>
        <v>10376.956047406682</v>
      </c>
      <c r="Z187" s="1533">
        <f t="shared" si="148"/>
        <v>2618.9798209905557</v>
      </c>
      <c r="AA187" s="1533">
        <f t="shared" si="149"/>
        <v>0</v>
      </c>
      <c r="AB187" s="1533">
        <f>E187*$E$12</f>
        <v>12433.1176337629</v>
      </c>
      <c r="AC187" s="1533">
        <f t="shared" si="151"/>
        <v>65584.699322247732</v>
      </c>
      <c r="AD187" s="1489">
        <f t="shared" si="152"/>
        <v>0</v>
      </c>
      <c r="AE187" s="1456">
        <f t="shared" si="153"/>
        <v>0.61227155472322103</v>
      </c>
      <c r="AF187" s="1506">
        <f t="shared" si="154"/>
        <v>0.15822220967149569</v>
      </c>
      <c r="AG187" s="1506">
        <f t="shared" si="155"/>
        <v>3.9932786885586005E-2</v>
      </c>
      <c r="AH187" s="1506">
        <f t="shared" si="167"/>
        <v>0</v>
      </c>
      <c r="AI187" s="1506">
        <f t="shared" si="156"/>
        <v>0.18957344871969736</v>
      </c>
      <c r="AJ187" s="1543">
        <f t="shared" si="157"/>
        <v>1</v>
      </c>
      <c r="AK187" s="1557">
        <f t="shared" si="158"/>
        <v>39319.442056880114</v>
      </c>
      <c r="AL187" s="1558">
        <f t="shared" si="159"/>
        <v>803.2500518288515</v>
      </c>
      <c r="AM187" s="1558">
        <f t="shared" si="160"/>
        <v>32.953711378636015</v>
      </c>
      <c r="AN187" s="1500">
        <f t="shared" si="161"/>
        <v>40155.6458200876</v>
      </c>
      <c r="AO187" s="1186">
        <f t="shared" si="162"/>
        <v>0</v>
      </c>
    </row>
    <row r="188" spans="1:41">
      <c r="A188" s="127">
        <f>'Input data'!A128</f>
        <v>2028</v>
      </c>
      <c r="B188" s="1553">
        <f>'Input data'!B128</f>
        <v>64.676158618096451</v>
      </c>
      <c r="C188" s="1552">
        <f>'Input data'!C128</f>
        <v>3518.7016336473253</v>
      </c>
      <c r="D188" s="1511">
        <f>'Input data'!E128</f>
        <v>45562764.203784145</v>
      </c>
      <c r="E188" s="1510">
        <f>'Input data'!J128*C188</f>
        <v>42058.919239824019</v>
      </c>
      <c r="F188" s="1511">
        <f>'Input data'!L128</f>
        <v>87621.68344360817</v>
      </c>
      <c r="G188" s="1511">
        <f t="shared" si="163"/>
        <v>38070.664875792791</v>
      </c>
      <c r="H188" s="1511">
        <f t="shared" si="135"/>
        <v>28821.521535462351</v>
      </c>
      <c r="I188" s="1513">
        <f t="shared" si="138"/>
        <v>45562.764203784143</v>
      </c>
      <c r="J188" s="1506">
        <f t="shared" si="139"/>
        <v>0.16683562054324133</v>
      </c>
      <c r="K188" s="1514">
        <f t="shared" si="164"/>
        <v>4797.20693871601</v>
      </c>
      <c r="L188" s="1514">
        <f t="shared" si="140"/>
        <v>0</v>
      </c>
      <c r="M188" s="1513">
        <f t="shared" si="165"/>
        <v>4797.20693871601</v>
      </c>
      <c r="N188" s="1456">
        <f>N187</f>
        <v>0.5</v>
      </c>
      <c r="O188" s="530">
        <f t="shared" si="141"/>
        <v>751.91700000000026</v>
      </c>
      <c r="P188" s="1483">
        <f t="shared" si="168"/>
        <v>5549.1239387160103</v>
      </c>
      <c r="Q188" s="1366">
        <f t="shared" si="142"/>
        <v>61343.062472539132</v>
      </c>
      <c r="R188" s="1366">
        <f t="shared" si="166"/>
        <v>23272.397596746341</v>
      </c>
      <c r="S188" s="576">
        <f t="shared" si="143"/>
        <v>0.9953214569898331</v>
      </c>
      <c r="T188" s="135" t="str">
        <f t="shared" si="144"/>
        <v>Yes</v>
      </c>
      <c r="U188" s="1091">
        <f t="shared" si="145"/>
        <v>0.9953214569898331</v>
      </c>
      <c r="V188" s="1496">
        <f t="shared" si="136"/>
        <v>64349.285846861829</v>
      </c>
      <c r="W188" s="1493">
        <f t="shared" si="137"/>
        <v>0.26560089560164712</v>
      </c>
      <c r="X188" s="527">
        <f t="shared" si="146"/>
        <v>38070.664875792791</v>
      </c>
      <c r="Y188" s="1511">
        <f t="shared" si="147"/>
        <v>10969.492113466737</v>
      </c>
      <c r="Z188" s="1533">
        <f t="shared" si="148"/>
        <v>2652.5384028283538</v>
      </c>
      <c r="AA188" s="1533">
        <f t="shared" si="149"/>
        <v>0</v>
      </c>
      <c r="AB188" s="1533">
        <f t="shared" si="150"/>
        <v>12656.590454773948</v>
      </c>
      <c r="AC188" s="1533">
        <f t="shared" si="151"/>
        <v>64349.285846861829</v>
      </c>
      <c r="AD188" s="1489">
        <f t="shared" si="152"/>
        <v>0</v>
      </c>
      <c r="AE188" s="1456">
        <f t="shared" si="153"/>
        <v>0.5916252896169385</v>
      </c>
      <c r="AF188" s="1506">
        <f t="shared" si="154"/>
        <v>0.1704679697545034</v>
      </c>
      <c r="AG188" s="1506">
        <f t="shared" si="155"/>
        <v>4.1220945468468044E-2</v>
      </c>
      <c r="AH188" s="1506">
        <f t="shared" si="167"/>
        <v>0</v>
      </c>
      <c r="AI188" s="1506">
        <f t="shared" si="156"/>
        <v>0.19668579516009008</v>
      </c>
      <c r="AJ188" s="1543">
        <f t="shared" si="157"/>
        <v>1</v>
      </c>
      <c r="AK188" s="1557">
        <f t="shared" si="158"/>
        <v>37961.272164180438</v>
      </c>
      <c r="AL188" s="1558">
        <f t="shared" si="159"/>
        <v>105.02094752456992</v>
      </c>
      <c r="AM188" s="1558">
        <f t="shared" si="160"/>
        <v>4.3717640877898631</v>
      </c>
      <c r="AN188" s="1500">
        <f t="shared" si="161"/>
        <v>38070.664875792798</v>
      </c>
      <c r="AO188" s="1186">
        <f t="shared" si="162"/>
        <v>0</v>
      </c>
    </row>
    <row r="189" spans="1:41">
      <c r="A189" s="127">
        <f>'Input data'!A129</f>
        <v>2029</v>
      </c>
      <c r="B189" s="1553">
        <f>'Input data'!B129</f>
        <v>65.31298905018393</v>
      </c>
      <c r="C189" s="1552">
        <f>'Input data'!C129</f>
        <v>3592.3616892137088</v>
      </c>
      <c r="D189" s="1511">
        <f>'Input data'!E129</f>
        <v>43795407.992307447</v>
      </c>
      <c r="E189" s="1510">
        <f>'Input data'!J129*C189</f>
        <v>42939.375342905478</v>
      </c>
      <c r="F189" s="1511">
        <f>'Input data'!L129</f>
        <v>86734.783335212924</v>
      </c>
      <c r="G189" s="1511">
        <f t="shared" si="163"/>
        <v>36093.941324681233</v>
      </c>
      <c r="H189" s="1511">
        <f t="shared" si="135"/>
        <v>29644.877633771932</v>
      </c>
      <c r="I189" s="1513">
        <f t="shared" si="138"/>
        <v>43795.407992307446</v>
      </c>
      <c r="J189" s="1506">
        <f>$J$137*(1+((($J$150/$J$137)^(1/($A$150-$A$137)))-1))^(A189-$A$137)</f>
        <v>0.18266670224386344</v>
      </c>
      <c r="K189" s="1514">
        <f t="shared" si="164"/>
        <v>5304.4544286001519</v>
      </c>
      <c r="L189" s="1514">
        <f t="shared" si="140"/>
        <v>0</v>
      </c>
      <c r="M189" s="1513">
        <f t="shared" si="165"/>
        <v>5304.4544286001519</v>
      </c>
      <c r="N189" s="1456">
        <f t="shared" ref="N189:N210" si="169">N188</f>
        <v>0.5</v>
      </c>
      <c r="O189" s="530">
        <f t="shared" si="141"/>
        <v>751.91700000000026</v>
      </c>
      <c r="P189" s="1483">
        <f t="shared" si="168"/>
        <v>6056.3714286001523</v>
      </c>
      <c r="Q189" s="1366">
        <f t="shared" si="142"/>
        <v>59682.447529853016</v>
      </c>
      <c r="R189" s="1366">
        <f t="shared" si="166"/>
        <v>23588.506205171783</v>
      </c>
      <c r="S189" s="576">
        <f t="shared" si="143"/>
        <v>0.98750382822663652</v>
      </c>
      <c r="T189" s="135" t="str">
        <f t="shared" si="144"/>
        <v>Yes</v>
      </c>
      <c r="U189" s="1091">
        <f t="shared" si="145"/>
        <v>0.98750382822663652</v>
      </c>
      <c r="V189" s="1496">
        <f t="shared" si="136"/>
        <v>63146.277130041148</v>
      </c>
      <c r="W189" s="1493">
        <f t="shared" si="137"/>
        <v>0.27196132045441135</v>
      </c>
      <c r="X189" s="527">
        <f t="shared" si="146"/>
        <v>36093.941324681233</v>
      </c>
      <c r="Y189" s="1511">
        <f t="shared" si="147"/>
        <v>11438.468113390707</v>
      </c>
      <c r="Z189" s="1533">
        <f t="shared" si="148"/>
        <v>2692.3257712156751</v>
      </c>
      <c r="AA189" s="1533">
        <f t="shared" si="149"/>
        <v>0</v>
      </c>
      <c r="AB189" s="1533">
        <f t="shared" si="150"/>
        <v>12921.541920753531</v>
      </c>
      <c r="AC189" s="1533">
        <f t="shared" si="151"/>
        <v>63146.277130041148</v>
      </c>
      <c r="AD189" s="1489">
        <f t="shared" si="152"/>
        <v>0</v>
      </c>
      <c r="AE189" s="1456">
        <f t="shared" si="153"/>
        <v>0.57159254615043542</v>
      </c>
      <c r="AF189" s="1506">
        <f t="shared" si="154"/>
        <v>0.18114239878044974</v>
      </c>
      <c r="AG189" s="1506">
        <f t="shared" si="155"/>
        <v>4.2636334136867599E-2</v>
      </c>
      <c r="AH189" s="1506">
        <f t="shared" si="167"/>
        <v>0</v>
      </c>
      <c r="AI189" s="1506">
        <f t="shared" si="156"/>
        <v>0.20462872093224715</v>
      </c>
      <c r="AJ189" s="1543">
        <f t="shared" si="157"/>
        <v>0.99999999999999989</v>
      </c>
      <c r="AK189" s="1557">
        <f t="shared" si="158"/>
        <v>35795.4452409281</v>
      </c>
      <c r="AL189" s="1558">
        <f t="shared" si="159"/>
        <v>286.37816761603568</v>
      </c>
      <c r="AM189" s="1558">
        <f t="shared" si="160"/>
        <v>12.117916137096682</v>
      </c>
      <c r="AN189" s="1500">
        <f t="shared" si="161"/>
        <v>36093.941324681233</v>
      </c>
      <c r="AO189" s="1186">
        <f t="shared" si="162"/>
        <v>0</v>
      </c>
    </row>
    <row r="190" spans="1:41">
      <c r="A190" s="127">
        <f>'Input data'!A130</f>
        <v>2030</v>
      </c>
      <c r="B190" s="1553">
        <f>'Input data'!B130</f>
        <v>65.956090000000003</v>
      </c>
      <c r="C190" s="1552">
        <f>'Input data'!C130</f>
        <v>3669.3332547906198</v>
      </c>
      <c r="D190" s="1511">
        <f>'Input data'!E130</f>
        <v>42212550.185441136</v>
      </c>
      <c r="E190" s="1510">
        <f>'Input data'!J130*C190</f>
        <v>43859.413810903243</v>
      </c>
      <c r="F190" s="1511">
        <f>'Input data'!L130</f>
        <v>86071.963996344377</v>
      </c>
      <c r="G190" s="1511">
        <f>G177*(1-$C$4)</f>
        <v>34219.854173807704</v>
      </c>
      <c r="H190" s="1511">
        <f t="shared" si="135"/>
        <v>30561.4529196808</v>
      </c>
      <c r="I190" s="1513">
        <f t="shared" si="138"/>
        <v>42212.550185441134</v>
      </c>
      <c r="J190" s="1506">
        <v>0.2</v>
      </c>
      <c r="K190" s="1514">
        <f t="shared" si="164"/>
        <v>5844.4230328393633</v>
      </c>
      <c r="L190" s="1514">
        <f t="shared" si="140"/>
        <v>0</v>
      </c>
      <c r="M190" s="1513">
        <f t="shared" si="165"/>
        <v>5844.4230328393633</v>
      </c>
      <c r="N190" s="1456">
        <f t="shared" si="169"/>
        <v>0.5</v>
      </c>
      <c r="O190" s="530">
        <f t="shared" si="141"/>
        <v>751.91700000000026</v>
      </c>
      <c r="P190" s="1483">
        <f t="shared" si="168"/>
        <v>6596.3400328393636</v>
      </c>
      <c r="Q190" s="1366">
        <f t="shared" si="142"/>
        <v>58184.967060649142</v>
      </c>
      <c r="R190" s="1366">
        <f t="shared" si="166"/>
        <v>23965.112886841438</v>
      </c>
      <c r="S190" s="576">
        <f t="shared" si="143"/>
        <v>0.98157626983399837</v>
      </c>
      <c r="T190" s="135" t="str">
        <f t="shared" si="144"/>
        <v>Yes</v>
      </c>
      <c r="U190" s="1091">
        <f t="shared" si="145"/>
        <v>0.98157626983399837</v>
      </c>
      <c r="V190" s="1496">
        <f t="shared" si="136"/>
        <v>62106.851109502953</v>
      </c>
      <c r="W190" s="1493">
        <f t="shared" si="137"/>
        <v>0.27843111478040938</v>
      </c>
      <c r="X190" s="527">
        <f t="shared" si="146"/>
        <v>34219.854173807704</v>
      </c>
      <c r="Y190" s="1511">
        <f t="shared" si="147"/>
        <v>11954.690369454971</v>
      </c>
      <c r="Z190" s="1533">
        <f t="shared" si="148"/>
        <v>2733.9018467617684</v>
      </c>
      <c r="AA190" s="1533">
        <f t="shared" si="149"/>
        <v>0</v>
      </c>
      <c r="AB190" s="1533">
        <f t="shared" si="150"/>
        <v>13198.404719478505</v>
      </c>
      <c r="AC190" s="1533">
        <f t="shared" si="151"/>
        <v>62106.851109502953</v>
      </c>
      <c r="AD190" s="1489">
        <f t="shared" si="152"/>
        <v>0</v>
      </c>
      <c r="AE190" s="1456">
        <f t="shared" si="153"/>
        <v>0.5509835640108911</v>
      </c>
      <c r="AF190" s="1506">
        <f t="shared" si="154"/>
        <v>0.19248585551982342</v>
      </c>
      <c r="AG190" s="1506">
        <f t="shared" si="155"/>
        <v>4.4019327947274638E-2</v>
      </c>
      <c r="AH190" s="1506">
        <f t="shared" si="167"/>
        <v>0</v>
      </c>
      <c r="AI190" s="1506">
        <f t="shared" si="156"/>
        <v>0.21251125252201075</v>
      </c>
      <c r="AJ190" s="1543">
        <f t="shared" si="157"/>
        <v>0.99999999999999989</v>
      </c>
      <c r="AK190" s="1557">
        <f t="shared" si="158"/>
        <v>33770.040148352913</v>
      </c>
      <c r="AL190" s="1558">
        <f t="shared" si="159"/>
        <v>431.26834729854681</v>
      </c>
      <c r="AM190" s="1558">
        <f t="shared" si="160"/>
        <v>18.545678156250126</v>
      </c>
      <c r="AN190" s="1500">
        <f t="shared" si="161"/>
        <v>34219.854173807711</v>
      </c>
      <c r="AO190" s="1186">
        <f t="shared" si="162"/>
        <v>0</v>
      </c>
    </row>
    <row r="191" spans="1:41">
      <c r="A191" s="127">
        <f>'Input data'!A131</f>
        <v>2031</v>
      </c>
      <c r="B191" s="1553">
        <f>'Input data'!B131</f>
        <v>66.518977190687664</v>
      </c>
      <c r="C191" s="1552">
        <f>'Input data'!C131</f>
        <v>3754.7097919248044</v>
      </c>
      <c r="D191" s="1511">
        <f>'Input data'!E131</f>
        <v>40013176.202348821</v>
      </c>
      <c r="E191" s="1510">
        <f>'Input data'!J131*C191</f>
        <v>44879.916613972797</v>
      </c>
      <c r="F191" s="1511">
        <f>'Input data'!L131</f>
        <v>84893.092816321616</v>
      </c>
      <c r="G191" s="1511">
        <f>$G$150*(1+((($G$160/$G$150)^(1/($A$160-$A$150)))-1))^(A191-$A$150)</f>
        <v>33020.827958397946</v>
      </c>
      <c r="H191" s="1511">
        <f t="shared" si="135"/>
        <v>30282.043421098017</v>
      </c>
      <c r="I191" s="1513">
        <f t="shared" si="138"/>
        <v>40013.176202348819</v>
      </c>
      <c r="J191" s="1506">
        <f t="shared" ref="J191:J210" si="170">J190</f>
        <v>0.2</v>
      </c>
      <c r="K191" s="1514">
        <f t="shared" si="164"/>
        <v>5539.9147312052764</v>
      </c>
      <c r="L191" s="1514">
        <f t="shared" si="140"/>
        <v>0</v>
      </c>
      <c r="M191" s="1513">
        <f t="shared" si="165"/>
        <v>5539.9147312052764</v>
      </c>
      <c r="N191" s="1456">
        <f t="shared" si="169"/>
        <v>0.5</v>
      </c>
      <c r="O191" s="530">
        <f t="shared" si="141"/>
        <v>751.91700000000026</v>
      </c>
      <c r="P191" s="1483">
        <f t="shared" si="168"/>
        <v>6291.8317312052768</v>
      </c>
      <c r="Q191" s="1366">
        <f t="shared" si="142"/>
        <v>57011.039648290687</v>
      </c>
      <c r="R191" s="1366">
        <f t="shared" si="166"/>
        <v>23990.211689892742</v>
      </c>
      <c r="S191" s="576">
        <f t="shared" si="143"/>
        <v>0.9595893262294003</v>
      </c>
      <c r="T191" s="135" t="str">
        <f t="shared" si="144"/>
        <v>Yes</v>
      </c>
      <c r="U191" s="1091">
        <f t="shared" si="145"/>
        <v>0.9595893262294003</v>
      </c>
      <c r="V191" s="1496">
        <f t="shared" si="136"/>
        <v>60902.881126428874</v>
      </c>
      <c r="W191" s="1493">
        <f t="shared" si="137"/>
        <v>0.28259321099066337</v>
      </c>
      <c r="X191" s="527">
        <f t="shared" si="146"/>
        <v>33020.827958397946</v>
      </c>
      <c r="Y191" s="1511">
        <f t="shared" si="147"/>
        <v>11596.535540401943</v>
      </c>
      <c r="Z191" s="1533">
        <f t="shared" si="148"/>
        <v>2780.0178550714586</v>
      </c>
      <c r="AA191" s="1533">
        <f t="shared" si="149"/>
        <v>0</v>
      </c>
      <c r="AB191" s="1533">
        <f t="shared" si="150"/>
        <v>13505.49977255753</v>
      </c>
      <c r="AC191" s="1533">
        <f t="shared" si="151"/>
        <v>60902.881126428874</v>
      </c>
      <c r="AD191" s="1489">
        <f t="shared" si="152"/>
        <v>0</v>
      </c>
      <c r="AE191" s="1456">
        <f t="shared" si="153"/>
        <v>0.5421882733240434</v>
      </c>
      <c r="AF191" s="1506">
        <f t="shared" si="154"/>
        <v>0.1904102946513907</v>
      </c>
      <c r="AG191" s="1506">
        <f t="shared" si="155"/>
        <v>4.5646737948249E-2</v>
      </c>
      <c r="AH191" s="1506">
        <f t="shared" si="167"/>
        <v>0</v>
      </c>
      <c r="AI191" s="1506">
        <f t="shared" si="156"/>
        <v>0.22175469407631693</v>
      </c>
      <c r="AJ191" s="1543">
        <f t="shared" si="157"/>
        <v>1</v>
      </c>
      <c r="AK191" s="1557">
        <f t="shared" si="158"/>
        <v>32010.540961879055</v>
      </c>
      <c r="AL191" s="1558">
        <f t="shared" si="159"/>
        <v>967.95536234328983</v>
      </c>
      <c r="AM191" s="1558">
        <f t="shared" si="160"/>
        <v>42.331634175596882</v>
      </c>
      <c r="AN191" s="1500">
        <f t="shared" si="161"/>
        <v>33020.827958397946</v>
      </c>
      <c r="AO191" s="1186">
        <f t="shared" si="162"/>
        <v>0</v>
      </c>
    </row>
    <row r="192" spans="1:41">
      <c r="A192" s="127">
        <f>'Input data'!A132</f>
        <v>2032</v>
      </c>
      <c r="B192" s="1553">
        <f>'Input data'!B132</f>
        <v>67.08666821358311</v>
      </c>
      <c r="C192" s="1552">
        <f>'Input data'!C132</f>
        <v>3841.2772730382248</v>
      </c>
      <c r="D192" s="1511">
        <f>'Input data'!E132</f>
        <v>38610746.730229639</v>
      </c>
      <c r="E192" s="1510">
        <f>'Input data'!J132*C192</f>
        <v>45914.65472934131</v>
      </c>
      <c r="F192" s="1511">
        <f>'Input data'!L132</f>
        <v>84525.401459570945</v>
      </c>
      <c r="G192" s="1511">
        <f t="shared" ref="G192:G199" si="171">$G$150*(1+((($G$160/$G$150)^(1/($A$160-$A$150)))-1))^(A192-$A$150)</f>
        <v>31863.814308498775</v>
      </c>
      <c r="H192" s="1511">
        <f t="shared" si="135"/>
        <v>30716.68405909041</v>
      </c>
      <c r="I192" s="1513">
        <f t="shared" si="138"/>
        <v>38610.746730229635</v>
      </c>
      <c r="J192" s="1506">
        <f t="shared" si="170"/>
        <v>0.2</v>
      </c>
      <c r="K192" s="1514">
        <f t="shared" si="164"/>
        <v>5345.7451993295881</v>
      </c>
      <c r="L192" s="1514">
        <f t="shared" si="140"/>
        <v>0</v>
      </c>
      <c r="M192" s="1513">
        <f t="shared" si="165"/>
        <v>5345.7451993295881</v>
      </c>
      <c r="N192" s="1456">
        <f t="shared" si="169"/>
        <v>0.5</v>
      </c>
      <c r="O192" s="530">
        <f t="shared" si="141"/>
        <v>751.91700000000026</v>
      </c>
      <c r="P192" s="1483">
        <f t="shared" si="168"/>
        <v>6097.6621993295885</v>
      </c>
      <c r="Q192" s="1366">
        <f t="shared" si="142"/>
        <v>56482.836168259601</v>
      </c>
      <c r="R192" s="1366">
        <f t="shared" si="166"/>
        <v>24619.021859760825</v>
      </c>
      <c r="S192" s="576">
        <f t="shared" si="143"/>
        <v>0.96189701391229421</v>
      </c>
      <c r="T192" s="135" t="str">
        <f t="shared" si="144"/>
        <v>Yes</v>
      </c>
      <c r="U192" s="1091">
        <f t="shared" si="145"/>
        <v>0.96189701391229421</v>
      </c>
      <c r="V192" s="1496">
        <f t="shared" si="136"/>
        <v>59906.379599810127</v>
      </c>
      <c r="W192" s="1493">
        <f t="shared" si="137"/>
        <v>0.2912618152016262</v>
      </c>
      <c r="X192" s="527">
        <f t="shared" si="146"/>
        <v>31863.814308498775</v>
      </c>
      <c r="Y192" s="1511">
        <f t="shared" si="147"/>
        <v>11398.909550891931</v>
      </c>
      <c r="Z192" s="1533">
        <f t="shared" si="148"/>
        <v>2826.7771499829059</v>
      </c>
      <c r="AA192" s="1533">
        <f t="shared" si="149"/>
        <v>0</v>
      </c>
      <c r="AB192" s="1533">
        <f t="shared" si="150"/>
        <v>13816.87859043651</v>
      </c>
      <c r="AC192" s="1533">
        <f t="shared" si="151"/>
        <v>59906.379599810127</v>
      </c>
      <c r="AD192" s="1489">
        <f t="shared" si="152"/>
        <v>0</v>
      </c>
      <c r="AE192" s="1456">
        <f t="shared" si="153"/>
        <v>0.53189350652396572</v>
      </c>
      <c r="AF192" s="1506">
        <f t="shared" si="154"/>
        <v>0.19027872535512161</v>
      </c>
      <c r="AG192" s="1506">
        <f t="shared" si="155"/>
        <v>4.7186579607489176E-2</v>
      </c>
      <c r="AH192" s="1506">
        <f t="shared" si="167"/>
        <v>0</v>
      </c>
      <c r="AI192" s="1506">
        <f t="shared" si="156"/>
        <v>0.23064118851342341</v>
      </c>
      <c r="AJ192" s="1543">
        <f t="shared" si="157"/>
        <v>0.99999999999999989</v>
      </c>
      <c r="AK192" s="1557">
        <f t="shared" si="158"/>
        <v>30888.597384183708</v>
      </c>
      <c r="AL192" s="1558">
        <f t="shared" si="159"/>
        <v>933.72187238130812</v>
      </c>
      <c r="AM192" s="1558">
        <f t="shared" si="160"/>
        <v>41.495051933755605</v>
      </c>
      <c r="AN192" s="1500">
        <f t="shared" si="161"/>
        <v>31863.814308498771</v>
      </c>
      <c r="AO192" s="1186">
        <f t="shared" si="162"/>
        <v>0</v>
      </c>
    </row>
    <row r="193" spans="1:41">
      <c r="A193" s="127">
        <f>'Input data'!A133</f>
        <v>2033</v>
      </c>
      <c r="B193" s="1553">
        <f>'Input data'!B133</f>
        <v>67.659204065895452</v>
      </c>
      <c r="C193" s="1552">
        <f>'Input data'!C133</f>
        <v>3925.8301023425406</v>
      </c>
      <c r="D193" s="1511">
        <f>'Input data'!E133</f>
        <v>35893925.366364077</v>
      </c>
      <c r="E193" s="1510">
        <f>'Input data'!J133*C193</f>
        <v>46925.311781136472</v>
      </c>
      <c r="F193" s="1511">
        <f>'Input data'!L133</f>
        <v>82819.237147500564</v>
      </c>
      <c r="G193" s="1511">
        <f t="shared" si="171"/>
        <v>30747.341149823493</v>
      </c>
      <c r="H193" s="1511">
        <f t="shared" si="135"/>
        <v>29863.472276948072</v>
      </c>
      <c r="I193" s="1513">
        <f t="shared" si="138"/>
        <v>35893.925366364077</v>
      </c>
      <c r="J193" s="1506">
        <f t="shared" si="170"/>
        <v>0.2</v>
      </c>
      <c r="K193" s="1514">
        <f t="shared" si="164"/>
        <v>4969.5951376694356</v>
      </c>
      <c r="L193" s="1514">
        <f t="shared" si="140"/>
        <v>0</v>
      </c>
      <c r="M193" s="1513">
        <f t="shared" si="165"/>
        <v>4969.5951376694356</v>
      </c>
      <c r="N193" s="1456">
        <f t="shared" si="169"/>
        <v>0.5</v>
      </c>
      <c r="O193" s="530">
        <f t="shared" si="141"/>
        <v>751.91700000000026</v>
      </c>
      <c r="P193" s="1483">
        <f t="shared" si="168"/>
        <v>5721.512137669436</v>
      </c>
      <c r="Q193" s="1366">
        <f t="shared" si="142"/>
        <v>54889.301289102128</v>
      </c>
      <c r="R193" s="1366">
        <f t="shared" si="166"/>
        <v>24141.960139278635</v>
      </c>
      <c r="S193" s="576">
        <f t="shared" si="143"/>
        <v>0.92235851009543524</v>
      </c>
      <c r="T193" s="135" t="str">
        <f t="shared" si="144"/>
        <v>Yes</v>
      </c>
      <c r="U193" s="1091">
        <f t="shared" si="145"/>
        <v>0.92235851009543524</v>
      </c>
      <c r="V193" s="1496">
        <f t="shared" si="136"/>
        <v>58677.277008221914</v>
      </c>
      <c r="W193" s="1493">
        <f t="shared" si="137"/>
        <v>0.2915018414898215</v>
      </c>
      <c r="X193" s="527">
        <f t="shared" si="146"/>
        <v>30747.341149823493</v>
      </c>
      <c r="Y193" s="1511">
        <f t="shared" si="147"/>
        <v>10936.476816223425</v>
      </c>
      <c r="Z193" s="1533">
        <f t="shared" si="148"/>
        <v>2872.4482337453837</v>
      </c>
      <c r="AA193" s="1533">
        <f t="shared" si="149"/>
        <v>0</v>
      </c>
      <c r="AB193" s="1533">
        <f t="shared" si="150"/>
        <v>14121.010808429617</v>
      </c>
      <c r="AC193" s="1533">
        <f t="shared" si="151"/>
        <v>58677.277008221914</v>
      </c>
      <c r="AD193" s="1489">
        <f t="shared" si="152"/>
        <v>0</v>
      </c>
      <c r="AE193" s="1456">
        <f t="shared" si="153"/>
        <v>0.52400763494044122</v>
      </c>
      <c r="AF193" s="1506">
        <f t="shared" si="154"/>
        <v>0.18638350949194515</v>
      </c>
      <c r="AG193" s="1506">
        <f t="shared" si="155"/>
        <v>4.8953332196088335E-2</v>
      </c>
      <c r="AH193" s="1506">
        <f t="shared" si="167"/>
        <v>0</v>
      </c>
      <c r="AI193" s="1506">
        <f t="shared" si="156"/>
        <v>0.24065552337152538</v>
      </c>
      <c r="AJ193" s="1543">
        <f t="shared" si="157"/>
        <v>1</v>
      </c>
      <c r="AK193" s="1557">
        <f t="shared" si="158"/>
        <v>28715.140293091259</v>
      </c>
      <c r="AL193" s="1558">
        <f t="shared" si="159"/>
        <v>1944.5012415760966</v>
      </c>
      <c r="AM193" s="1558">
        <f t="shared" si="160"/>
        <v>87.699615156133603</v>
      </c>
      <c r="AN193" s="1500">
        <f t="shared" si="161"/>
        <v>30747.341149823489</v>
      </c>
      <c r="AO193" s="1186">
        <f t="shared" si="162"/>
        <v>0</v>
      </c>
    </row>
    <row r="194" spans="1:41">
      <c r="A194" s="127">
        <f>'Input data'!A134</f>
        <v>2034</v>
      </c>
      <c r="B194" s="1553">
        <f>'Input data'!B134</f>
        <v>68.236626094715163</v>
      </c>
      <c r="C194" s="1552">
        <f>'Input data'!C134</f>
        <v>4017.5545355657728</v>
      </c>
      <c r="D194" s="1511">
        <f>'Input data'!E134</f>
        <v>34070640.252123825</v>
      </c>
      <c r="E194" s="1510">
        <f>'Input data'!J134*C194</f>
        <v>48021.690767170505</v>
      </c>
      <c r="F194" s="1511">
        <f>'Input data'!L134</f>
        <v>82092.331019294332</v>
      </c>
      <c r="G194" s="1511">
        <f t="shared" si="171"/>
        <v>29669.987987956312</v>
      </c>
      <c r="H194" s="1511">
        <f t="shared" si="135"/>
        <v>29858.869468289802</v>
      </c>
      <c r="I194" s="1513">
        <f t="shared" si="138"/>
        <v>34070.640252123827</v>
      </c>
      <c r="J194" s="1506">
        <f t="shared" si="170"/>
        <v>0.2</v>
      </c>
      <c r="K194" s="1514">
        <f t="shared" si="164"/>
        <v>4717.1571904171033</v>
      </c>
      <c r="L194" s="1514">
        <f t="shared" si="140"/>
        <v>0</v>
      </c>
      <c r="M194" s="1513">
        <f t="shared" si="165"/>
        <v>4717.1571904171033</v>
      </c>
      <c r="N194" s="1456">
        <f t="shared" si="169"/>
        <v>0.5</v>
      </c>
      <c r="O194" s="530">
        <f t="shared" si="141"/>
        <v>751.91700000000026</v>
      </c>
      <c r="P194" s="1483">
        <f t="shared" si="168"/>
        <v>5469.0741904171036</v>
      </c>
      <c r="Q194" s="1366">
        <f t="shared" si="142"/>
        <v>54059.783265829014</v>
      </c>
      <c r="R194" s="1366">
        <f t="shared" si="166"/>
        <v>24389.795277872701</v>
      </c>
      <c r="S194" s="576">
        <f t="shared" si="143"/>
        <v>0.90995592364518774</v>
      </c>
      <c r="T194" s="135" t="str">
        <f t="shared" si="144"/>
        <v>Yes</v>
      </c>
      <c r="U194" s="1091">
        <f t="shared" si="145"/>
        <v>0.90995592364518774</v>
      </c>
      <c r="V194" s="1496">
        <f t="shared" si="136"/>
        <v>57702.535741421641</v>
      </c>
      <c r="W194" s="1493">
        <f t="shared" si="137"/>
        <v>0.29710199448643149</v>
      </c>
      <c r="X194" s="527">
        <f t="shared" si="146"/>
        <v>29669.987987956312</v>
      </c>
      <c r="Y194" s="1511">
        <f t="shared" si="147"/>
        <v>10659.615784634419</v>
      </c>
      <c r="Z194" s="1533">
        <f t="shared" si="148"/>
        <v>2921.9930485939417</v>
      </c>
      <c r="AA194" s="1533">
        <f t="shared" si="149"/>
        <v>0</v>
      </c>
      <c r="AB194" s="1533">
        <f t="shared" si="150"/>
        <v>14450.938920236969</v>
      </c>
      <c r="AC194" s="1533">
        <f t="shared" si="151"/>
        <v>57702.535741421641</v>
      </c>
      <c r="AD194" s="1489">
        <f t="shared" si="152"/>
        <v>0</v>
      </c>
      <c r="AE194" s="1456">
        <f t="shared" si="153"/>
        <v>0.51418863325026765</v>
      </c>
      <c r="AF194" s="1506">
        <f t="shared" si="154"/>
        <v>0.18473392282797785</v>
      </c>
      <c r="AG194" s="1506">
        <f t="shared" si="155"/>
        <v>5.0638901931243818E-2</v>
      </c>
      <c r="AH194" s="1506">
        <f t="shared" si="167"/>
        <v>0</v>
      </c>
      <c r="AI194" s="1506">
        <f t="shared" si="156"/>
        <v>0.25043854199051074</v>
      </c>
      <c r="AJ194" s="1543">
        <f t="shared" si="157"/>
        <v>1</v>
      </c>
      <c r="AK194" s="1557">
        <f t="shared" si="158"/>
        <v>27256.512201699061</v>
      </c>
      <c r="AL194" s="1558">
        <f t="shared" si="159"/>
        <v>2307.8086223348619</v>
      </c>
      <c r="AM194" s="1558">
        <f t="shared" si="160"/>
        <v>105.66716392238469</v>
      </c>
      <c r="AN194" s="1500">
        <f t="shared" si="161"/>
        <v>29669.987987956309</v>
      </c>
      <c r="AO194" s="1186">
        <f t="shared" si="162"/>
        <v>0</v>
      </c>
    </row>
    <row r="195" spans="1:41">
      <c r="A195" s="127">
        <f>'Input data'!A135</f>
        <v>2035</v>
      </c>
      <c r="B195" s="1553">
        <f>'Input data'!B135</f>
        <v>68.818976000000006</v>
      </c>
      <c r="C195" s="1552">
        <f>'Input data'!C135</f>
        <v>4109.6070708193529</v>
      </c>
      <c r="D195" s="1511">
        <f>'Input data'!E135</f>
        <v>32101550.937127549</v>
      </c>
      <c r="E195" s="1510">
        <f>'Input data'!J135*C195</f>
        <v>49121.991545454519</v>
      </c>
      <c r="F195" s="1511">
        <f>'Input data'!L135</f>
        <v>81223.542482582066</v>
      </c>
      <c r="G195" s="1511">
        <f t="shared" si="171"/>
        <v>28630.384101050156</v>
      </c>
      <c r="H195" s="1511">
        <f t="shared" si="135"/>
        <v>29681.937455063853</v>
      </c>
      <c r="I195" s="1513">
        <f t="shared" si="138"/>
        <v>32101.550937127548</v>
      </c>
      <c r="J195" s="1506">
        <f t="shared" si="170"/>
        <v>0.2</v>
      </c>
      <c r="K195" s="1514">
        <f t="shared" si="164"/>
        <v>4444.5323218477724</v>
      </c>
      <c r="L195" s="1514">
        <f t="shared" si="140"/>
        <v>0</v>
      </c>
      <c r="M195" s="1513">
        <f t="shared" si="165"/>
        <v>4444.5323218477724</v>
      </c>
      <c r="N195" s="1456">
        <f t="shared" si="169"/>
        <v>0.5</v>
      </c>
      <c r="O195" s="530">
        <f t="shared" si="141"/>
        <v>751.91700000000026</v>
      </c>
      <c r="P195" s="1483">
        <f t="shared" si="168"/>
        <v>5196.4493218477728</v>
      </c>
      <c r="Q195" s="1366">
        <f t="shared" si="142"/>
        <v>53115.872234266237</v>
      </c>
      <c r="R195" s="1366">
        <f t="shared" si="166"/>
        <v>24485.48813321608</v>
      </c>
      <c r="S195" s="576">
        <f t="shared" si="143"/>
        <v>0.89250289900896174</v>
      </c>
      <c r="T195" s="135" t="str">
        <f t="shared" si="144"/>
        <v>Yes</v>
      </c>
      <c r="U195" s="1091">
        <f t="shared" si="145"/>
        <v>0.89250289900896174</v>
      </c>
      <c r="V195" s="1496">
        <f t="shared" si="136"/>
        <v>56738.054349365986</v>
      </c>
      <c r="W195" s="1493">
        <f t="shared" si="137"/>
        <v>0.30145801801819783</v>
      </c>
      <c r="X195" s="527">
        <f t="shared" si="146"/>
        <v>28630.384101050156</v>
      </c>
      <c r="Y195" s="1511">
        <f t="shared" si="147"/>
        <v>10353.907962727784</v>
      </c>
      <c r="Z195" s="1533">
        <f t="shared" si="148"/>
        <v>2971.7150872614297</v>
      </c>
      <c r="AA195" s="1533">
        <f t="shared" si="149"/>
        <v>0</v>
      </c>
      <c r="AB195" s="1533">
        <f t="shared" si="150"/>
        <v>14782.04719832662</v>
      </c>
      <c r="AC195" s="1533">
        <f t="shared" si="151"/>
        <v>56738.054349365986</v>
      </c>
      <c r="AD195" s="1489">
        <f t="shared" si="152"/>
        <v>0</v>
      </c>
      <c r="AE195" s="1456">
        <f t="shared" si="153"/>
        <v>0.50460637801849617</v>
      </c>
      <c r="AF195" s="1506">
        <f t="shared" si="154"/>
        <v>0.18248613001378824</v>
      </c>
      <c r="AG195" s="1506">
        <f t="shared" si="155"/>
        <v>5.2376048515217315E-2</v>
      </c>
      <c r="AH195" s="1506">
        <f t="shared" si="167"/>
        <v>0</v>
      </c>
      <c r="AI195" s="1506">
        <f t="shared" si="156"/>
        <v>0.26053144345249829</v>
      </c>
      <c r="AJ195" s="1543">
        <f t="shared" si="157"/>
        <v>1</v>
      </c>
      <c r="AK195" s="1557">
        <f t="shared" si="158"/>
        <v>25681.240749702039</v>
      </c>
      <c r="AL195" s="1558">
        <f t="shared" si="159"/>
        <v>2818.2525946097257</v>
      </c>
      <c r="AM195" s="1558">
        <f t="shared" si="160"/>
        <v>130.89075673838946</v>
      </c>
      <c r="AN195" s="1500">
        <f t="shared" si="161"/>
        <v>28630.384101050156</v>
      </c>
      <c r="AO195" s="1186">
        <f t="shared" si="162"/>
        <v>0</v>
      </c>
    </row>
    <row r="196" spans="1:41">
      <c r="A196" s="127">
        <f>'Input data'!A136</f>
        <v>2036</v>
      </c>
      <c r="B196" s="1553">
        <f>'Input data'!B136</f>
        <v>69.322810489383542</v>
      </c>
      <c r="C196" s="1552">
        <f>'Input data'!C136</f>
        <v>4212.3662007146222</v>
      </c>
      <c r="D196" s="1511">
        <f>'Input data'!E136</f>
        <v>29486027.004734956</v>
      </c>
      <c r="E196" s="1510">
        <f>'Input data'!J136*C196</f>
        <v>50350.267880137602</v>
      </c>
      <c r="F196" s="1511">
        <f>'Input data'!L136</f>
        <v>79836.294884872565</v>
      </c>
      <c r="G196" s="1511">
        <f t="shared" si="171"/>
        <v>27627.206795850379</v>
      </c>
      <c r="H196" s="1511">
        <f t="shared" si="135"/>
        <v>28935.364117000001</v>
      </c>
      <c r="I196" s="1513">
        <f t="shared" si="138"/>
        <v>29486.027004734955</v>
      </c>
      <c r="J196" s="1506">
        <f t="shared" si="170"/>
        <v>0.2</v>
      </c>
      <c r="K196" s="1514">
        <f t="shared" si="164"/>
        <v>4082.4071186495539</v>
      </c>
      <c r="L196" s="1514">
        <f t="shared" si="140"/>
        <v>0</v>
      </c>
      <c r="M196" s="1513">
        <f t="shared" si="165"/>
        <v>4082.4071186495539</v>
      </c>
      <c r="N196" s="1456">
        <f t="shared" si="169"/>
        <v>0.5</v>
      </c>
      <c r="O196" s="530">
        <f t="shared" si="141"/>
        <v>751.91700000000026</v>
      </c>
      <c r="P196" s="1483">
        <f t="shared" si="168"/>
        <v>4834.3241186495543</v>
      </c>
      <c r="Q196" s="1366">
        <f t="shared" si="142"/>
        <v>51728.246794200822</v>
      </c>
      <c r="R196" s="1366">
        <f t="shared" si="166"/>
        <v>24101.039998350443</v>
      </c>
      <c r="S196" s="576">
        <f t="shared" si="143"/>
        <v>0.85648657835987718</v>
      </c>
      <c r="T196" s="135" t="str">
        <f t="shared" si="144"/>
        <v>Yes</v>
      </c>
      <c r="U196" s="1091">
        <f t="shared" si="145"/>
        <v>0.85648657835987718</v>
      </c>
      <c r="V196" s="1496">
        <f t="shared" si="136"/>
        <v>55735.254886522118</v>
      </c>
      <c r="W196" s="1493">
        <f t="shared" si="137"/>
        <v>0.30188074275121612</v>
      </c>
      <c r="X196" s="527">
        <f t="shared" si="146"/>
        <v>27627.206795850379</v>
      </c>
      <c r="Y196" s="1511">
        <f t="shared" si="147"/>
        <v>9929.1612620181404</v>
      </c>
      <c r="Z196" s="1533">
        <f t="shared" si="148"/>
        <v>3027.2202769448536</v>
      </c>
      <c r="AA196" s="1533">
        <f t="shared" si="149"/>
        <v>0</v>
      </c>
      <c r="AB196" s="1533">
        <f t="shared" si="150"/>
        <v>15151.666551708742</v>
      </c>
      <c r="AC196" s="1533">
        <f t="shared" si="151"/>
        <v>55735.254886522118</v>
      </c>
      <c r="AD196" s="1489">
        <f t="shared" si="152"/>
        <v>0</v>
      </c>
      <c r="AE196" s="1456">
        <f t="shared" si="153"/>
        <v>0.49568638112626956</v>
      </c>
      <c r="AF196" s="1506">
        <f t="shared" si="154"/>
        <v>0.17814866518927874</v>
      </c>
      <c r="AG196" s="1506">
        <f t="shared" si="155"/>
        <v>5.4314280666847639E-2</v>
      </c>
      <c r="AH196" s="1506">
        <f t="shared" si="167"/>
        <v>0</v>
      </c>
      <c r="AI196" s="1506">
        <f t="shared" si="156"/>
        <v>0.27185067301760402</v>
      </c>
      <c r="AJ196" s="1543">
        <f t="shared" si="157"/>
        <v>0.99999999999999989</v>
      </c>
      <c r="AK196" s="1557">
        <f t="shared" si="158"/>
        <v>23588.821603787965</v>
      </c>
      <c r="AL196" s="1558">
        <f t="shared" si="159"/>
        <v>3856.5725142108349</v>
      </c>
      <c r="AM196" s="1558">
        <f t="shared" si="160"/>
        <v>181.812677851579</v>
      </c>
      <c r="AN196" s="1500">
        <f t="shared" si="161"/>
        <v>27627.206795850379</v>
      </c>
      <c r="AO196" s="1186">
        <f t="shared" si="162"/>
        <v>0</v>
      </c>
    </row>
    <row r="197" spans="1:41">
      <c r="A197" s="127">
        <f>'Input data'!A137</f>
        <v>2037</v>
      </c>
      <c r="B197" s="1553">
        <f>'Input data'!B137</f>
        <v>69.830333629884052</v>
      </c>
      <c r="C197" s="1552">
        <f>'Input data'!C137</f>
        <v>4323.2869691255937</v>
      </c>
      <c r="D197" s="1511">
        <f>'Input data'!E137</f>
        <v>27584050.105578285</v>
      </c>
      <c r="E197" s="1510">
        <f>'Input data'!J137*C197</f>
        <v>51676.099998441008</v>
      </c>
      <c r="F197" s="1511">
        <f>'Input data'!L137</f>
        <v>79260.150104019296</v>
      </c>
      <c r="G197" s="1511">
        <f t="shared" si="171"/>
        <v>26659.179724825448</v>
      </c>
      <c r="H197" s="1511">
        <f t="shared" si="135"/>
        <v>28879.248574933368</v>
      </c>
      <c r="I197" s="1513">
        <f t="shared" si="138"/>
        <v>27584.050105578284</v>
      </c>
      <c r="J197" s="1506">
        <f t="shared" si="170"/>
        <v>0.2</v>
      </c>
      <c r="K197" s="1514">
        <f t="shared" si="164"/>
        <v>3819.0741158215596</v>
      </c>
      <c r="L197" s="1514">
        <f t="shared" si="140"/>
        <v>0</v>
      </c>
      <c r="M197" s="1513">
        <f t="shared" si="165"/>
        <v>3819.0741158215596</v>
      </c>
      <c r="N197" s="1456">
        <f t="shared" si="169"/>
        <v>0.5</v>
      </c>
      <c r="O197" s="530">
        <f t="shared" si="141"/>
        <v>751.91700000000026</v>
      </c>
      <c r="P197" s="1483">
        <f t="shared" si="168"/>
        <v>4570.99111582156</v>
      </c>
      <c r="Q197" s="1366">
        <f t="shared" si="142"/>
        <v>50967.437183937254</v>
      </c>
      <c r="R197" s="1366">
        <f t="shared" si="166"/>
        <v>24308.257459111806</v>
      </c>
      <c r="S197" s="576">
        <f t="shared" si="143"/>
        <v>0.84111043863966251</v>
      </c>
      <c r="T197" s="135" t="str">
        <f t="shared" si="144"/>
        <v>Yes</v>
      </c>
      <c r="U197" s="1091">
        <f t="shared" si="145"/>
        <v>0.84111043863966251</v>
      </c>
      <c r="V197" s="1496">
        <f t="shared" si="136"/>
        <v>54951.892644907493</v>
      </c>
      <c r="W197" s="1493">
        <f t="shared" si="137"/>
        <v>0.30668952086527934</v>
      </c>
      <c r="X197" s="527">
        <f t="shared" si="146"/>
        <v>26659.179724825452</v>
      </c>
      <c r="Y197" s="1511">
        <f t="shared" si="147"/>
        <v>9654.936053771904</v>
      </c>
      <c r="Z197" s="1533">
        <f t="shared" si="148"/>
        <v>3087.1339634149208</v>
      </c>
      <c r="AA197" s="1533">
        <f t="shared" si="149"/>
        <v>0</v>
      </c>
      <c r="AB197" s="1533">
        <f t="shared" si="150"/>
        <v>15550.642902895217</v>
      </c>
      <c r="AC197" s="1533">
        <f t="shared" si="151"/>
        <v>54951.892644907493</v>
      </c>
      <c r="AD197" s="1489">
        <f t="shared" si="152"/>
        <v>0</v>
      </c>
      <c r="AE197" s="1456">
        <f t="shared" si="153"/>
        <v>0.48513669760373601</v>
      </c>
      <c r="AF197" s="1506">
        <f t="shared" si="154"/>
        <v>0.17569797124479292</v>
      </c>
      <c r="AG197" s="1506">
        <f t="shared" si="155"/>
        <v>5.6178846893656757E-2</v>
      </c>
      <c r="AH197" s="1506">
        <f t="shared" si="167"/>
        <v>0</v>
      </c>
      <c r="AI197" s="1506">
        <f t="shared" si="156"/>
        <v>0.28298648425781431</v>
      </c>
      <c r="AJ197" s="1543">
        <f t="shared" si="157"/>
        <v>1</v>
      </c>
      <c r="AK197" s="1557">
        <f t="shared" si="158"/>
        <v>22067.240084462625</v>
      </c>
      <c r="AL197" s="1558">
        <f t="shared" si="159"/>
        <v>4382.2009967543481</v>
      </c>
      <c r="AM197" s="1558">
        <f t="shared" si="160"/>
        <v>209.73864360847315</v>
      </c>
      <c r="AN197" s="1500">
        <f t="shared" si="161"/>
        <v>26659.179724825448</v>
      </c>
      <c r="AO197" s="1186">
        <f t="shared" si="162"/>
        <v>0</v>
      </c>
    </row>
    <row r="198" spans="1:41">
      <c r="A198" s="127">
        <f>'Input data'!A138</f>
        <v>2038</v>
      </c>
      <c r="B198" s="1553">
        <f>'Input data'!B138</f>
        <v>70.341572426693446</v>
      </c>
      <c r="C198" s="1552">
        <f>'Input data'!C138</f>
        <v>4429.5258324159622</v>
      </c>
      <c r="D198" s="1511">
        <f>'Input data'!E138</f>
        <v>25666208.351278711</v>
      </c>
      <c r="E198" s="1510">
        <f>'Input data'!J138*C198</f>
        <v>52945.969466352864</v>
      </c>
      <c r="F198" s="1511">
        <f>'Input data'!L138</f>
        <v>78612.177817631571</v>
      </c>
      <c r="G198" s="1511">
        <f t="shared" si="171"/>
        <v>25725.071262263602</v>
      </c>
      <c r="H198" s="1511">
        <f t="shared" si="135"/>
        <v>28742.214247983768</v>
      </c>
      <c r="I198" s="1513">
        <f t="shared" si="138"/>
        <v>25666.20835127871</v>
      </c>
      <c r="J198" s="1506">
        <f t="shared" si="170"/>
        <v>0.2</v>
      </c>
      <c r="K198" s="1514">
        <f t="shared" si="164"/>
        <v>3553.5445879221697</v>
      </c>
      <c r="L198" s="1514">
        <f t="shared" si="140"/>
        <v>0</v>
      </c>
      <c r="M198" s="1513">
        <f t="shared" si="165"/>
        <v>3553.5445879221697</v>
      </c>
      <c r="N198" s="1456">
        <f t="shared" si="169"/>
        <v>0.5</v>
      </c>
      <c r="O198" s="530">
        <f t="shared" si="141"/>
        <v>751.91700000000026</v>
      </c>
      <c r="P198" s="1483">
        <f t="shared" si="168"/>
        <v>4305.4615879221701</v>
      </c>
      <c r="Q198" s="1366">
        <f t="shared" si="142"/>
        <v>50161.823922325202</v>
      </c>
      <c r="R198" s="1366">
        <f t="shared" si="166"/>
        <v>24436.7526600616</v>
      </c>
      <c r="S198" s="576">
        <f t="shared" si="143"/>
        <v>0.82476190225781276</v>
      </c>
      <c r="T198" s="135" t="str">
        <f t="shared" si="144"/>
        <v>Yes</v>
      </c>
      <c r="U198" s="1091">
        <f t="shared" si="145"/>
        <v>0.82476190225781276</v>
      </c>
      <c r="V198" s="1496">
        <f t="shared" si="136"/>
        <v>54175.425157569975</v>
      </c>
      <c r="W198" s="1493">
        <f t="shared" si="137"/>
        <v>0.31085199950510456</v>
      </c>
      <c r="X198" s="527">
        <f t="shared" si="146"/>
        <v>25725.071262263602</v>
      </c>
      <c r="Y198" s="1511">
        <f t="shared" si="147"/>
        <v>9373.0564894767631</v>
      </c>
      <c r="Z198" s="1533">
        <f t="shared" si="148"/>
        <v>3144.518725865646</v>
      </c>
      <c r="AA198" s="1533">
        <f t="shared" si="149"/>
        <v>0</v>
      </c>
      <c r="AB198" s="1533">
        <f t="shared" si="150"/>
        <v>15932.778679963969</v>
      </c>
      <c r="AC198" s="1533">
        <f t="shared" si="151"/>
        <v>54175.425157569975</v>
      </c>
      <c r="AD198" s="1489">
        <f t="shared" si="152"/>
        <v>0</v>
      </c>
      <c r="AE198" s="1456">
        <f t="shared" si="153"/>
        <v>0.47484761194659525</v>
      </c>
      <c r="AF198" s="1506">
        <f t="shared" si="154"/>
        <v>0.17301306749721113</v>
      </c>
      <c r="AG198" s="1506">
        <f t="shared" si="155"/>
        <v>5.8043268081787447E-2</v>
      </c>
      <c r="AH198" s="1506">
        <f t="shared" si="167"/>
        <v>0</v>
      </c>
      <c r="AI198" s="1506">
        <f t="shared" si="156"/>
        <v>0.29409605247440629</v>
      </c>
      <c r="AJ198" s="1543">
        <f t="shared" si="157"/>
        <v>1.0000000000000002</v>
      </c>
      <c r="AK198" s="1557">
        <f t="shared" si="158"/>
        <v>20532.966681022968</v>
      </c>
      <c r="AL198" s="1558">
        <f t="shared" si="159"/>
        <v>4951.8631300042407</v>
      </c>
      <c r="AM198" s="1558">
        <f t="shared" si="160"/>
        <v>240.24145123639167</v>
      </c>
      <c r="AN198" s="1500">
        <f t="shared" si="161"/>
        <v>25725.071262263598</v>
      </c>
      <c r="AO198" s="1186">
        <f t="shared" si="162"/>
        <v>0</v>
      </c>
    </row>
    <row r="199" spans="1:41">
      <c r="A199" s="127">
        <f>'Input data'!A139</f>
        <v>2039</v>
      </c>
      <c r="B199" s="1553">
        <f>'Input data'!B139</f>
        <v>70.856554082712819</v>
      </c>
      <c r="C199" s="1552">
        <f>'Input data'!C139</f>
        <v>4537.8682488831228</v>
      </c>
      <c r="D199" s="1511">
        <f>'Input data'!E139</f>
        <v>23748366.596979138</v>
      </c>
      <c r="E199" s="1510">
        <f>'Input data'!J139*C199</f>
        <v>54240.982632819141</v>
      </c>
      <c r="F199" s="1511">
        <f>'Input data'!L139</f>
        <v>77989.349229798274</v>
      </c>
      <c r="G199" s="1511">
        <f t="shared" si="171"/>
        <v>24823.692937269236</v>
      </c>
      <c r="H199" s="1511">
        <f t="shared" si="135"/>
        <v>28586.8774167138</v>
      </c>
      <c r="I199" s="1513">
        <f t="shared" si="138"/>
        <v>23748.366596979136</v>
      </c>
      <c r="J199" s="1506">
        <f t="shared" si="170"/>
        <v>0.2</v>
      </c>
      <c r="K199" s="1514">
        <f t="shared" si="164"/>
        <v>3288.0150600227798</v>
      </c>
      <c r="L199" s="1514">
        <f t="shared" si="140"/>
        <v>0</v>
      </c>
      <c r="M199" s="1513">
        <f t="shared" si="165"/>
        <v>3288.0150600227798</v>
      </c>
      <c r="N199" s="1456">
        <f t="shared" si="169"/>
        <v>0.5</v>
      </c>
      <c r="O199" s="530">
        <f t="shared" si="141"/>
        <v>751.91700000000026</v>
      </c>
      <c r="P199" s="1483">
        <f t="shared" si="168"/>
        <v>4039.9320600227802</v>
      </c>
      <c r="Q199" s="1366">
        <f t="shared" si="142"/>
        <v>49370.638293960255</v>
      </c>
      <c r="R199" s="1366">
        <f t="shared" si="166"/>
        <v>24546.94535669102</v>
      </c>
      <c r="S199" s="576">
        <f t="shared" si="143"/>
        <v>0.80821117460389802</v>
      </c>
      <c r="T199" s="135" t="str">
        <f t="shared" si="144"/>
        <v>Yes</v>
      </c>
      <c r="U199" s="1091">
        <f t="shared" si="145"/>
        <v>0.80821117460389802</v>
      </c>
      <c r="V199" s="1496">
        <f t="shared" si="136"/>
        <v>53442.403873107258</v>
      </c>
      <c r="W199" s="1493">
        <f t="shared" si="137"/>
        <v>0.31474740588439332</v>
      </c>
      <c r="X199" s="527">
        <f t="shared" si="146"/>
        <v>24823.692937269236</v>
      </c>
      <c r="Y199" s="1511">
        <f t="shared" si="147"/>
        <v>9093.1903858249061</v>
      </c>
      <c r="Z199" s="1533">
        <f t="shared" si="148"/>
        <v>3203.0397194055795</v>
      </c>
      <c r="AA199" s="1533">
        <f t="shared" si="149"/>
        <v>0</v>
      </c>
      <c r="AB199" s="1533">
        <f t="shared" si="150"/>
        <v>16322.480830607541</v>
      </c>
      <c r="AC199" s="1533">
        <f t="shared" si="151"/>
        <v>53442.403873107258</v>
      </c>
      <c r="AD199" s="1489">
        <f t="shared" si="152"/>
        <v>0</v>
      </c>
      <c r="AE199" s="1456">
        <f t="shared" si="153"/>
        <v>0.46449431796163576</v>
      </c>
      <c r="AF199" s="1506">
        <f t="shared" si="154"/>
        <v>0.17014935195309747</v>
      </c>
      <c r="AG199" s="1506">
        <f t="shared" si="155"/>
        <v>5.9934424488292538E-2</v>
      </c>
      <c r="AH199" s="1506">
        <f t="shared" si="167"/>
        <v>0</v>
      </c>
      <c r="AI199" s="1506">
        <f t="shared" si="156"/>
        <v>0.30542190559697435</v>
      </c>
      <c r="AJ199" s="1543">
        <f t="shared" si="157"/>
        <v>1</v>
      </c>
      <c r="AK199" s="1557">
        <f t="shared" si="158"/>
        <v>18998.693277583308</v>
      </c>
      <c r="AL199" s="1558">
        <f t="shared" si="159"/>
        <v>5552.1097866158425</v>
      </c>
      <c r="AM199" s="1558">
        <f t="shared" si="160"/>
        <v>272.88987307008421</v>
      </c>
      <c r="AN199" s="1500">
        <f t="shared" si="161"/>
        <v>24823.692937269236</v>
      </c>
      <c r="AO199" s="1186">
        <f t="shared" si="162"/>
        <v>0</v>
      </c>
    </row>
    <row r="200" spans="1:41">
      <c r="A200" s="127">
        <f>'Input data'!A140</f>
        <v>2040</v>
      </c>
      <c r="B200" s="1553">
        <f>'Input data'!B140</f>
        <v>71.375305999999995</v>
      </c>
      <c r="C200" s="1552">
        <f>'Input data'!C140</f>
        <v>4648.3670832077869</v>
      </c>
      <c r="D200" s="1511">
        <f>'Input data'!E140</f>
        <v>21830524.84267956</v>
      </c>
      <c r="E200" s="1510">
        <f>'Input data'!J140*C200</f>
        <v>55561.771387544672</v>
      </c>
      <c r="F200" s="1511">
        <f>'Input data'!L140</f>
        <v>77392.296230224223</v>
      </c>
      <c r="G200" s="1511">
        <f>G177*(1-$C$5)</f>
        <v>23953.89792166539</v>
      </c>
      <c r="H200" s="1511">
        <f t="shared" si="135"/>
        <v>28414.747492111943</v>
      </c>
      <c r="I200" s="1513">
        <f t="shared" si="138"/>
        <v>21830.524842679559</v>
      </c>
      <c r="J200" s="1506">
        <f t="shared" si="170"/>
        <v>0.2</v>
      </c>
      <c r="K200" s="1514">
        <f t="shared" si="164"/>
        <v>3022.4855321233899</v>
      </c>
      <c r="L200" s="1514">
        <f t="shared" si="140"/>
        <v>0</v>
      </c>
      <c r="M200" s="1513">
        <f t="shared" si="165"/>
        <v>3022.4855321233899</v>
      </c>
      <c r="N200" s="1456">
        <f t="shared" si="169"/>
        <v>0.5</v>
      </c>
      <c r="O200" s="530">
        <f t="shared" si="141"/>
        <v>751.91700000000026</v>
      </c>
      <c r="P200" s="1483">
        <f t="shared" si="168"/>
        <v>3774.4025321233903</v>
      </c>
      <c r="Q200" s="1366">
        <f t="shared" si="142"/>
        <v>48594.24288165394</v>
      </c>
      <c r="R200" s="1366">
        <f t="shared" si="166"/>
        <v>24640.34495998855</v>
      </c>
      <c r="S200" s="576">
        <f t="shared" si="143"/>
        <v>0.79153501624612166</v>
      </c>
      <c r="T200" s="135" t="str">
        <f t="shared" si="144"/>
        <v>Yes</v>
      </c>
      <c r="U200" s="1091">
        <f t="shared" si="145"/>
        <v>0.79153501624612166</v>
      </c>
      <c r="V200" s="1496">
        <f t="shared" si="136"/>
        <v>52751.951270235688</v>
      </c>
      <c r="W200" s="1493">
        <f t="shared" si="137"/>
        <v>0.31838239928544299</v>
      </c>
      <c r="X200" s="527">
        <f t="shared" si="146"/>
        <v>23953.89792166539</v>
      </c>
      <c r="Y200" s="1511">
        <f t="shared" si="147"/>
        <v>8815.3883433693445</v>
      </c>
      <c r="Z200" s="1533">
        <f t="shared" si="148"/>
        <v>3262.7254988126124</v>
      </c>
      <c r="AA200" s="1533">
        <f t="shared" si="149"/>
        <v>0</v>
      </c>
      <c r="AB200" s="1533">
        <f t="shared" si="150"/>
        <v>16719.939506388335</v>
      </c>
      <c r="AC200" s="1533">
        <f t="shared" si="151"/>
        <v>52751.951270235688</v>
      </c>
      <c r="AD200" s="1489">
        <f t="shared" si="152"/>
        <v>0</v>
      </c>
      <c r="AE200" s="1456">
        <f t="shared" si="153"/>
        <v>0.45408553323374284</v>
      </c>
      <c r="AF200" s="1506">
        <f t="shared" si="154"/>
        <v>0.16711018514197151</v>
      </c>
      <c r="AG200" s="1506">
        <f t="shared" si="155"/>
        <v>6.1850328191623595E-2</v>
      </c>
      <c r="AH200" s="1506">
        <f t="shared" si="167"/>
        <v>0</v>
      </c>
      <c r="AI200" s="1506">
        <f t="shared" si="156"/>
        <v>0.31695395343266197</v>
      </c>
      <c r="AJ200" s="1543">
        <f t="shared" si="157"/>
        <v>1</v>
      </c>
      <c r="AK200" s="1557">
        <f t="shared" si="158"/>
        <v>17464.419874143648</v>
      </c>
      <c r="AL200" s="1558">
        <f t="shared" si="159"/>
        <v>6181.8205886070937</v>
      </c>
      <c r="AM200" s="1558">
        <f t="shared" si="160"/>
        <v>307.65745891464735</v>
      </c>
      <c r="AN200" s="1500">
        <f t="shared" si="161"/>
        <v>23953.89792166539</v>
      </c>
      <c r="AO200" s="1186">
        <f t="shared" si="162"/>
        <v>0</v>
      </c>
    </row>
    <row r="201" spans="1:41">
      <c r="A201" s="127">
        <f>'Input data'!A141</f>
        <v>2041</v>
      </c>
      <c r="B201" s="1553">
        <f>'Input data'!B141</f>
        <v>71.818612994947316</v>
      </c>
      <c r="C201" s="1552">
        <f>'Input data'!C141</f>
        <v>4756.7967774693152</v>
      </c>
      <c r="D201" s="1511">
        <f>'Input data'!E141</f>
        <v>20986341.131158557</v>
      </c>
      <c r="E201" s="1510">
        <f>'Input data'!J141*C201</f>
        <v>56857.827782476146</v>
      </c>
      <c r="F201" s="1511">
        <f>'Input data'!L141</f>
        <v>77844.168913634698</v>
      </c>
      <c r="G201" s="1511">
        <f>$G$160*(1+((($G$170/$G$160)^(1/($A$170-$A$160)))-1))^(A201-$A$160)</f>
        <v>22650.218174049241</v>
      </c>
      <c r="H201" s="1511">
        <f t="shared" si="135"/>
        <v>29669.887513605641</v>
      </c>
      <c r="I201" s="1513">
        <f t="shared" si="138"/>
        <v>20986.341131158555</v>
      </c>
      <c r="J201" s="1506">
        <f t="shared" si="170"/>
        <v>0.2</v>
      </c>
      <c r="K201" s="1514">
        <f t="shared" si="164"/>
        <v>2905.6063882221811</v>
      </c>
      <c r="L201" s="1514">
        <f t="shared" si="140"/>
        <v>0</v>
      </c>
      <c r="M201" s="1513">
        <f t="shared" si="165"/>
        <v>2905.6063882221811</v>
      </c>
      <c r="N201" s="1456">
        <f t="shared" si="169"/>
        <v>0.5</v>
      </c>
      <c r="O201" s="530">
        <f t="shared" si="141"/>
        <v>751.91700000000026</v>
      </c>
      <c r="P201" s="1483">
        <f t="shared" si="168"/>
        <v>3657.5233882221814</v>
      </c>
      <c r="Q201" s="1366">
        <f t="shared" si="142"/>
        <v>48662.582299432703</v>
      </c>
      <c r="R201" s="1366">
        <f t="shared" si="166"/>
        <v>26012.364125383461</v>
      </c>
      <c r="S201" s="576">
        <f t="shared" si="143"/>
        <v>0.81611233339330058</v>
      </c>
      <c r="T201" s="135" t="str">
        <f t="shared" si="144"/>
        <v>Yes</v>
      </c>
      <c r="U201" s="1091">
        <f t="shared" si="145"/>
        <v>0.81611233339330058</v>
      </c>
      <c r="V201" s="1496">
        <f t="shared" si="136"/>
        <v>51831.804788251247</v>
      </c>
      <c r="W201" s="1493">
        <f t="shared" si="137"/>
        <v>0.33415944300520739</v>
      </c>
      <c r="X201" s="527">
        <f t="shared" si="146"/>
        <v>22650.218174049238</v>
      </c>
      <c r="Y201" s="1511">
        <f t="shared" si="147"/>
        <v>8750.3373880695508</v>
      </c>
      <c r="Z201" s="1533">
        <f t="shared" si="148"/>
        <v>3321.2936353220948</v>
      </c>
      <c r="AA201" s="1533">
        <f t="shared" si="149"/>
        <v>0</v>
      </c>
      <c r="AB201" s="1533">
        <f t="shared" si="150"/>
        <v>17109.955590810365</v>
      </c>
      <c r="AC201" s="1533">
        <f t="shared" si="151"/>
        <v>51831.804788251247</v>
      </c>
      <c r="AD201" s="1489">
        <f t="shared" si="152"/>
        <v>0</v>
      </c>
      <c r="AE201" s="1456">
        <f t="shared" si="153"/>
        <v>0.43699458790953349</v>
      </c>
      <c r="AF201" s="1506">
        <f t="shared" si="154"/>
        <v>0.16882177697298698</v>
      </c>
      <c r="AG201" s="1506">
        <f t="shared" si="155"/>
        <v>6.4078294184248333E-2</v>
      </c>
      <c r="AH201" s="1506">
        <f t="shared" si="167"/>
        <v>0</v>
      </c>
      <c r="AI201" s="1506">
        <f t="shared" si="156"/>
        <v>0.33010534093323124</v>
      </c>
      <c r="AJ201" s="1543">
        <f t="shared" si="157"/>
        <v>1</v>
      </c>
      <c r="AK201" s="1557">
        <f t="shared" si="158"/>
        <v>16789.072904926841</v>
      </c>
      <c r="AL201" s="1558">
        <f t="shared" si="159"/>
        <v>5580.2038310210301</v>
      </c>
      <c r="AM201" s="1558">
        <f t="shared" si="160"/>
        <v>280.94143810136353</v>
      </c>
      <c r="AN201" s="1500">
        <f t="shared" si="161"/>
        <v>22650.218174049234</v>
      </c>
      <c r="AO201" s="1186">
        <f t="shared" si="162"/>
        <v>0</v>
      </c>
    </row>
    <row r="202" spans="1:41">
      <c r="A202" s="127">
        <f>'Input data'!A142</f>
        <v>2042</v>
      </c>
      <c r="B202" s="1553">
        <f>'Input data'!B142</f>
        <v>72.264673338395411</v>
      </c>
      <c r="C202" s="1552">
        <f>'Input data'!C142</f>
        <v>4871.1906981048578</v>
      </c>
      <c r="D202" s="1511">
        <f>'Input data'!E142</f>
        <v>20142157.41963755</v>
      </c>
      <c r="E202" s="1510">
        <f>'Input data'!J142*C202</f>
        <v>58225.174369504028</v>
      </c>
      <c r="F202" s="1511">
        <f>'Input data'!L142</f>
        <v>78367.331789141579</v>
      </c>
      <c r="G202" s="1511">
        <f t="shared" ref="G202:G209" si="172">$G$160*(1+((($G$170/$G$160)^(1/($A$170-$A$160)))-1))^(A202-$A$160)</f>
        <v>21417.490590039302</v>
      </c>
      <c r="H202" s="1511">
        <f t="shared" si="135"/>
        <v>30894.982191285639</v>
      </c>
      <c r="I202" s="1513">
        <f t="shared" si="138"/>
        <v>20142.157419637551</v>
      </c>
      <c r="J202" s="1506">
        <f t="shared" si="170"/>
        <v>0.2</v>
      </c>
      <c r="K202" s="1514">
        <f t="shared" si="164"/>
        <v>2788.7272443209722</v>
      </c>
      <c r="L202" s="1514">
        <f t="shared" si="140"/>
        <v>0</v>
      </c>
      <c r="M202" s="530">
        <f t="shared" si="165"/>
        <v>2788.7272443209722</v>
      </c>
      <c r="N202" s="649">
        <f t="shared" si="169"/>
        <v>0.5</v>
      </c>
      <c r="O202" s="530">
        <f t="shared" si="141"/>
        <v>751.91700000000026</v>
      </c>
      <c r="P202" s="1483">
        <f t="shared" si="168"/>
        <v>3540.6442443209726</v>
      </c>
      <c r="Q202" s="1366">
        <f t="shared" si="142"/>
        <v>48771.828537003967</v>
      </c>
      <c r="R202" s="1366">
        <f t="shared" si="166"/>
        <v>27354.337946964664</v>
      </c>
      <c r="S202" s="576">
        <f t="shared" si="143"/>
        <v>0.83759728116846799</v>
      </c>
      <c r="T202" s="135" t="str">
        <f t="shared" si="144"/>
        <v>Yes</v>
      </c>
      <c r="U202" s="1091">
        <f t="shared" si="145"/>
        <v>0.83759728116846799</v>
      </c>
      <c r="V202" s="1496">
        <f t="shared" si="136"/>
        <v>51012.993842176918</v>
      </c>
      <c r="W202" s="1493">
        <f t="shared" si="137"/>
        <v>0.34905281732144955</v>
      </c>
      <c r="X202" s="527">
        <f t="shared" si="146"/>
        <v>21417.490590039302</v>
      </c>
      <c r="Y202" s="1511">
        <f t="shared" si="147"/>
        <v>8690.9952188390616</v>
      </c>
      <c r="Z202" s="1533">
        <f t="shared" si="148"/>
        <v>3383.0833397500865</v>
      </c>
      <c r="AA202" s="1533">
        <f t="shared" si="149"/>
        <v>0</v>
      </c>
      <c r="AB202" s="1533">
        <f t="shared" si="150"/>
        <v>17521.42469354847</v>
      </c>
      <c r="AC202" s="1533">
        <f t="shared" si="151"/>
        <v>51012.993842176918</v>
      </c>
      <c r="AD202" s="1489">
        <f t="shared" si="152"/>
        <v>0</v>
      </c>
      <c r="AE202" s="1456">
        <f t="shared" si="153"/>
        <v>0.41984382756088279</v>
      </c>
      <c r="AF202" s="1506">
        <f t="shared" si="154"/>
        <v>0.17036826432353894</v>
      </c>
      <c r="AG202" s="1506">
        <f t="shared" si="155"/>
        <v>6.6318070847137672E-2</v>
      </c>
      <c r="AH202" s="1506">
        <f t="shared" si="167"/>
        <v>0</v>
      </c>
      <c r="AI202" s="1506">
        <f t="shared" si="156"/>
        <v>0.3434698372684406</v>
      </c>
      <c r="AJ202" s="1543">
        <f t="shared" si="157"/>
        <v>1</v>
      </c>
      <c r="AK202" s="1557">
        <f t="shared" si="158"/>
        <v>16113.725935710041</v>
      </c>
      <c r="AL202" s="1558">
        <f t="shared" si="159"/>
        <v>5046.7441776960331</v>
      </c>
      <c r="AM202" s="1558">
        <f t="shared" si="160"/>
        <v>257.02047663322782</v>
      </c>
      <c r="AN202" s="1500">
        <f t="shared" si="161"/>
        <v>21417.490590039302</v>
      </c>
      <c r="AO202" s="1186">
        <f t="shared" si="162"/>
        <v>0</v>
      </c>
    </row>
    <row r="203" spans="1:41">
      <c r="A203" s="127">
        <f>'Input data'!A143</f>
        <v>2043</v>
      </c>
      <c r="B203" s="1553">
        <f>'Input data'!B143</f>
        <v>72.713504131197794</v>
      </c>
      <c r="C203" s="1552">
        <f>'Input data'!C143</f>
        <v>4990.5559670511793</v>
      </c>
      <c r="D203" s="1511">
        <f>'Input data'!E143</f>
        <v>19297973.708116546</v>
      </c>
      <c r="E203" s="1510">
        <f>'Input data'!J143*C203</f>
        <v>59651.943311390511</v>
      </c>
      <c r="F203" s="1511">
        <f>'Input data'!L143</f>
        <v>78949.917019507062</v>
      </c>
      <c r="G203" s="1511">
        <f t="shared" si="172"/>
        <v>20251.853631148377</v>
      </c>
      <c r="H203" s="1511">
        <f t="shared" si="135"/>
        <v>32087.083214136175</v>
      </c>
      <c r="I203" s="1513">
        <f t="shared" si="138"/>
        <v>19297.973708116548</v>
      </c>
      <c r="J203" s="1506">
        <f t="shared" si="170"/>
        <v>0.2</v>
      </c>
      <c r="K203" s="1514">
        <f t="shared" si="164"/>
        <v>2671.8481004197633</v>
      </c>
      <c r="L203" s="1514">
        <f t="shared" si="140"/>
        <v>0</v>
      </c>
      <c r="M203" s="530">
        <f t="shared" si="165"/>
        <v>2671.8481004197633</v>
      </c>
      <c r="N203" s="649">
        <f t="shared" si="169"/>
        <v>0.5</v>
      </c>
      <c r="O203" s="530">
        <f t="shared" si="141"/>
        <v>751.91700000000026</v>
      </c>
      <c r="P203" s="1483">
        <f t="shared" si="168"/>
        <v>3423.7651004197637</v>
      </c>
      <c r="Q203" s="1366">
        <f t="shared" si="142"/>
        <v>48915.171744864791</v>
      </c>
      <c r="R203" s="1366">
        <f t="shared" si="166"/>
        <v>28663.318113716414</v>
      </c>
      <c r="S203" s="576">
        <f t="shared" si="143"/>
        <v>0.85621458135126394</v>
      </c>
      <c r="T203" s="135" t="str">
        <f t="shared" si="144"/>
        <v>Yes</v>
      </c>
      <c r="U203" s="1091">
        <f t="shared" si="145"/>
        <v>0.85621458135126394</v>
      </c>
      <c r="V203" s="1496">
        <f t="shared" si="136"/>
        <v>50286.598905790655</v>
      </c>
      <c r="W203" s="1493">
        <f t="shared" si="137"/>
        <v>0.36305697581207375</v>
      </c>
      <c r="X203" s="527">
        <f t="shared" si="146"/>
        <v>20251.853631148377</v>
      </c>
      <c r="Y203" s="1511">
        <f t="shared" si="147"/>
        <v>8636.4114813317392</v>
      </c>
      <c r="Z203" s="1533">
        <f t="shared" si="148"/>
        <v>3447.5583105018923</v>
      </c>
      <c r="AA203" s="1533">
        <f t="shared" si="149"/>
        <v>0</v>
      </c>
      <c r="AB203" s="1533">
        <f t="shared" si="150"/>
        <v>17950.775482808644</v>
      </c>
      <c r="AC203" s="1533">
        <f t="shared" si="151"/>
        <v>50286.598905790655</v>
      </c>
      <c r="AD203" s="1489">
        <f t="shared" si="152"/>
        <v>0</v>
      </c>
      <c r="AE203" s="1456">
        <f t="shared" si="153"/>
        <v>0.40272864086690724</v>
      </c>
      <c r="AF203" s="1506">
        <f t="shared" si="154"/>
        <v>0.17174379793534278</v>
      </c>
      <c r="AG203" s="1506">
        <f t="shared" si="155"/>
        <v>6.8558192152957387E-2</v>
      </c>
      <c r="AH203" s="1506">
        <f t="shared" si="167"/>
        <v>0</v>
      </c>
      <c r="AI203" s="1506">
        <f t="shared" si="156"/>
        <v>0.35696936904479248</v>
      </c>
      <c r="AJ203" s="1543">
        <f t="shared" si="157"/>
        <v>0.99999999999999989</v>
      </c>
      <c r="AK203" s="1557">
        <f t="shared" si="158"/>
        <v>15438.378966493237</v>
      </c>
      <c r="AL203" s="1558">
        <f t="shared" si="159"/>
        <v>4577.692750404598</v>
      </c>
      <c r="AM203" s="1558">
        <f t="shared" si="160"/>
        <v>235.78191425053828</v>
      </c>
      <c r="AN203" s="1500">
        <f t="shared" si="161"/>
        <v>20251.853631148377</v>
      </c>
      <c r="AO203" s="1186">
        <f t="shared" si="162"/>
        <v>0</v>
      </c>
    </row>
    <row r="204" spans="1:41">
      <c r="A204" s="127">
        <f>'Input data'!A144</f>
        <v>2044</v>
      </c>
      <c r="B204" s="1553">
        <f>'Input data'!B144</f>
        <v>73.165122580420132</v>
      </c>
      <c r="C204" s="1552">
        <f>'Input data'!C144</f>
        <v>5115.0644127146761</v>
      </c>
      <c r="D204" s="1511">
        <f>'Input data'!E144</f>
        <v>18453789.996595539</v>
      </c>
      <c r="E204" s="1510">
        <f>'Input data'!J144*C204</f>
        <v>61140.188467149543</v>
      </c>
      <c r="F204" s="1511">
        <f>'Input data'!L144</f>
        <v>79593.978463745079</v>
      </c>
      <c r="G204" s="1511">
        <f t="shared" si="172"/>
        <v>19149.655921324487</v>
      </c>
      <c r="H204" s="1511">
        <f t="shared" si="135"/>
        <v>33251.020477134371</v>
      </c>
      <c r="I204" s="1513">
        <f t="shared" si="138"/>
        <v>18453.78999659554</v>
      </c>
      <c r="J204" s="1506">
        <f t="shared" si="170"/>
        <v>0.2</v>
      </c>
      <c r="K204" s="1514">
        <f t="shared" si="164"/>
        <v>2554.968956518554</v>
      </c>
      <c r="L204" s="1514">
        <f t="shared" si="140"/>
        <v>0</v>
      </c>
      <c r="M204" s="530">
        <f t="shared" si="165"/>
        <v>2554.968956518554</v>
      </c>
      <c r="N204" s="649">
        <f t="shared" si="169"/>
        <v>0.5</v>
      </c>
      <c r="O204" s="530">
        <f t="shared" si="141"/>
        <v>751.91700000000026</v>
      </c>
      <c r="P204" s="1483">
        <f t="shared" si="168"/>
        <v>3306.8859565185544</v>
      </c>
      <c r="Q204" s="1366">
        <f t="shared" si="142"/>
        <v>49093.790441940306</v>
      </c>
      <c r="R204" s="1366">
        <f t="shared" si="166"/>
        <v>29944.134520615818</v>
      </c>
      <c r="S204" s="576">
        <f t="shared" si="143"/>
        <v>0.87222467190409891</v>
      </c>
      <c r="T204" s="135" t="str">
        <f t="shared" si="144"/>
        <v>Yes</v>
      </c>
      <c r="U204" s="1091">
        <f t="shared" si="145"/>
        <v>0.87222467190409891</v>
      </c>
      <c r="V204" s="1496">
        <f t="shared" si="136"/>
        <v>49649.843943129272</v>
      </c>
      <c r="W204" s="1493">
        <f t="shared" si="137"/>
        <v>0.37621105388337017</v>
      </c>
      <c r="X204" s="527">
        <f t="shared" si="146"/>
        <v>19149.655921324487</v>
      </c>
      <c r="Y204" s="1511">
        <f t="shared" si="147"/>
        <v>8586.7506447597189</v>
      </c>
      <c r="Z204" s="1533">
        <f t="shared" si="148"/>
        <v>3514.8113604331647</v>
      </c>
      <c r="AA204" s="1533">
        <f t="shared" si="149"/>
        <v>0</v>
      </c>
      <c r="AB204" s="1533">
        <f t="shared" si="150"/>
        <v>18398.626016611903</v>
      </c>
      <c r="AC204" s="1533">
        <f t="shared" si="151"/>
        <v>49649.843943129272</v>
      </c>
      <c r="AD204" s="1489">
        <f t="shared" si="152"/>
        <v>0</v>
      </c>
      <c r="AE204" s="1456">
        <f t="shared" si="153"/>
        <v>0.385694181501541</v>
      </c>
      <c r="AF204" s="1506">
        <f t="shared" si="154"/>
        <v>0.17294617591538242</v>
      </c>
      <c r="AG204" s="1506">
        <f t="shared" si="155"/>
        <v>7.0791992104933033E-2</v>
      </c>
      <c r="AH204" s="1506">
        <f t="shared" si="167"/>
        <v>0</v>
      </c>
      <c r="AI204" s="1506">
        <f t="shared" si="156"/>
        <v>0.37056765047814361</v>
      </c>
      <c r="AJ204" s="1543">
        <f t="shared" si="157"/>
        <v>1</v>
      </c>
      <c r="AK204" s="1557">
        <f t="shared" si="158"/>
        <v>14763.03199727643</v>
      </c>
      <c r="AL204" s="1558">
        <f t="shared" si="159"/>
        <v>4169.4711691639141</v>
      </c>
      <c r="AM204" s="1558">
        <f t="shared" si="160"/>
        <v>217.1527548841386</v>
      </c>
      <c r="AN204" s="1500">
        <f t="shared" si="161"/>
        <v>19149.65592132448</v>
      </c>
      <c r="AO204" s="1186">
        <f t="shared" si="162"/>
        <v>0</v>
      </c>
    </row>
    <row r="205" spans="1:41">
      <c r="A205" s="127">
        <f>'Input data'!A145</f>
        <v>2045</v>
      </c>
      <c r="B205" s="1553">
        <f>'Input data'!B145</f>
        <v>73.619545999999971</v>
      </c>
      <c r="C205" s="1552">
        <f>'Input data'!C145</f>
        <v>5248.0307118669889</v>
      </c>
      <c r="D205" s="1511">
        <f>'Input data'!E145</f>
        <v>17609606.285074536</v>
      </c>
      <c r="E205" s="1510">
        <f>'Input data'!J145*C205</f>
        <v>62729.530053883784</v>
      </c>
      <c r="F205" s="1511">
        <f>'Input data'!L145</f>
        <v>80339.136338958313</v>
      </c>
      <c r="G205" s="1511">
        <f t="shared" si="172"/>
        <v>18107.444808958157</v>
      </c>
      <c r="H205" s="1511">
        <f t="shared" si="135"/>
        <v>34412.980994548838</v>
      </c>
      <c r="I205" s="1513">
        <f t="shared" si="138"/>
        <v>17609.606285074537</v>
      </c>
      <c r="J205" s="1506">
        <f t="shared" si="170"/>
        <v>0.2</v>
      </c>
      <c r="K205" s="1514">
        <f t="shared" si="164"/>
        <v>2438.0898126173452</v>
      </c>
      <c r="L205" s="1514">
        <f t="shared" si="140"/>
        <v>0</v>
      </c>
      <c r="M205" s="530">
        <f t="shared" si="165"/>
        <v>2438.0898126173452</v>
      </c>
      <c r="N205" s="649">
        <f t="shared" si="169"/>
        <v>0.5</v>
      </c>
      <c r="O205" s="530">
        <f t="shared" si="141"/>
        <v>751.91700000000026</v>
      </c>
      <c r="P205" s="1483">
        <f t="shared" si="168"/>
        <v>3190.0068126173455</v>
      </c>
      <c r="Q205" s="1366">
        <f t="shared" si="142"/>
        <v>49330.418990889651</v>
      </c>
      <c r="R205" s="1366">
        <f t="shared" si="166"/>
        <v>31222.974181931495</v>
      </c>
      <c r="S205" s="576">
        <f t="shared" si="143"/>
        <v>0.88594075064840005</v>
      </c>
      <c r="T205" s="135" t="str">
        <f t="shared" si="144"/>
        <v>Yes</v>
      </c>
      <c r="U205" s="1091">
        <f t="shared" si="145"/>
        <v>0.88594075064840005</v>
      </c>
      <c r="V205" s="1496">
        <f t="shared" si="136"/>
        <v>49116.162157026847</v>
      </c>
      <c r="W205" s="1493">
        <f t="shared" si="137"/>
        <v>0.38863965440453363</v>
      </c>
      <c r="X205" s="527">
        <f t="shared" si="146"/>
        <v>18107.44480895816</v>
      </c>
      <c r="Y205" s="1511">
        <f t="shared" si="147"/>
        <v>8545.1854224627677</v>
      </c>
      <c r="Z205" s="1533">
        <f t="shared" si="148"/>
        <v>3586.6329072239355</v>
      </c>
      <c r="AA205" s="1533">
        <f t="shared" si="149"/>
        <v>0</v>
      </c>
      <c r="AB205" s="1533">
        <f t="shared" si="150"/>
        <v>18876.899018381981</v>
      </c>
      <c r="AC205" s="1533">
        <f t="shared" si="151"/>
        <v>49116.162157026847</v>
      </c>
      <c r="AD205" s="1489">
        <f t="shared" si="152"/>
        <v>0</v>
      </c>
      <c r="AE205" s="1456">
        <f t="shared" si="153"/>
        <v>0.36866571030260359</v>
      </c>
      <c r="AF205" s="1506">
        <f t="shared" si="154"/>
        <v>0.17397909460318539</v>
      </c>
      <c r="AG205" s="1506">
        <f t="shared" si="155"/>
        <v>7.3023476381507357E-2</v>
      </c>
      <c r="AH205" s="1506">
        <f t="shared" si="167"/>
        <v>0</v>
      </c>
      <c r="AI205" s="1506">
        <f t="shared" si="156"/>
        <v>0.38433171871270361</v>
      </c>
      <c r="AJ205" s="1543">
        <f t="shared" si="157"/>
        <v>1</v>
      </c>
      <c r="AK205" s="1557">
        <f t="shared" si="158"/>
        <v>14087.68502805963</v>
      </c>
      <c r="AL205" s="1558">
        <f t="shared" si="159"/>
        <v>3818.6489935238565</v>
      </c>
      <c r="AM205" s="1558">
        <f t="shared" si="160"/>
        <v>201.1107873746715</v>
      </c>
      <c r="AN205" s="1500">
        <f t="shared" si="161"/>
        <v>18107.44480895816</v>
      </c>
      <c r="AO205" s="1186">
        <f t="shared" si="162"/>
        <v>0</v>
      </c>
    </row>
    <row r="206" spans="1:41">
      <c r="A206" s="127">
        <f>'Input data'!A146</f>
        <v>2046</v>
      </c>
      <c r="B206" s="1553">
        <f>'Input data'!B146</f>
        <v>73.995362001779526</v>
      </c>
      <c r="C206" s="1552">
        <f>'Input data'!C146</f>
        <v>5389.0089835561967</v>
      </c>
      <c r="D206" s="1511">
        <f>'Input data'!E146</f>
        <v>16818521.382757913</v>
      </c>
      <c r="E206" s="1510">
        <f>'Input data'!J146*C206</f>
        <v>64414.638471956794</v>
      </c>
      <c r="F206" s="1511">
        <f>'Input data'!L146</f>
        <v>81233.1598547147</v>
      </c>
      <c r="G206" s="1511">
        <f t="shared" si="172"/>
        <v>17121.955551397077</v>
      </c>
      <c r="H206" s="1511">
        <f t="shared" si="135"/>
        <v>35623.00204439088</v>
      </c>
      <c r="I206" s="1513">
        <f t="shared" si="138"/>
        <v>16818.521382757914</v>
      </c>
      <c r="J206" s="1506">
        <f t="shared" si="170"/>
        <v>0.2</v>
      </c>
      <c r="K206" s="1514">
        <f t="shared" si="164"/>
        <v>2328.5623189283865</v>
      </c>
      <c r="L206" s="1514">
        <f t="shared" si="140"/>
        <v>0</v>
      </c>
      <c r="M206" s="530">
        <f t="shared" si="165"/>
        <v>2328.5623189283865</v>
      </c>
      <c r="N206" s="649">
        <f t="shared" si="169"/>
        <v>0.5</v>
      </c>
      <c r="O206" s="530">
        <f t="shared" si="141"/>
        <v>751.91700000000026</v>
      </c>
      <c r="P206" s="1483">
        <f t="shared" si="168"/>
        <v>3080.4793189283869</v>
      </c>
      <c r="Q206" s="1366">
        <f t="shared" si="142"/>
        <v>49664.478276859569</v>
      </c>
      <c r="R206" s="1366">
        <f t="shared" si="166"/>
        <v>32542.522725462492</v>
      </c>
      <c r="S206" s="576">
        <f t="shared" si="143"/>
        <v>0.89872486163546761</v>
      </c>
      <c r="T206" s="135" t="str">
        <f t="shared" si="144"/>
        <v>Yes</v>
      </c>
      <c r="U206" s="1091">
        <f t="shared" si="145"/>
        <v>0.89872486163546761</v>
      </c>
      <c r="V206" s="1496">
        <f t="shared" si="136"/>
        <v>48690.637129252224</v>
      </c>
      <c r="W206" s="1493">
        <f t="shared" si="137"/>
        <v>0.4006063876336301</v>
      </c>
      <c r="X206" s="527">
        <f t="shared" si="146"/>
        <v>17121.955551397074</v>
      </c>
      <c r="Y206" s="1511">
        <f t="shared" si="147"/>
        <v>8521.9087918494988</v>
      </c>
      <c r="Z206" s="1533">
        <f t="shared" si="148"/>
        <v>3662.7821089476743</v>
      </c>
      <c r="AA206" s="1533">
        <f t="shared" si="149"/>
        <v>0</v>
      </c>
      <c r="AB206" s="1533">
        <f t="shared" si="150"/>
        <v>19383.990677057976</v>
      </c>
      <c r="AC206" s="1533">
        <f t="shared" si="151"/>
        <v>48690.637129252224</v>
      </c>
      <c r="AD206" s="1489">
        <f t="shared" si="152"/>
        <v>0</v>
      </c>
      <c r="AE206" s="649">
        <f t="shared" si="153"/>
        <v>0.35164780255279499</v>
      </c>
      <c r="AF206" s="417">
        <f t="shared" si="154"/>
        <v>0.17502150915026188</v>
      </c>
      <c r="AG206" s="417">
        <f t="shared" si="155"/>
        <v>7.5225594177882674E-2</v>
      </c>
      <c r="AH206" s="417">
        <f t="shared" si="167"/>
        <v>0</v>
      </c>
      <c r="AI206" s="417">
        <f t="shared" si="156"/>
        <v>0.39810509411906048</v>
      </c>
      <c r="AJ206" s="525">
        <f t="shared" si="157"/>
        <v>1</v>
      </c>
      <c r="AK206" s="1499">
        <f t="shared" si="158"/>
        <v>13454.81710620633</v>
      </c>
      <c r="AL206" s="1500">
        <f t="shared" si="159"/>
        <v>3481.7262040887267</v>
      </c>
      <c r="AM206" s="1500">
        <f t="shared" si="160"/>
        <v>185.41224110201497</v>
      </c>
      <c r="AN206" s="1500">
        <f t="shared" si="161"/>
        <v>17121.95555139707</v>
      </c>
      <c r="AO206" s="1186">
        <f t="shared" si="162"/>
        <v>0</v>
      </c>
    </row>
    <row r="207" spans="1:41">
      <c r="A207" s="127">
        <f>'Input data'!A147</f>
        <v>2047</v>
      </c>
      <c r="B207" s="1553">
        <f>'Input data'!B147</f>
        <v>74.373096484110363</v>
      </c>
      <c r="C207" s="1552">
        <f>'Input data'!C147</f>
        <v>5523.7818835189873</v>
      </c>
      <c r="D207" s="1511">
        <f>'Input data'!E147</f>
        <v>16027436.480441289</v>
      </c>
      <c r="E207" s="1510">
        <f>'Input data'!J147*C207</f>
        <v>66025.574295855069</v>
      </c>
      <c r="F207" s="1511">
        <f>'Input data'!L147</f>
        <v>82053.01077629636</v>
      </c>
      <c r="G207" s="1511">
        <f t="shared" si="172"/>
        <v>16190.101088088571</v>
      </c>
      <c r="H207" s="1511">
        <f t="shared" si="135"/>
        <v>36736.827537353332</v>
      </c>
      <c r="I207" s="1513">
        <f t="shared" si="138"/>
        <v>16027.436480441289</v>
      </c>
      <c r="J207" s="1506">
        <f t="shared" si="170"/>
        <v>0.2</v>
      </c>
      <c r="K207" s="1514">
        <f t="shared" si="164"/>
        <v>2219.0348252394278</v>
      </c>
      <c r="L207" s="1514">
        <f t="shared" si="140"/>
        <v>0</v>
      </c>
      <c r="M207" s="530">
        <f t="shared" si="165"/>
        <v>2219.0348252394278</v>
      </c>
      <c r="N207" s="649">
        <f t="shared" si="169"/>
        <v>0.5</v>
      </c>
      <c r="O207" s="530">
        <f t="shared" si="141"/>
        <v>751.91700000000026</v>
      </c>
      <c r="P207" s="1483">
        <f t="shared" si="168"/>
        <v>2970.9518252394282</v>
      </c>
      <c r="Q207" s="1366">
        <f t="shared" si="142"/>
        <v>49955.976800202479</v>
      </c>
      <c r="R207" s="1366">
        <f t="shared" si="166"/>
        <v>33765.875712113906</v>
      </c>
      <c r="S207" s="576">
        <f t="shared" si="143"/>
        <v>0.9092974255693731</v>
      </c>
      <c r="T207" s="135" t="str">
        <f t="shared" si="144"/>
        <v>Yes</v>
      </c>
      <c r="U207" s="1091">
        <f t="shared" si="145"/>
        <v>0.9092974255693731</v>
      </c>
      <c r="V207" s="1496">
        <f t="shared" si="136"/>
        <v>48287.135064182454</v>
      </c>
      <c r="W207" s="1493">
        <f t="shared" si="137"/>
        <v>0.41151294014269446</v>
      </c>
      <c r="X207" s="527">
        <f t="shared" si="146"/>
        <v>16190.101088088571</v>
      </c>
      <c r="Y207" s="1511">
        <f t="shared" si="147"/>
        <v>8492.6925577662823</v>
      </c>
      <c r="Z207" s="1533">
        <f t="shared" si="148"/>
        <v>3735.5794884529682</v>
      </c>
      <c r="AA207" s="1533">
        <f t="shared" si="149"/>
        <v>0</v>
      </c>
      <c r="AB207" s="1533">
        <f t="shared" si="150"/>
        <v>19868.761929874636</v>
      </c>
      <c r="AC207" s="1533">
        <f t="shared" si="151"/>
        <v>48287.135064182454</v>
      </c>
      <c r="AD207" s="1489">
        <f t="shared" si="152"/>
        <v>0</v>
      </c>
      <c r="AE207" s="649">
        <f t="shared" si="153"/>
        <v>0.33528808587564701</v>
      </c>
      <c r="AF207" s="417">
        <f t="shared" si="154"/>
        <v>0.17587899026268461</v>
      </c>
      <c r="AG207" s="417">
        <f t="shared" si="155"/>
        <v>7.7361795921164059E-2</v>
      </c>
      <c r="AH207" s="417">
        <f t="shared" si="167"/>
        <v>0</v>
      </c>
      <c r="AI207" s="417">
        <f t="shared" si="156"/>
        <v>0.41147112794050444</v>
      </c>
      <c r="AJ207" s="525">
        <f t="shared" si="157"/>
        <v>1</v>
      </c>
      <c r="AK207" s="1499">
        <f t="shared" si="158"/>
        <v>12821.94918435303</v>
      </c>
      <c r="AL207" s="1500">
        <f t="shared" si="159"/>
        <v>3196.2371760886676</v>
      </c>
      <c r="AM207" s="1500">
        <f t="shared" si="160"/>
        <v>171.9147276468716</v>
      </c>
      <c r="AN207" s="1500">
        <f t="shared" si="161"/>
        <v>16190.10108808857</v>
      </c>
      <c r="AO207" s="1186">
        <f t="shared" si="162"/>
        <v>0</v>
      </c>
    </row>
    <row r="208" spans="1:41">
      <c r="A208" s="127">
        <f>'Input data'!A148</f>
        <v>2048</v>
      </c>
      <c r="B208" s="1553">
        <f>'Input data'!B148</f>
        <v>74.752759240528661</v>
      </c>
      <c r="C208" s="1552">
        <f>'Input data'!C148</f>
        <v>5664.7250883278812</v>
      </c>
      <c r="D208" s="1511">
        <f>'Input data'!E148</f>
        <v>15236351.578124667</v>
      </c>
      <c r="E208" s="1510">
        <f>'Input data'!J148*C208</f>
        <v>67710.263560717416</v>
      </c>
      <c r="F208" s="1511">
        <f>'Input data'!L148</f>
        <v>82946.615138842084</v>
      </c>
      <c r="G208" s="1511">
        <f t="shared" si="172"/>
        <v>15308.962370313993</v>
      </c>
      <c r="H208" s="1511">
        <f t="shared" si="135"/>
        <v>37842.257534312332</v>
      </c>
      <c r="I208" s="1513">
        <f t="shared" si="138"/>
        <v>15236.351578124666</v>
      </c>
      <c r="J208" s="1506">
        <f t="shared" si="170"/>
        <v>0.2</v>
      </c>
      <c r="K208" s="1514">
        <f t="shared" si="164"/>
        <v>2109.5073315504696</v>
      </c>
      <c r="L208" s="1514">
        <f t="shared" si="140"/>
        <v>0</v>
      </c>
      <c r="M208" s="530">
        <f t="shared" si="165"/>
        <v>2109.5073315504696</v>
      </c>
      <c r="N208" s="649">
        <f t="shared" si="169"/>
        <v>0.5</v>
      </c>
      <c r="O208" s="530">
        <f t="shared" si="141"/>
        <v>751.91700000000026</v>
      </c>
      <c r="P208" s="1483">
        <f t="shared" si="168"/>
        <v>2861.42433155047</v>
      </c>
      <c r="Q208" s="1366">
        <f t="shared" si="142"/>
        <v>50289.795573075855</v>
      </c>
      <c r="R208" s="1366">
        <f t="shared" si="166"/>
        <v>34980.83320276186</v>
      </c>
      <c r="S208" s="576">
        <f t="shared" si="143"/>
        <v>0.91811489195759688</v>
      </c>
      <c r="T208" s="135" t="str">
        <f t="shared" si="144"/>
        <v>Yes</v>
      </c>
      <c r="U208" s="1091">
        <f t="shared" si="145"/>
        <v>0.91811489195759688</v>
      </c>
      <c r="V208" s="1496">
        <f t="shared" si="136"/>
        <v>47965.781936080224</v>
      </c>
      <c r="W208" s="1493">
        <f t="shared" si="137"/>
        <v>0.42172707281916677</v>
      </c>
      <c r="X208" s="527">
        <f t="shared" si="146"/>
        <v>15308.962370313995</v>
      </c>
      <c r="Y208" s="1511">
        <f t="shared" si="147"/>
        <v>8469.3823621430238</v>
      </c>
      <c r="Z208" s="1533">
        <f t="shared" si="148"/>
        <v>3811.7097488539707</v>
      </c>
      <c r="AA208" s="1533">
        <f t="shared" si="149"/>
        <v>0</v>
      </c>
      <c r="AB208" s="1533">
        <f t="shared" si="150"/>
        <v>20375.727454769236</v>
      </c>
      <c r="AC208" s="1533">
        <f t="shared" si="151"/>
        <v>47965.781936080224</v>
      </c>
      <c r="AD208" s="1489">
        <f t="shared" si="152"/>
        <v>0</v>
      </c>
      <c r="AE208" s="649">
        <f t="shared" si="153"/>
        <v>0.31916424068130278</v>
      </c>
      <c r="AF208" s="417">
        <f t="shared" si="154"/>
        <v>0.17657133940669256</v>
      </c>
      <c r="AG208" s="417">
        <f t="shared" si="155"/>
        <v>7.9467270103789844E-2</v>
      </c>
      <c r="AH208" s="417">
        <f t="shared" si="167"/>
        <v>0</v>
      </c>
      <c r="AI208" s="417">
        <f t="shared" si="156"/>
        <v>0.42479714980821481</v>
      </c>
      <c r="AJ208" s="525">
        <f t="shared" si="157"/>
        <v>1</v>
      </c>
      <c r="AK208" s="1499">
        <f t="shared" si="158"/>
        <v>12189.081262499731</v>
      </c>
      <c r="AL208" s="1500">
        <f t="shared" si="159"/>
        <v>2959.1475995083624</v>
      </c>
      <c r="AM208" s="1500">
        <f t="shared" si="160"/>
        <v>160.73350830589837</v>
      </c>
      <c r="AN208" s="1500">
        <f t="shared" si="161"/>
        <v>15308.962370313991</v>
      </c>
      <c r="AO208" s="1186">
        <f t="shared" si="162"/>
        <v>0</v>
      </c>
    </row>
    <row r="209" spans="1:41">
      <c r="A209" s="127">
        <f>'Input data'!A149</f>
        <v>2049</v>
      </c>
      <c r="B209" s="1553">
        <f>'Input data'!B149</f>
        <v>75.134360114565098</v>
      </c>
      <c r="C209" s="1552">
        <f>'Input data'!C149</f>
        <v>5814.0235724591912</v>
      </c>
      <c r="D209" s="1511">
        <f>'Input data'!E149</f>
        <v>14445266.675808044</v>
      </c>
      <c r="E209" s="1510">
        <f>'Input data'!J149*C209</f>
        <v>69494.823191082571</v>
      </c>
      <c r="F209" s="1511">
        <f>'Input data'!L149</f>
        <v>83940.089866890616</v>
      </c>
      <c r="G209" s="1511">
        <f t="shared" si="172"/>
        <v>14475.779217222871</v>
      </c>
      <c r="H209" s="1511">
        <f t="shared" si="135"/>
        <v>38957.038293364378</v>
      </c>
      <c r="I209" s="1513">
        <f t="shared" si="138"/>
        <v>14445.266675808045</v>
      </c>
      <c r="J209" s="1506">
        <f t="shared" si="170"/>
        <v>0.2</v>
      </c>
      <c r="K209" s="1514">
        <f t="shared" si="164"/>
        <v>1999.979837861511</v>
      </c>
      <c r="L209" s="1514">
        <f t="shared" si="140"/>
        <v>0</v>
      </c>
      <c r="M209" s="530">
        <f t="shared" si="165"/>
        <v>1999.979837861511</v>
      </c>
      <c r="N209" s="649">
        <f t="shared" si="169"/>
        <v>0.5</v>
      </c>
      <c r="O209" s="530">
        <f t="shared" si="141"/>
        <v>751.91700000000026</v>
      </c>
      <c r="P209" s="1483">
        <f t="shared" si="168"/>
        <v>2751.8968378615114</v>
      </c>
      <c r="Q209" s="1366">
        <f t="shared" si="142"/>
        <v>50680.920672725741</v>
      </c>
      <c r="R209" s="1366">
        <f t="shared" si="166"/>
        <v>36205.141455502868</v>
      </c>
      <c r="S209" s="576">
        <f t="shared" si="143"/>
        <v>0.92537794974934895</v>
      </c>
      <c r="T209" s="135" t="str">
        <f t="shared" si="144"/>
        <v>Yes</v>
      </c>
      <c r="U209" s="1091">
        <f t="shared" si="145"/>
        <v>0.92537794974934895</v>
      </c>
      <c r="V209" s="1496">
        <f t="shared" si="136"/>
        <v>47734.948411387755</v>
      </c>
      <c r="W209" s="1493">
        <f t="shared" si="137"/>
        <v>0.43132121389095202</v>
      </c>
      <c r="X209" s="527">
        <f t="shared" si="146"/>
        <v>14475.779217222873</v>
      </c>
      <c r="Y209" s="1511">
        <f t="shared" si="147"/>
        <v>8454.0695997508028</v>
      </c>
      <c r="Z209" s="1533">
        <f t="shared" si="148"/>
        <v>3892.3531008325431</v>
      </c>
      <c r="AA209" s="1533">
        <f t="shared" si="149"/>
        <v>0</v>
      </c>
      <c r="AB209" s="1533">
        <f t="shared" si="150"/>
        <v>20912.746493581537</v>
      </c>
      <c r="AC209" s="1533">
        <f t="shared" si="151"/>
        <v>47734.948411387755</v>
      </c>
      <c r="AD209" s="1489">
        <f t="shared" si="152"/>
        <v>0</v>
      </c>
      <c r="AE209" s="649">
        <f t="shared" si="153"/>
        <v>0.30325327038102545</v>
      </c>
      <c r="AF209" s="417">
        <f t="shared" si="154"/>
        <v>0.17710440423842547</v>
      </c>
      <c r="AG209" s="417">
        <f t="shared" si="155"/>
        <v>8.1540951239490067E-2</v>
      </c>
      <c r="AH209" s="417">
        <f t="shared" si="167"/>
        <v>0</v>
      </c>
      <c r="AI209" s="417">
        <f t="shared" si="156"/>
        <v>0.43810137414105899</v>
      </c>
      <c r="AJ209" s="525">
        <f t="shared" si="157"/>
        <v>0.99999999999999989</v>
      </c>
      <c r="AK209" s="1499">
        <f t="shared" si="158"/>
        <v>11556.213340646436</v>
      </c>
      <c r="AL209" s="1500">
        <f t="shared" si="159"/>
        <v>2767.7498042692932</v>
      </c>
      <c r="AM209" s="1500">
        <f t="shared" si="160"/>
        <v>151.81607230714354</v>
      </c>
      <c r="AN209" s="1500">
        <f t="shared" si="161"/>
        <v>14475.779217222873</v>
      </c>
      <c r="AO209" s="1186">
        <f t="shared" si="162"/>
        <v>0</v>
      </c>
    </row>
    <row r="210" spans="1:41" ht="15.75" thickBot="1">
      <c r="A210" s="172">
        <f>'Input data'!A150</f>
        <v>2050</v>
      </c>
      <c r="B210" s="664">
        <f>'Input data'!B150</f>
        <v>75.517908999999989</v>
      </c>
      <c r="C210" s="239">
        <f>'Input data'!C150</f>
        <v>6000.3382578828714</v>
      </c>
      <c r="D210" s="667">
        <f>'Input data'!E150</f>
        <v>13654181.77349142</v>
      </c>
      <c r="E210" s="670">
        <f>'Input data'!J150*C210</f>
        <v>71721.836198521094</v>
      </c>
      <c r="F210" s="667">
        <f>'Input data'!L150</f>
        <v>85376.017972012516</v>
      </c>
      <c r="G210" s="667">
        <f>G177*(1-$C$6)</f>
        <v>13687.941669523079</v>
      </c>
      <c r="H210" s="667">
        <f t="shared" si="135"/>
        <v>40280.356344942556</v>
      </c>
      <c r="I210" s="659">
        <f t="shared" si="138"/>
        <v>13654.18177349142</v>
      </c>
      <c r="J210" s="651">
        <f t="shared" si="170"/>
        <v>0.2</v>
      </c>
      <c r="K210" s="667">
        <f t="shared" si="164"/>
        <v>1890.4523441725521</v>
      </c>
      <c r="L210" s="667">
        <f t="shared" si="140"/>
        <v>0</v>
      </c>
      <c r="M210" s="659">
        <f t="shared" si="165"/>
        <v>1890.4523441725521</v>
      </c>
      <c r="N210" s="650">
        <f t="shared" si="169"/>
        <v>0.5</v>
      </c>
      <c r="O210" s="659">
        <f t="shared" si="141"/>
        <v>751.91700000000026</v>
      </c>
      <c r="P210" s="1484">
        <f t="shared" si="168"/>
        <v>2642.3693441725522</v>
      </c>
      <c r="Q210" s="1487">
        <f t="shared" si="142"/>
        <v>51325.928670293084</v>
      </c>
      <c r="R210" s="1487">
        <f t="shared" si="166"/>
        <v>37637.987000770008</v>
      </c>
      <c r="S210" s="578">
        <f t="shared" si="143"/>
        <v>0.9315737750351073</v>
      </c>
      <c r="T210" s="1105" t="str">
        <f t="shared" si="144"/>
        <v>Yes</v>
      </c>
      <c r="U210" s="1094">
        <f t="shared" si="145"/>
        <v>0.9315737750351073</v>
      </c>
      <c r="V210" s="1497">
        <f t="shared" si="136"/>
        <v>47738.030971242508</v>
      </c>
      <c r="W210" s="1494">
        <f t="shared" si="137"/>
        <v>0.44084964249689274</v>
      </c>
      <c r="X210" s="670">
        <f t="shared" si="146"/>
        <v>13687.941669523078</v>
      </c>
      <c r="Y210" s="1520">
        <f t="shared" si="147"/>
        <v>8474.1876813649851</v>
      </c>
      <c r="Z210" s="1534">
        <f t="shared" si="148"/>
        <v>3992.9906983461519</v>
      </c>
      <c r="AA210" s="1534">
        <f t="shared" si="149"/>
        <v>0</v>
      </c>
      <c r="AB210" s="1534">
        <f t="shared" si="150"/>
        <v>21582.910922008297</v>
      </c>
      <c r="AC210" s="1534">
        <f t="shared" si="151"/>
        <v>47738.030971242508</v>
      </c>
      <c r="AD210" s="1490">
        <f t="shared" si="152"/>
        <v>0</v>
      </c>
      <c r="AE210" s="650">
        <f t="shared" si="153"/>
        <v>0.28673033619188698</v>
      </c>
      <c r="AF210" s="651">
        <f t="shared" si="154"/>
        <v>0.17751439489554677</v>
      </c>
      <c r="AG210" s="651">
        <f t="shared" si="155"/>
        <v>8.3643808031201333E-2</v>
      </c>
      <c r="AH210" s="651">
        <f t="shared" si="167"/>
        <v>0</v>
      </c>
      <c r="AI210" s="651">
        <f>AB210/AC210</f>
        <v>0.452111460881365</v>
      </c>
      <c r="AJ210" s="652">
        <f t="shared" si="157"/>
        <v>1</v>
      </c>
      <c r="AK210" s="1501">
        <f t="shared" si="158"/>
        <v>10923.345418793137</v>
      </c>
      <c r="AL210" s="1502">
        <f t="shared" si="159"/>
        <v>2619.2754826672945</v>
      </c>
      <c r="AM210" s="1502">
        <f t="shared" si="160"/>
        <v>145.32076806264681</v>
      </c>
      <c r="AN210" s="1502">
        <f t="shared" si="161"/>
        <v>13687.941669523079</v>
      </c>
      <c r="AO210" s="1187">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1" t="s">
        <v>556</v>
      </c>
      <c r="B4" s="1897" t="s">
        <v>557</v>
      </c>
      <c r="C4" s="579">
        <v>0.5</v>
      </c>
      <c r="D4" s="116">
        <f>2017+10</f>
        <v>2027</v>
      </c>
      <c r="E4" s="579">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681"/>
      <c r="B28" s="68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912" t="s">
        <v>646</v>
      </c>
      <c r="BW94" s="1913"/>
      <c r="BX94" s="1914"/>
      <c r="BY94" s="1912" t="s">
        <v>650</v>
      </c>
      <c r="BZ94" s="1913"/>
      <c r="CA94" s="1914"/>
      <c r="CB94" s="1910" t="s">
        <v>647</v>
      </c>
      <c r="CC94" s="1911"/>
      <c r="CD94" s="1812" t="s">
        <v>651</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805" t="s">
        <v>743</v>
      </c>
    </row>
    <row r="96" spans="1:91" ht="30.7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805"/>
    </row>
    <row r="97" spans="1:91">
      <c r="A97" s="127">
        <f>'Input data'!A117</f>
        <v>2017</v>
      </c>
      <c r="B97" s="662">
        <f>'Input data'!B117</f>
        <v>56.521948041648095</v>
      </c>
      <c r="C97" s="236">
        <f>'Input data'!C117</f>
        <v>3137.875983783445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3177.6171152014581</v>
      </c>
      <c r="D98" s="236">
        <f>'Input data'!D118</f>
        <v>48363465.096576817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108.63707867379033</v>
      </c>
      <c r="BW98" s="114">
        <f t="shared" ref="BW98:BW130" si="59">((AK98-AM98*AK98)+(AC138-AC138*AE138))/(AK98+AC138)</f>
        <v>0.31138874173491637</v>
      </c>
      <c r="BX98" s="1695">
        <f t="shared" si="25"/>
        <v>48.363465096576817</v>
      </c>
      <c r="BY98" s="527">
        <f t="shared" ref="BY98:BY130" si="60">(AK98+AC178)*1000/10^6</f>
        <v>108.63707867379033</v>
      </c>
      <c r="BZ98" s="417">
        <f t="shared" ref="BZ98:BZ130" si="61">((AK98-AM98*AK98)+(AC178-AC178*AE178))/(AK98+AC178)</f>
        <v>0.31138874173491637</v>
      </c>
      <c r="CA98" s="544">
        <f t="shared" si="26"/>
        <v>48.363465096576817</v>
      </c>
      <c r="CB98" s="649">
        <f t="shared" si="27"/>
        <v>2.3097802675159818E-2</v>
      </c>
      <c r="CC98" s="525">
        <f t="shared" ref="CC98:CC130" si="62">W178</f>
        <v>1.7528030868107947E-2</v>
      </c>
      <c r="CD98" s="417">
        <f t="shared" si="28"/>
        <v>2.3097802675159818E-2</v>
      </c>
      <c r="CE98" s="525">
        <f t="shared" ref="CE98:CE130" si="63">W178</f>
        <v>1.7528030868107947E-2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3191.1157871170903</v>
      </c>
      <c r="D99" s="236">
        <f>'Input data'!D119</f>
        <v>48129044.025280453</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106.50198857665491</v>
      </c>
      <c r="BW99" s="114">
        <f t="shared" si="59"/>
        <v>0.33494642311450179</v>
      </c>
      <c r="BX99" s="1695">
        <f t="shared" si="25"/>
        <v>48.12904402528045</v>
      </c>
      <c r="BY99" s="527">
        <f t="shared" si="60"/>
        <v>106.50198857665491</v>
      </c>
      <c r="BZ99" s="417">
        <f t="shared" si="61"/>
        <v>0.33494642311450179</v>
      </c>
      <c r="CA99" s="544">
        <f t="shared" si="26"/>
        <v>48.12904402528045</v>
      </c>
      <c r="CB99" s="649">
        <f t="shared" si="27"/>
        <v>4.2261345922522509E-2</v>
      </c>
      <c r="CC99" s="525">
        <f t="shared" si="62"/>
        <v>4.0406028562508522E-2</v>
      </c>
      <c r="CD99" s="417">
        <f t="shared" si="28"/>
        <v>4.2261345922522509E-2</v>
      </c>
      <c r="CE99" s="525">
        <f t="shared" si="63"/>
        <v>4.0406028562508522E-2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2966.2682082444217</v>
      </c>
      <c r="D100" s="236">
        <f>'Input data'!D120</f>
        <v>46058160.682511166</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100.85482017840151</v>
      </c>
      <c r="BW100" s="114">
        <f t="shared" si="59"/>
        <v>0.36083541522429186</v>
      </c>
      <c r="BX100" s="1695">
        <f t="shared" si="25"/>
        <v>46.058160682511165</v>
      </c>
      <c r="BY100" s="527">
        <f t="shared" si="60"/>
        <v>100.85482017840151</v>
      </c>
      <c r="BZ100" s="417">
        <f t="shared" si="61"/>
        <v>0.36083541522429186</v>
      </c>
      <c r="CA100" s="544">
        <f t="shared" si="26"/>
        <v>46.058160682511165</v>
      </c>
      <c r="CB100" s="649">
        <f t="shared" si="27"/>
        <v>6.3097402659273327E-2</v>
      </c>
      <c r="CC100" s="525">
        <f t="shared" si="62"/>
        <v>5.1940183312360166E-2</v>
      </c>
      <c r="CD100" s="417">
        <f t="shared" si="28"/>
        <v>6.3097402659273327E-2</v>
      </c>
      <c r="CE100" s="525">
        <f t="shared" si="63"/>
        <v>5.1940183312360166E-2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3038.1751914578113</v>
      </c>
      <c r="D101" s="1552">
        <f>'Input data'!D121</f>
        <v>46117917.659239456</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91.182279072271356</v>
      </c>
      <c r="BW101" s="114">
        <f t="shared" si="59"/>
        <v>0.43268109312969</v>
      </c>
      <c r="BX101" s="1695">
        <f t="shared" si="25"/>
        <v>46.117917659239453</v>
      </c>
      <c r="BY101" s="527">
        <f t="shared" si="60"/>
        <v>91.182279072271356</v>
      </c>
      <c r="BZ101" s="417">
        <f t="shared" si="61"/>
        <v>0.43268109312969</v>
      </c>
      <c r="CA101" s="544">
        <f t="shared" si="26"/>
        <v>46.117917659239453</v>
      </c>
      <c r="CB101" s="649">
        <f t="shared" si="27"/>
        <v>9.726841017376453E-2</v>
      </c>
      <c r="CC101" s="525">
        <f t="shared" si="62"/>
        <v>0.1725927762130085</v>
      </c>
      <c r="CD101" s="417">
        <f t="shared" si="28"/>
        <v>9.726841017376453E-2</v>
      </c>
      <c r="CE101" s="525">
        <f t="shared" si="63"/>
        <v>0.1725927762130085</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3104.0528937895433</v>
      </c>
      <c r="D102" s="1509">
        <f>'Input data'!D122</f>
        <v>46098961.111762151</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84.350466005876626</v>
      </c>
      <c r="BW102" s="114">
        <f t="shared" si="59"/>
        <v>0.49220427145803841</v>
      </c>
      <c r="BX102" s="1695">
        <f t="shared" si="25"/>
        <v>46.098961111762151</v>
      </c>
      <c r="BY102" s="527">
        <f t="shared" si="60"/>
        <v>84.350466005876626</v>
      </c>
      <c r="BZ102" s="417">
        <f t="shared" si="61"/>
        <v>0.49220427145803841</v>
      </c>
      <c r="CA102" s="544">
        <f t="shared" si="26"/>
        <v>46.098961111762151</v>
      </c>
      <c r="CB102" s="649">
        <f t="shared" si="27"/>
        <v>0.15764324460297707</v>
      </c>
      <c r="CC102" s="525">
        <f t="shared" si="62"/>
        <v>0.24684430093961496</v>
      </c>
      <c r="CD102" s="417">
        <f t="shared" si="28"/>
        <v>0.15764324460297707</v>
      </c>
      <c r="CE102" s="525">
        <f t="shared" si="63"/>
        <v>0.24684430093961496</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3174.6577899429631</v>
      </c>
      <c r="D103" s="1509">
        <f>'Input data'!D123</f>
        <v>46029462.884833738</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84.396331310357112</v>
      </c>
      <c r="BW103" s="114">
        <f t="shared" si="59"/>
        <v>0.5113064338915827</v>
      </c>
      <c r="BX103" s="1695">
        <f t="shared" si="25"/>
        <v>46.029462884833741</v>
      </c>
      <c r="BY103" s="527">
        <f t="shared" si="60"/>
        <v>84.396331310357112</v>
      </c>
      <c r="BZ103" s="417">
        <f t="shared" si="61"/>
        <v>0.5113064338915827</v>
      </c>
      <c r="CA103" s="544">
        <f t="shared" si="26"/>
        <v>46.029462884833741</v>
      </c>
      <c r="CB103" s="649">
        <f t="shared" si="27"/>
        <v>0.17661362793734681</v>
      </c>
      <c r="CC103" s="525">
        <f t="shared" si="62"/>
        <v>0.2503344817010078</v>
      </c>
      <c r="CD103" s="417">
        <f t="shared" si="28"/>
        <v>0.17661362793734681</v>
      </c>
      <c r="CE103" s="525">
        <f t="shared" si="63"/>
        <v>0.2503344817010078</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3245.7786398987987</v>
      </c>
      <c r="D104" s="1509">
        <f>'Input data'!D124</f>
        <v>46760887.053286292</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85.247445324814848</v>
      </c>
      <c r="BW104" s="114">
        <f t="shared" si="59"/>
        <v>0.52767657736847595</v>
      </c>
      <c r="BX104" s="1695">
        <f t="shared" si="25"/>
        <v>46.760887053286289</v>
      </c>
      <c r="BY104" s="527">
        <f t="shared" si="60"/>
        <v>85.247445324814848</v>
      </c>
      <c r="BZ104" s="417">
        <f t="shared" si="61"/>
        <v>0.52767657736847595</v>
      </c>
      <c r="CA104" s="544">
        <f t="shared" si="26"/>
        <v>46.760887053286289</v>
      </c>
      <c r="CB104" s="649">
        <f t="shared" si="27"/>
        <v>0.19519681863773264</v>
      </c>
      <c r="CC104" s="525">
        <f t="shared" si="62"/>
        <v>0.25140843741581342</v>
      </c>
      <c r="CD104" s="417">
        <f t="shared" si="28"/>
        <v>0.19519681863773264</v>
      </c>
      <c r="CE104" s="525">
        <f t="shared" si="63"/>
        <v>0.25140843741581342</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3318.0901258130493</v>
      </c>
      <c r="D105" s="1509">
        <f>'Input data'!D125</f>
        <v>47471515.729288042</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86.085515507975103</v>
      </c>
      <c r="BW105" s="114">
        <f t="shared" si="59"/>
        <v>0.5442727307641213</v>
      </c>
      <c r="BX105" s="1695">
        <f t="shared" si="25"/>
        <v>47.471515729288043</v>
      </c>
      <c r="BY105" s="527">
        <f t="shared" si="60"/>
        <v>86.085515507975103</v>
      </c>
      <c r="BZ105" s="417">
        <f t="shared" si="61"/>
        <v>0.5442727307641213</v>
      </c>
      <c r="CA105" s="544">
        <f t="shared" si="26"/>
        <v>47.471515729288043</v>
      </c>
      <c r="CB105" s="649">
        <f t="shared" si="27"/>
        <v>0.21340034507035144</v>
      </c>
      <c r="CC105" s="525">
        <f t="shared" si="62"/>
        <v>0.25255614842712715</v>
      </c>
      <c r="CD105" s="417">
        <f t="shared" si="28"/>
        <v>0.21340034507035144</v>
      </c>
      <c r="CE105" s="525">
        <f t="shared" si="63"/>
        <v>0.25255614842712715</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3388.1292498968169</v>
      </c>
      <c r="D106" s="1509">
        <f>'Input data'!D126</f>
        <v>47155573.556548044</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85.874214047212178</v>
      </c>
      <c r="BW106" s="114">
        <f t="shared" si="59"/>
        <v>0.56402724371629109</v>
      </c>
      <c r="BX106" s="1695">
        <f t="shared" si="25"/>
        <v>47.155573556548042</v>
      </c>
      <c r="BY106" s="527">
        <f t="shared" si="60"/>
        <v>85.874214047212178</v>
      </c>
      <c r="BZ106" s="417">
        <f t="shared" si="61"/>
        <v>0.56402724371629109</v>
      </c>
      <c r="CA106" s="544">
        <f t="shared" si="26"/>
        <v>47.155573556548042</v>
      </c>
      <c r="CB106" s="649">
        <f t="shared" si="27"/>
        <v>0.23044140465623386</v>
      </c>
      <c r="CC106" s="525">
        <f t="shared" si="62"/>
        <v>0.25653471675183281</v>
      </c>
      <c r="CD106" s="417">
        <f t="shared" si="28"/>
        <v>0.23044140465623386</v>
      </c>
      <c r="CE106" s="525">
        <f t="shared" si="63"/>
        <v>0.25653471675183281</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3456.5731968319619</v>
      </c>
      <c r="D107" s="1509">
        <f>'Input data'!D127</f>
        <v>46387865.584530152</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85.203865298979295</v>
      </c>
      <c r="BW107" s="114">
        <f t="shared" si="59"/>
        <v>0.58503965553142556</v>
      </c>
      <c r="BX107" s="1695">
        <f t="shared" si="25"/>
        <v>46.387865584530154</v>
      </c>
      <c r="BY107" s="527">
        <f t="shared" si="60"/>
        <v>85.203865298979295</v>
      </c>
      <c r="BZ107" s="417">
        <f t="shared" si="61"/>
        <v>0.58503965553142556</v>
      </c>
      <c r="CA107" s="544">
        <f t="shared" si="26"/>
        <v>46.387865584530154</v>
      </c>
      <c r="CB107" s="649">
        <f t="shared" si="27"/>
        <v>0.24719384179753368</v>
      </c>
      <c r="CC107" s="525">
        <f t="shared" si="62"/>
        <v>0.26173979313070628</v>
      </c>
      <c r="CD107" s="417">
        <f t="shared" si="28"/>
        <v>0.24719384179753368</v>
      </c>
      <c r="CE107" s="525">
        <f t="shared" si="63"/>
        <v>0.26173979313070628</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3518.7016336473253</v>
      </c>
      <c r="D108" s="1509">
        <f>'Input data'!D128</f>
        <v>45562764.203784145</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84.444756980948227</v>
      </c>
      <c r="BW108" s="114">
        <f t="shared" si="59"/>
        <v>0.60594140214665571</v>
      </c>
      <c r="BX108" s="1695">
        <f t="shared" si="25"/>
        <v>45.562764203784148</v>
      </c>
      <c r="BY108" s="527">
        <f t="shared" si="60"/>
        <v>84.444756980948227</v>
      </c>
      <c r="BZ108" s="417">
        <f t="shared" si="61"/>
        <v>0.60594140214665571</v>
      </c>
      <c r="CA108" s="544">
        <f t="shared" si="26"/>
        <v>45.562764203784148</v>
      </c>
      <c r="CB108" s="649">
        <f t="shared" si="27"/>
        <v>0.26366335378378059</v>
      </c>
      <c r="CC108" s="525">
        <f t="shared" si="62"/>
        <v>0.26684936181814889</v>
      </c>
      <c r="CD108" s="417">
        <f t="shared" si="28"/>
        <v>0.26366335378378059</v>
      </c>
      <c r="CE108" s="525">
        <f t="shared" si="63"/>
        <v>0.26684936181814889</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3592.3616892137088</v>
      </c>
      <c r="D109" s="1509">
        <f>'Input data'!D129</f>
        <v>43795407.992307447</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82.802904680928165</v>
      </c>
      <c r="BW109" s="114">
        <f t="shared" si="59"/>
        <v>0.62985334555177197</v>
      </c>
      <c r="BX109" s="1695">
        <f t="shared" si="25"/>
        <v>43.795407992307446</v>
      </c>
      <c r="BY109" s="527">
        <f t="shared" si="60"/>
        <v>82.802904680928165</v>
      </c>
      <c r="BZ109" s="417">
        <f t="shared" si="61"/>
        <v>0.62985334555177197</v>
      </c>
      <c r="CA109" s="544">
        <f t="shared" si="26"/>
        <v>43.795407992307446</v>
      </c>
      <c r="CB109" s="649">
        <f t="shared" si="27"/>
        <v>0.27985563375052358</v>
      </c>
      <c r="CC109" s="525">
        <f t="shared" si="62"/>
        <v>0.27540280116463001</v>
      </c>
      <c r="CD109" s="417">
        <f t="shared" si="28"/>
        <v>0.27985563375052358</v>
      </c>
      <c r="CE109" s="525">
        <f t="shared" si="63"/>
        <v>0.27540280116463001</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3669.3332547906198</v>
      </c>
      <c r="D110" s="1509">
        <f>'Input data'!D130</f>
        <v>42212550.185441136</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81.363141894149663</v>
      </c>
      <c r="BW110" s="114">
        <f t="shared" si="59"/>
        <v>0.65309871718948476</v>
      </c>
      <c r="BX110" s="1695">
        <f t="shared" si="25"/>
        <v>42.212550185441138</v>
      </c>
      <c r="BY110" s="527">
        <f t="shared" si="60"/>
        <v>81.363141894149663</v>
      </c>
      <c r="BZ110" s="417">
        <f t="shared" si="61"/>
        <v>0.65309871718948476</v>
      </c>
      <c r="CA110" s="544">
        <f t="shared" si="26"/>
        <v>42.212550185441138</v>
      </c>
      <c r="CB110" s="649">
        <f t="shared" si="27"/>
        <v>0.29577637461695849</v>
      </c>
      <c r="CC110" s="525">
        <f t="shared" si="62"/>
        <v>0.28365713733839226</v>
      </c>
      <c r="CD110" s="417">
        <f t="shared" si="28"/>
        <v>0.29577637461695849</v>
      </c>
      <c r="CE110" s="525">
        <f t="shared" si="63"/>
        <v>0.28365713733839226</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3754.7097919248044</v>
      </c>
      <c r="D111" s="1509">
        <f>'Input data'!D131</f>
        <v>40013176.202348821</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79.205110826240187</v>
      </c>
      <c r="BW111" s="114">
        <f t="shared" si="59"/>
        <v>0.66452880773626233</v>
      </c>
      <c r="BX111" s="1695">
        <f t="shared" si="25"/>
        <v>40.013176202348824</v>
      </c>
      <c r="BY111" s="527">
        <f t="shared" si="60"/>
        <v>79.205110826240187</v>
      </c>
      <c r="BZ111" s="417">
        <f t="shared" si="61"/>
        <v>0.66452880773626233</v>
      </c>
      <c r="CA111" s="544">
        <f t="shared" si="26"/>
        <v>40.013176202348824</v>
      </c>
      <c r="CB111" s="649">
        <f t="shared" si="27"/>
        <v>0.31568192095747505</v>
      </c>
      <c r="CC111" s="525">
        <f t="shared" si="62"/>
        <v>0.29449390824414656</v>
      </c>
      <c r="CD111" s="417">
        <f t="shared" si="28"/>
        <v>0.31568192095747505</v>
      </c>
      <c r="CE111" s="525">
        <f t="shared" si="63"/>
        <v>0.29449390824414656</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3841.2772730382248</v>
      </c>
      <c r="D112" s="1509">
        <f>'Input data'!D132</f>
        <v>38610746.730229639</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77.851617933548553</v>
      </c>
      <c r="BW112" s="114">
        <f t="shared" si="59"/>
        <v>0.67379927343056056</v>
      </c>
      <c r="BX112" s="1695">
        <f t="shared" si="25"/>
        <v>38.610746730229636</v>
      </c>
      <c r="BY112" s="527">
        <f t="shared" si="60"/>
        <v>77.851617933548553</v>
      </c>
      <c r="BZ112" s="417">
        <f t="shared" si="61"/>
        <v>0.67379927343056056</v>
      </c>
      <c r="CA112" s="544">
        <f t="shared" si="26"/>
        <v>38.610746730229636</v>
      </c>
      <c r="CB112" s="649">
        <f t="shared" si="27"/>
        <v>0.33524737223917422</v>
      </c>
      <c r="CC112" s="525">
        <f t="shared" si="62"/>
        <v>0.30279937559737924</v>
      </c>
      <c r="CD112" s="417">
        <f t="shared" si="28"/>
        <v>0.33524737223917422</v>
      </c>
      <c r="CE112" s="525">
        <f t="shared" si="63"/>
        <v>0.30279937559737924</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3925.8301023425406</v>
      </c>
      <c r="D113" s="1552">
        <f>'Input data'!D133</f>
        <v>35893925.366364077</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75.642779557298354</v>
      </c>
      <c r="BW113" s="114">
        <f t="shared" si="59"/>
        <v>0.68582379368795121</v>
      </c>
      <c r="BX113" s="1695">
        <f t="shared" si="25"/>
        <v>35.89392536636408</v>
      </c>
      <c r="BY113" s="527">
        <f t="shared" si="60"/>
        <v>75.642779557298354</v>
      </c>
      <c r="BZ113" s="417">
        <f t="shared" si="61"/>
        <v>0.68582379368795121</v>
      </c>
      <c r="CA113" s="544">
        <f t="shared" si="26"/>
        <v>35.89392536636408</v>
      </c>
      <c r="CB113" s="649">
        <f t="shared" si="27"/>
        <v>0.33818146943254268</v>
      </c>
      <c r="CC113" s="525">
        <f t="shared" si="62"/>
        <v>0.31603962916725326</v>
      </c>
      <c r="CD113" s="417">
        <f t="shared" si="28"/>
        <v>0.33818146943254268</v>
      </c>
      <c r="CE113" s="525">
        <f t="shared" si="63"/>
        <v>0.31603962916725326</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4017.5545355657728</v>
      </c>
      <c r="D114" s="1552">
        <f>'Input data'!D134</f>
        <v>34070640.252123825</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74.364731170242806</v>
      </c>
      <c r="BW114" s="114">
        <f t="shared" si="59"/>
        <v>0.69513517912455813</v>
      </c>
      <c r="BX114" s="1695">
        <f t="shared" si="25"/>
        <v>34.070640252123823</v>
      </c>
      <c r="BY114" s="527">
        <f t="shared" si="60"/>
        <v>74.364731170242806</v>
      </c>
      <c r="BZ114" s="417">
        <f t="shared" si="61"/>
        <v>0.69513517912455813</v>
      </c>
      <c r="CA114" s="544">
        <f t="shared" si="26"/>
        <v>34.070640252123823</v>
      </c>
      <c r="CB114" s="649">
        <f t="shared" si="27"/>
        <v>0.34108865163413971</v>
      </c>
      <c r="CC114" s="525">
        <f t="shared" si="62"/>
        <v>0.3265015225092136</v>
      </c>
      <c r="CD114" s="417">
        <f t="shared" si="28"/>
        <v>0.34108865163413971</v>
      </c>
      <c r="CE114" s="525">
        <f t="shared" si="63"/>
        <v>0.3265015225092136</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4109.6070708193529</v>
      </c>
      <c r="D115" s="1552">
        <f>'Input data'!D135</f>
        <v>32101550.937127549</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72.94327478946245</v>
      </c>
      <c r="BW115" s="114">
        <f t="shared" si="59"/>
        <v>0.70539111493561368</v>
      </c>
      <c r="BX115" s="1695">
        <f t="shared" si="25"/>
        <v>32.101550937127548</v>
      </c>
      <c r="BY115" s="527">
        <f t="shared" si="60"/>
        <v>72.94327478946245</v>
      </c>
      <c r="BZ115" s="417">
        <f t="shared" si="61"/>
        <v>0.70539111493561368</v>
      </c>
      <c r="CA115" s="544">
        <f t="shared" si="26"/>
        <v>32.101550937127548</v>
      </c>
      <c r="CB115" s="649">
        <f t="shared" si="27"/>
        <v>0.34396919974586804</v>
      </c>
      <c r="CC115" s="525">
        <f t="shared" si="62"/>
        <v>0.33776699028421964</v>
      </c>
      <c r="CD115" s="417">
        <f t="shared" si="28"/>
        <v>0.34396919974586804</v>
      </c>
      <c r="CE115" s="525">
        <f t="shared" si="63"/>
        <v>0.33776699028421964</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4212.3662007146222</v>
      </c>
      <c r="D116" s="1552">
        <f>'Input data'!D136</f>
        <v>29486027.004734956</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70.919362886149955</v>
      </c>
      <c r="BW116" s="114">
        <f t="shared" si="59"/>
        <v>0.71911165458138304</v>
      </c>
      <c r="BX116" s="1695">
        <f t="shared" si="25"/>
        <v>29.486027004734957</v>
      </c>
      <c r="BY116" s="527">
        <f t="shared" si="60"/>
        <v>70.919362886149955</v>
      </c>
      <c r="BZ116" s="417">
        <f t="shared" si="61"/>
        <v>0.71911165458138304</v>
      </c>
      <c r="CA116" s="544">
        <f t="shared" si="26"/>
        <v>29.486027004734957</v>
      </c>
      <c r="CB116" s="649">
        <f t="shared" si="27"/>
        <v>0.34642074566368197</v>
      </c>
      <c r="CC116" s="525">
        <f t="shared" si="62"/>
        <v>0.35246406701351995</v>
      </c>
      <c r="CD116" s="417">
        <f t="shared" si="28"/>
        <v>0.34642074566368197</v>
      </c>
      <c r="CE116" s="525">
        <f t="shared" si="63"/>
        <v>0.35246406701351995</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4323.2869691255937</v>
      </c>
      <c r="D117" s="1552">
        <f>'Input data'!D137</f>
        <v>27584050.105578285</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69.651116726280932</v>
      </c>
      <c r="BW117" s="114">
        <f t="shared" si="59"/>
        <v>0.73038140316487854</v>
      </c>
      <c r="BX117" s="1695">
        <f t="shared" si="25"/>
        <v>27.584050105578285</v>
      </c>
      <c r="BY117" s="527">
        <f t="shared" si="60"/>
        <v>69.651116726280932</v>
      </c>
      <c r="BZ117" s="417">
        <f t="shared" si="61"/>
        <v>0.73038140316487854</v>
      </c>
      <c r="CA117" s="544">
        <f t="shared" si="26"/>
        <v>27.584050105578285</v>
      </c>
      <c r="CB117" s="649">
        <f t="shared" si="27"/>
        <v>0.34885304461912336</v>
      </c>
      <c r="CC117" s="525">
        <f t="shared" si="62"/>
        <v>0.36462455674821004</v>
      </c>
      <c r="CD117" s="417">
        <f t="shared" si="28"/>
        <v>0.34885304461912336</v>
      </c>
      <c r="CE117" s="525">
        <f t="shared" si="63"/>
        <v>0.36462455674821004</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4429.5258324159622</v>
      </c>
      <c r="D118" s="1552">
        <f>'Input data'!D138</f>
        <v>25666208.351278711</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68.343699305200005</v>
      </c>
      <c r="BW118" s="114">
        <f t="shared" si="59"/>
        <v>0.74206062173432719</v>
      </c>
      <c r="BX118" s="1695">
        <f t="shared" si="25"/>
        <v>25.666208351278712</v>
      </c>
      <c r="BY118" s="527">
        <f t="shared" si="60"/>
        <v>68.343699305200005</v>
      </c>
      <c r="BZ118" s="417">
        <f t="shared" si="61"/>
        <v>0.74206062173432719</v>
      </c>
      <c r="CA118" s="544">
        <f t="shared" si="26"/>
        <v>25.666208351278712</v>
      </c>
      <c r="CB118" s="649">
        <f t="shared" si="27"/>
        <v>0.35126626747362921</v>
      </c>
      <c r="CC118" s="525">
        <f t="shared" si="62"/>
        <v>0.37689907675674261</v>
      </c>
      <c r="CD118" s="417">
        <f t="shared" si="28"/>
        <v>0.35126626747362921</v>
      </c>
      <c r="CE118" s="525">
        <f t="shared" si="63"/>
        <v>0.37689907675674261</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4537.8682488831228</v>
      </c>
      <c r="D119" s="1552">
        <f>'Input data'!D139</f>
        <v>23748366.596979138</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67.047545810137578</v>
      </c>
      <c r="BW119" s="114">
        <f t="shared" si="59"/>
        <v>0.75423669792119075</v>
      </c>
      <c r="BX119" s="1695">
        <f t="shared" si="25"/>
        <v>23.748366596979139</v>
      </c>
      <c r="BY119" s="527">
        <f t="shared" si="60"/>
        <v>67.047545810137578</v>
      </c>
      <c r="BZ119" s="417">
        <f t="shared" si="61"/>
        <v>0.75423669792119075</v>
      </c>
      <c r="CA119" s="544">
        <f t="shared" si="26"/>
        <v>23.748366596979139</v>
      </c>
      <c r="CB119" s="649">
        <f t="shared" si="27"/>
        <v>0.35366058307858594</v>
      </c>
      <c r="CC119" s="525">
        <f t="shared" si="62"/>
        <v>0.38943708745260797</v>
      </c>
      <c r="CD119" s="417">
        <f t="shared" si="28"/>
        <v>0.35366058307858594</v>
      </c>
      <c r="CE119" s="525">
        <f t="shared" si="63"/>
        <v>0.38943708745260797</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4648.3670832077869</v>
      </c>
      <c r="D120" s="1552">
        <f>'Input data'!D140</f>
        <v>21830524.84267956</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66.352555731835551</v>
      </c>
      <c r="BW120" s="114">
        <f t="shared" si="59"/>
        <v>0.76011853966495402</v>
      </c>
      <c r="BX120" s="1695">
        <f t="shared" si="25"/>
        <v>21.830524842679559</v>
      </c>
      <c r="BY120" s="527">
        <f t="shared" si="60"/>
        <v>66.352555731835551</v>
      </c>
      <c r="BZ120" s="417">
        <f t="shared" si="61"/>
        <v>0.76011853966495402</v>
      </c>
      <c r="CA120" s="544">
        <f t="shared" si="26"/>
        <v>21.830524842679559</v>
      </c>
      <c r="CB120" s="649">
        <f t="shared" si="27"/>
        <v>0.3560361583119136</v>
      </c>
      <c r="CC120" s="525">
        <f t="shared" si="62"/>
        <v>0.39461545568753897</v>
      </c>
      <c r="CD120" s="417">
        <f t="shared" si="28"/>
        <v>0.3560361583119136</v>
      </c>
      <c r="CE120" s="525">
        <f t="shared" si="63"/>
        <v>0.39461545568753897</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4756.7967774693152</v>
      </c>
      <c r="D121" s="1552">
        <f>'Input data'!D141</f>
        <v>20986341.131158557</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66.627371596219632</v>
      </c>
      <c r="BW121" s="114">
        <f t="shared" si="59"/>
        <v>0.76110797132483088</v>
      </c>
      <c r="BX121" s="1695">
        <f t="shared" si="25"/>
        <v>20.986341131158557</v>
      </c>
      <c r="BY121" s="527">
        <f t="shared" si="60"/>
        <v>66.627371596219632</v>
      </c>
      <c r="BZ121" s="417">
        <f t="shared" si="61"/>
        <v>0.76110797132483088</v>
      </c>
      <c r="CA121" s="544">
        <f t="shared" si="26"/>
        <v>20.986341131158557</v>
      </c>
      <c r="CB121" s="649">
        <f t="shared" si="27"/>
        <v>0.35803801704304605</v>
      </c>
      <c r="CC121" s="525">
        <f t="shared" si="62"/>
        <v>0.39537158445129372</v>
      </c>
      <c r="CD121" s="417">
        <f t="shared" si="28"/>
        <v>0.35803801704304605</v>
      </c>
      <c r="CE121" s="525">
        <f t="shared" si="63"/>
        <v>0.39537158445129372</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4871.1906981048578</v>
      </c>
      <c r="D122" s="1552">
        <f>'Input data'!D142</f>
        <v>20142157.41963755</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66.932972653835165</v>
      </c>
      <c r="BW122" s="114">
        <f t="shared" si="59"/>
        <v>0.76219869916380856</v>
      </c>
      <c r="BX122" s="1695">
        <f t="shared" si="25"/>
        <v>20.142157419637549</v>
      </c>
      <c r="BY122" s="527">
        <f t="shared" si="60"/>
        <v>66.932972653835165</v>
      </c>
      <c r="BZ122" s="417">
        <f t="shared" si="61"/>
        <v>0.76219869916380856</v>
      </c>
      <c r="CA122" s="544">
        <f t="shared" si="26"/>
        <v>20.142157419637549</v>
      </c>
      <c r="CB122" s="649">
        <f t="shared" si="27"/>
        <v>0.36002659202487586</v>
      </c>
      <c r="CC122" s="525">
        <f t="shared" si="62"/>
        <v>0.3962806270744611</v>
      </c>
      <c r="CD122" s="417">
        <f t="shared" si="28"/>
        <v>0.36002659202487586</v>
      </c>
      <c r="CE122" s="525">
        <f t="shared" si="63"/>
        <v>0.3962806270744611</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4990.5559670511793</v>
      </c>
      <c r="D123" s="1552">
        <f>'Input data'!D143</f>
        <v>19297973.708116546</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67.264303070043226</v>
      </c>
      <c r="BW123" s="114">
        <f t="shared" si="59"/>
        <v>0.76337006050087353</v>
      </c>
      <c r="BX123" s="1695">
        <f t="shared" si="25"/>
        <v>19.297973708116547</v>
      </c>
      <c r="BY123" s="527">
        <f t="shared" si="60"/>
        <v>67.264303070043226</v>
      </c>
      <c r="BZ123" s="417">
        <f t="shared" si="61"/>
        <v>0.76337006050087353</v>
      </c>
      <c r="CA123" s="544">
        <f t="shared" si="26"/>
        <v>19.297973708116547</v>
      </c>
      <c r="CB123" s="649">
        <f t="shared" si="27"/>
        <v>0.36200198208013235</v>
      </c>
      <c r="CC123" s="525">
        <f t="shared" si="62"/>
        <v>0.39731055481626454</v>
      </c>
      <c r="CD123" s="417">
        <f t="shared" si="28"/>
        <v>0.36200198208013235</v>
      </c>
      <c r="CE123" s="525">
        <f t="shared" si="63"/>
        <v>0.39731055481626454</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5115.0644127146761</v>
      </c>
      <c r="D124" s="1552">
        <f>'Input data'!D144</f>
        <v>18453789.996595539</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67.622240356868573</v>
      </c>
      <c r="BW124" s="114">
        <f t="shared" si="59"/>
        <v>0.76462258745175493</v>
      </c>
      <c r="BX124" s="1695">
        <f t="shared" si="25"/>
        <v>18.453789996595539</v>
      </c>
      <c r="BY124" s="527">
        <f t="shared" si="60"/>
        <v>67.622240356868573</v>
      </c>
      <c r="BZ124" s="417">
        <f t="shared" si="61"/>
        <v>0.76462258745175493</v>
      </c>
      <c r="CA124" s="544">
        <f t="shared" si="26"/>
        <v>18.453789996595539</v>
      </c>
      <c r="CB124" s="649">
        <f t="shared" si="27"/>
        <v>0.36396428507300427</v>
      </c>
      <c r="CC124" s="525">
        <f t="shared" si="62"/>
        <v>0.39846093115629677</v>
      </c>
      <c r="CD124" s="417">
        <f t="shared" si="28"/>
        <v>0.36396428507300427</v>
      </c>
      <c r="CE124" s="525">
        <f t="shared" si="63"/>
        <v>0.39846093115629677</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5248.0307118669889</v>
      </c>
      <c r="D125" s="1552">
        <f>'Input data'!D145</f>
        <v>17609606.285074536</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68.02367255953655</v>
      </c>
      <c r="BW125" s="114">
        <f t="shared" si="59"/>
        <v>0.76601163437648301</v>
      </c>
      <c r="BX125" s="1695">
        <f t="shared" si="25"/>
        <v>17.609606285074534</v>
      </c>
      <c r="BY125" s="527">
        <f t="shared" si="60"/>
        <v>68.02367255953655</v>
      </c>
      <c r="BZ125" s="417">
        <f t="shared" si="61"/>
        <v>0.76601163437648301</v>
      </c>
      <c r="CA125" s="544">
        <f t="shared" si="26"/>
        <v>17.609606285074534</v>
      </c>
      <c r="CB125" s="649">
        <f t="shared" si="27"/>
        <v>0.36591359792336786</v>
      </c>
      <c r="CC125" s="525">
        <f t="shared" si="62"/>
        <v>0.39981206580105644</v>
      </c>
      <c r="CD125" s="417">
        <f t="shared" si="28"/>
        <v>0.36591359792336786</v>
      </c>
      <c r="CE125" s="525">
        <f t="shared" si="63"/>
        <v>0.39981206580105644</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5389.0089835561967</v>
      </c>
      <c r="D126" s="1552">
        <f>'Input data'!D146</f>
        <v>16818521.382757913</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68.476499840878773</v>
      </c>
      <c r="BW126" s="114">
        <f t="shared" si="59"/>
        <v>0.76755897274391149</v>
      </c>
      <c r="BX126" s="1695">
        <f t="shared" si="25"/>
        <v>16.818521382757915</v>
      </c>
      <c r="BY126" s="527">
        <f t="shared" si="60"/>
        <v>68.476499840878773</v>
      </c>
      <c r="BZ126" s="417">
        <f t="shared" si="61"/>
        <v>0.76755897274391149</v>
      </c>
      <c r="CA126" s="544">
        <f t="shared" si="26"/>
        <v>16.818521382757915</v>
      </c>
      <c r="CB126" s="649">
        <f t="shared" si="27"/>
        <v>0.36750697834425616</v>
      </c>
      <c r="CC126" s="525">
        <f t="shared" si="62"/>
        <v>0.40147191601450505</v>
      </c>
      <c r="CD126" s="417">
        <f t="shared" si="28"/>
        <v>0.36750697834425616</v>
      </c>
      <c r="CE126" s="525">
        <f t="shared" si="63"/>
        <v>0.40147191601450505</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5523.7818835189873</v>
      </c>
      <c r="D127" s="1552">
        <f>'Input data'!D147</f>
        <v>16027436.480441289</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68.897994174771938</v>
      </c>
      <c r="BW127" s="114">
        <f t="shared" si="59"/>
        <v>0.76898096734805366</v>
      </c>
      <c r="BX127" s="1695">
        <f t="shared" si="25"/>
        <v>16.027436480441288</v>
      </c>
      <c r="BY127" s="527">
        <f t="shared" si="60"/>
        <v>68.897994174771938</v>
      </c>
      <c r="BZ127" s="417">
        <f t="shared" si="61"/>
        <v>0.76898096734805366</v>
      </c>
      <c r="CA127" s="544">
        <f t="shared" si="26"/>
        <v>16.027436480441288</v>
      </c>
      <c r="CB127" s="649">
        <f t="shared" si="27"/>
        <v>0.36909169159072286</v>
      </c>
      <c r="CC127" s="525">
        <f t="shared" si="62"/>
        <v>0.40294131222960927</v>
      </c>
      <c r="CD127" s="417">
        <f t="shared" si="28"/>
        <v>0.36909169159072286</v>
      </c>
      <c r="CE127" s="525">
        <f t="shared" si="63"/>
        <v>0.40294131222960927</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5664.7250883278812</v>
      </c>
      <c r="D128" s="236">
        <f>'Input data'!D148</f>
        <v>15236351.578124667</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69.351201831284797</v>
      </c>
      <c r="BW128" s="114">
        <f t="shared" si="59"/>
        <v>0.77049066857360382</v>
      </c>
      <c r="BX128" s="1695">
        <f t="shared" si="25"/>
        <v>15.236351578124667</v>
      </c>
      <c r="BY128" s="527">
        <f t="shared" si="60"/>
        <v>69.351201831284797</v>
      </c>
      <c r="BZ128" s="417">
        <f t="shared" si="61"/>
        <v>0.77049066857360382</v>
      </c>
      <c r="CA128" s="544">
        <f t="shared" si="26"/>
        <v>15.236351578124667</v>
      </c>
      <c r="CB128" s="649">
        <f t="shared" si="27"/>
        <v>0.3706677901680655</v>
      </c>
      <c r="CC128" s="525">
        <f t="shared" si="62"/>
        <v>0.40453228298420307</v>
      </c>
      <c r="CD128" s="417">
        <f t="shared" si="28"/>
        <v>0.3706677901680655</v>
      </c>
      <c r="CE128" s="525">
        <f t="shared" si="63"/>
        <v>0.40453228298420307</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5814.0235724591912</v>
      </c>
      <c r="D129" s="236">
        <f>'Input data'!D149</f>
        <v>14445266.675808044</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69.847254913436956</v>
      </c>
      <c r="BW129" s="114">
        <f t="shared" si="59"/>
        <v>0.77212063687196897</v>
      </c>
      <c r="BX129" s="1695">
        <f t="shared" si="25"/>
        <v>14.445266675808044</v>
      </c>
      <c r="BY129" s="527">
        <f t="shared" si="60"/>
        <v>69.847254913436956</v>
      </c>
      <c r="BZ129" s="417">
        <f t="shared" si="61"/>
        <v>0.77212063687196897</v>
      </c>
      <c r="CA129" s="544">
        <f t="shared" si="26"/>
        <v>14.445266675808044</v>
      </c>
      <c r="CB129" s="649">
        <f t="shared" si="27"/>
        <v>0.37223532617222466</v>
      </c>
      <c r="CC129" s="525">
        <f t="shared" si="62"/>
        <v>0.40628888677772335</v>
      </c>
      <c r="CD129" s="417">
        <f t="shared" si="28"/>
        <v>0.37223532617222466</v>
      </c>
      <c r="CE129" s="525">
        <f t="shared" si="63"/>
        <v>0.40628888677772335</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6000.3382578828714</v>
      </c>
      <c r="D130" s="239">
        <f>'Input data'!D150</f>
        <v>13654181.77349142</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70.532161126030957</v>
      </c>
      <c r="BW130" s="651">
        <f t="shared" si="59"/>
        <v>0.77433347125895857</v>
      </c>
      <c r="BX130" s="1696">
        <f t="shared" si="25"/>
        <v>13.65418177349142</v>
      </c>
      <c r="BY130" s="670">
        <f t="shared" si="60"/>
        <v>70.532161126030957</v>
      </c>
      <c r="BZ130" s="651">
        <f t="shared" si="61"/>
        <v>0.77433347125895857</v>
      </c>
      <c r="CA130" s="675">
        <f t="shared" si="26"/>
        <v>13.65418177349142</v>
      </c>
      <c r="CB130" s="650">
        <f t="shared" si="27"/>
        <v>0.37379435129462157</v>
      </c>
      <c r="CC130" s="652">
        <f t="shared" si="62"/>
        <v>0.40886365369622635</v>
      </c>
      <c r="CD130" s="651">
        <f t="shared" si="28"/>
        <v>0.37379435129462157</v>
      </c>
      <c r="CE130" s="652">
        <f t="shared" si="63"/>
        <v>0.40886365369622635</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51.6" customHeight="1">
      <c r="A135" s="182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3137.875983783445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3177.6171152014581</v>
      </c>
      <c r="D138" s="237">
        <f>'Input data'!D118</f>
        <v>48363465.096576817</v>
      </c>
      <c r="E138" s="1510">
        <f>'Input data'!J118*C138</f>
        <v>37981.947757476722</v>
      </c>
      <c r="F138" s="1511">
        <f>'Input data'!L118</f>
        <v>86345.412854053546</v>
      </c>
      <c r="G138" s="1511">
        <f>G137*0.94</f>
        <v>64333.325846758482</v>
      </c>
      <c r="H138" s="528">
        <f>E138*$B$12+I138*$E$80-G138</f>
        <v>2847.7893873107823</v>
      </c>
      <c r="I138" s="530">
        <f t="shared" ref="I138:I170" si="96">D138/1000</f>
        <v>48363.465096576816</v>
      </c>
      <c r="J138" s="1456">
        <f>($J$150-$J$137)/($A$150-$A$137)+J137</f>
        <v>8.7582527933999524E-2</v>
      </c>
      <c r="K138" s="1514">
        <f>(I138)*J138-(I138)*$J$137</f>
        <v>1259.1326254853975</v>
      </c>
      <c r="L138" s="1514">
        <f t="shared" ref="L138:L170" si="97">(E138)*$C$12*$G$12-(E138)*$C$12*$G$12</f>
        <v>0</v>
      </c>
      <c r="M138" s="1513">
        <f>L138+K138</f>
        <v>1259.1326254853975</v>
      </c>
      <c r="N138" s="1456">
        <v>0.05</v>
      </c>
      <c r="O138" s="530">
        <f t="shared" ref="O138:O170" si="98">N138*$E$137*($C$85)*$B$12</f>
        <v>75.191700000000026</v>
      </c>
      <c r="P138" s="1483">
        <f>O138+M138</f>
        <v>1334.3243254853976</v>
      </c>
      <c r="Q138" s="1366">
        <f t="shared" ref="Q138:Q170" si="99">E138*$B$12+(1-$J$137)*I138-P138</f>
        <v>65846.790908583862</v>
      </c>
      <c r="R138" s="1366">
        <f>Q138-G138</f>
        <v>1513.46506182538</v>
      </c>
      <c r="S138" s="1516">
        <f t="shared" ref="S138:S170" si="100">R138/(Q138-I138*(1-J138))</f>
        <v>6.9683534038100611E-2</v>
      </c>
      <c r="T138" s="135" t="str">
        <f t="shared" ref="T138:T170" si="101">IF(AND(S138&gt;=0,S138&lt;=1),"Yes","No")</f>
        <v>Yes</v>
      </c>
      <c r="U138" s="1516">
        <f t="shared" ref="U138:U170" si="102">IF(S138&lt;=0,0,IF(S138&gt;=1,1,S138))</f>
        <v>6.9683534038100611E-2</v>
      </c>
      <c r="V138" s="1541">
        <f t="shared" si="95"/>
        <v>84831.947792228166</v>
      </c>
      <c r="W138" s="1542">
        <f t="shared" ref="W138:W170" si="103">(1-V138/F138)</f>
        <v>1.7528030868107947E-2</v>
      </c>
      <c r="X138" s="527">
        <f t="shared" ref="X138:X170" si="104">(E138*$B$12-O138-L138)*(1-U138)+I138*(1-J138)</f>
        <v>64333.325846758496</v>
      </c>
      <c r="Y138" s="1511">
        <f t="shared" ref="Y138:Y170" si="105">I138*J138+E138*$G$12*$C$12</f>
        <v>7277.3183086122835</v>
      </c>
      <c r="Z138" s="1511">
        <f t="shared" ref="Z138:Z170" si="106">($C$12*$H$12*E138+O138)</f>
        <v>1791.5768124499484</v>
      </c>
      <c r="AA138" s="1511">
        <f t="shared" ref="AA138:AA170" si="107">$F$137*$D$11</f>
        <v>0</v>
      </c>
      <c r="AB138" s="1511">
        <f t="shared" ref="AB138:AB170" si="108">E138*$E$12</f>
        <v>11429.726824407437</v>
      </c>
      <c r="AC138" s="1511">
        <f t="shared" ref="AC138:AC170" si="109">SUM(X138:AB138)</f>
        <v>84831.947792228166</v>
      </c>
      <c r="AD138" s="1537">
        <f t="shared" ref="AD138:AD170" si="110">X138-G138</f>
        <v>0</v>
      </c>
      <c r="AE138" s="1506">
        <f t="shared" ref="AE138:AE170" si="111">X138/AC138</f>
        <v>0.75836200300769663</v>
      </c>
      <c r="AF138" s="1506">
        <f t="shared" ref="AF138:AF170" si="112">Y138/AC138</f>
        <v>8.5785113957727505E-2</v>
      </c>
      <c r="AG138" s="1506">
        <f t="shared" ref="AG138:AG170" si="113">Z138/AC138</f>
        <v>2.1119128572149592E-2</v>
      </c>
      <c r="AH138" s="1506">
        <f>AA138/AC138</f>
        <v>0</v>
      </c>
      <c r="AI138" s="1506">
        <f t="shared" ref="AI138:AI169" si="114">AB138/AC138</f>
        <v>0.1347337544624263</v>
      </c>
      <c r="AJ138" s="1543">
        <f t="shared" ref="AJ138:AJ170" si="115">SUM(AE138:AI138)</f>
        <v>1</v>
      </c>
      <c r="AK138" s="1557">
        <f t="shared" ref="AK138:AK170" si="116">I138*(1-$J$137)-K138</f>
        <v>44127.670563770866</v>
      </c>
      <c r="AL138" s="1558">
        <f t="shared" ref="AL138:AL170" si="117">(E138*$C$86*$B$12-L138)*(1-U138)</f>
        <v>18858.846996602741</v>
      </c>
      <c r="AM138" s="1558">
        <f t="shared" ref="AM138:AM170" si="118">(E138*($C$85)*$B$12-O138)*(1-U138)</f>
        <v>1346.8082863848815</v>
      </c>
      <c r="AN138" s="1558">
        <f t="shared" ref="AN138:AN170" si="119">SUM(AK138:AM138)</f>
        <v>64333.325846758489</v>
      </c>
      <c r="AO138" s="1545">
        <f t="shared" ref="AO138:AO170" si="120">AN138-X138</f>
        <v>0</v>
      </c>
    </row>
    <row r="139" spans="1:91">
      <c r="A139" s="873">
        <f>'Input data'!A119</f>
        <v>2019</v>
      </c>
      <c r="B139" s="1553">
        <f>'Input data'!B119</f>
        <v>58.364834921819444</v>
      </c>
      <c r="C139" s="1552">
        <f>'Input data'!C119</f>
        <v>3191.1157871170903</v>
      </c>
      <c r="D139" s="1554">
        <f>'Input data'!D119</f>
        <v>48129044.025280453</v>
      </c>
      <c r="E139" s="1510">
        <f>'Input data'!J119*C139</f>
        <v>38143.296917210952</v>
      </c>
      <c r="F139" s="1511">
        <f>'Input data'!L119</f>
        <v>86272.340942491399</v>
      </c>
      <c r="G139" s="1511">
        <f>G137*0.89</f>
        <v>60911.340429377713</v>
      </c>
      <c r="H139" s="1511">
        <f t="shared" ref="H139:H170" si="121">E139*$B$12+I139*$E$80-G139</f>
        <v>6142.3651168320212</v>
      </c>
      <c r="I139" s="1513">
        <f t="shared" si="96"/>
        <v>48129.044025280455</v>
      </c>
      <c r="J139" s="1456">
        <f t="shared" ref="J139:J149" si="122">($J$150-$J$137)/($A$150-$A$137)+J138</f>
        <v>0.11361731727283289</v>
      </c>
      <c r="K139" s="1514">
        <f t="shared" ref="K139:K170" si="123">(I139)*J139-(I139)*$J$137</f>
        <v>2506.059044555227</v>
      </c>
      <c r="L139" s="1514">
        <f t="shared" si="97"/>
        <v>0</v>
      </c>
      <c r="M139" s="1513">
        <f t="shared" ref="M139:M170" si="124">L139+K139</f>
        <v>2506.059044555227</v>
      </c>
      <c r="N139" s="1456">
        <v>0.1</v>
      </c>
      <c r="O139" s="530">
        <f t="shared" si="98"/>
        <v>150.38340000000005</v>
      </c>
      <c r="P139" s="1483">
        <f>O139+M139</f>
        <v>2656.4424445552272</v>
      </c>
      <c r="Q139" s="1366">
        <f t="shared" si="99"/>
        <v>64397.263101654506</v>
      </c>
      <c r="R139" s="1366">
        <f t="shared" ref="R139:R170" si="125">Q139-G139</f>
        <v>3485.9226722767926</v>
      </c>
      <c r="S139" s="1516">
        <f t="shared" si="100"/>
        <v>0.1603717598145171</v>
      </c>
      <c r="T139" s="135" t="str">
        <f t="shared" si="101"/>
        <v>Yes</v>
      </c>
      <c r="U139" s="1516">
        <f t="shared" si="102"/>
        <v>0.1603717598145171</v>
      </c>
      <c r="V139" s="1541">
        <f t="shared" si="95"/>
        <v>82786.418270214621</v>
      </c>
      <c r="W139" s="1542">
        <f t="shared" si="103"/>
        <v>4.0406028562508522E-2</v>
      </c>
      <c r="X139" s="527">
        <f t="shared" si="104"/>
        <v>60911.34042937772</v>
      </c>
      <c r="Y139" s="1511">
        <f t="shared" si="105"/>
        <v>8522.7371816614504</v>
      </c>
      <c r="Z139" s="1511">
        <f t="shared" si="106"/>
        <v>1874.0597998121038</v>
      </c>
      <c r="AA139" s="1511">
        <f t="shared" si="107"/>
        <v>0</v>
      </c>
      <c r="AB139" s="1511">
        <f t="shared" si="108"/>
        <v>11478.280859363344</v>
      </c>
      <c r="AC139" s="1511">
        <f t="shared" si="109"/>
        <v>82786.418270214621</v>
      </c>
      <c r="AD139" s="1537">
        <f t="shared" si="110"/>
        <v>0</v>
      </c>
      <c r="AE139" s="1506">
        <f t="shared" si="111"/>
        <v>0.73576489600701511</v>
      </c>
      <c r="AF139" s="1506">
        <f t="shared" si="112"/>
        <v>0.10294849517276206</v>
      </c>
      <c r="AG139" s="1506">
        <f t="shared" si="113"/>
        <v>2.263728566798455E-2</v>
      </c>
      <c r="AH139" s="1506">
        <f t="shared" ref="AH139:AH170" si="126">AA139/AC139</f>
        <v>0</v>
      </c>
      <c r="AI139" s="1506">
        <f t="shared" si="114"/>
        <v>0.13864932315223821</v>
      </c>
      <c r="AJ139" s="1543">
        <f t="shared" si="115"/>
        <v>0.99999999999999989</v>
      </c>
      <c r="AK139" s="1557">
        <f t="shared" si="116"/>
        <v>42660.751160222018</v>
      </c>
      <c r="AL139" s="1558">
        <f t="shared" si="117"/>
        <v>17092.770562797115</v>
      </c>
      <c r="AM139" s="1558">
        <f t="shared" si="118"/>
        <v>1157.8187063585763</v>
      </c>
      <c r="AN139" s="1558">
        <f t="shared" si="119"/>
        <v>60911.340429377713</v>
      </c>
      <c r="AO139" s="1545">
        <f t="shared" si="120"/>
        <v>0</v>
      </c>
    </row>
    <row r="140" spans="1:91">
      <c r="A140" s="873">
        <f>'Input data'!A120</f>
        <v>2020</v>
      </c>
      <c r="B140" s="1553">
        <f>'Input data'!B120</f>
        <v>59.308690000000006</v>
      </c>
      <c r="C140" s="1552">
        <f>'Input data'!C120</f>
        <v>2966.2682082444217</v>
      </c>
      <c r="D140" s="1554">
        <f>'Input data'!D120</f>
        <v>46058160.682511166</v>
      </c>
      <c r="E140" s="1510">
        <f>'Input data'!J120*C140</f>
        <v>35455.701563673407</v>
      </c>
      <c r="F140" s="1511">
        <f>'Input data'!L120</f>
        <v>81513.862246184581</v>
      </c>
      <c r="G140" s="1511">
        <f>G137*0.81</f>
        <v>55436.163761568481</v>
      </c>
      <c r="H140" s="1511">
        <f t="shared" si="121"/>
        <v>8131.9552796752469</v>
      </c>
      <c r="I140" s="1513">
        <f t="shared" si="96"/>
        <v>46058.160682511167</v>
      </c>
      <c r="J140" s="1456">
        <f t="shared" si="122"/>
        <v>0.13965210661166627</v>
      </c>
      <c r="K140" s="1514">
        <f>(I140)*J140-(I140)*$J$137</f>
        <v>3597.3435321099482</v>
      </c>
      <c r="L140" s="1514">
        <f t="shared" si="97"/>
        <v>0</v>
      </c>
      <c r="M140" s="1513">
        <f t="shared" si="124"/>
        <v>3597.3435321099482</v>
      </c>
      <c r="N140" s="1456">
        <f>($N$142-$N$137)/($A$102-$A$97)+N139</f>
        <v>0.2</v>
      </c>
      <c r="O140" s="530">
        <f t="shared" si="98"/>
        <v>300.7668000000001</v>
      </c>
      <c r="P140" s="1483">
        <f t="shared" ref="P140:P170" si="127">O140+M140</f>
        <v>3898.1103321099481</v>
      </c>
      <c r="Q140" s="1366">
        <f t="shared" si="99"/>
        <v>59670.008709133777</v>
      </c>
      <c r="R140" s="1366">
        <f t="shared" si="125"/>
        <v>4233.844947565296</v>
      </c>
      <c r="S140" s="1516">
        <f t="shared" si="100"/>
        <v>0.21122789250671228</v>
      </c>
      <c r="T140" s="135" t="str">
        <f t="shared" si="101"/>
        <v>Yes</v>
      </c>
      <c r="U140" s="1516">
        <f t="shared" si="102"/>
        <v>0.21122789250671228</v>
      </c>
      <c r="V140" s="1541">
        <f t="shared" si="95"/>
        <v>77280.017298619277</v>
      </c>
      <c r="W140" s="1542">
        <f t="shared" si="103"/>
        <v>5.1940183312360166E-2</v>
      </c>
      <c r="X140" s="527">
        <f t="shared" si="104"/>
        <v>55436.163761568474</v>
      </c>
      <c r="Y140" s="1511">
        <f t="shared" si="105"/>
        <v>9271.3458423488573</v>
      </c>
      <c r="Z140" s="1511">
        <f t="shared" si="106"/>
        <v>1902.992117772915</v>
      </c>
      <c r="AA140" s="1511">
        <f t="shared" si="107"/>
        <v>0</v>
      </c>
      <c r="AB140" s="1511">
        <f t="shared" si="108"/>
        <v>10669.515576929032</v>
      </c>
      <c r="AC140" s="1511">
        <f t="shared" si="109"/>
        <v>77280.017298619277</v>
      </c>
      <c r="AD140" s="1537">
        <f t="shared" si="110"/>
        <v>0</v>
      </c>
      <c r="AE140" s="1506">
        <f t="shared" si="111"/>
        <v>0.7173415030091993</v>
      </c>
      <c r="AF140" s="1506">
        <f t="shared" si="112"/>
        <v>0.11997080443865925</v>
      </c>
      <c r="AG140" s="1506">
        <f t="shared" si="113"/>
        <v>2.4624633693073911E-2</v>
      </c>
      <c r="AH140" s="1506">
        <f t="shared" si="126"/>
        <v>0</v>
      </c>
      <c r="AI140" s="1506">
        <f t="shared" si="114"/>
        <v>0.13806305885906756</v>
      </c>
      <c r="AJ140" s="1543">
        <f t="shared" si="115"/>
        <v>1</v>
      </c>
      <c r="AK140" s="1557">
        <f t="shared" si="116"/>
        <v>39626.041516539866</v>
      </c>
      <c r="AL140" s="1558">
        <f t="shared" si="117"/>
        <v>14926.047698657248</v>
      </c>
      <c r="AM140" s="1558">
        <f t="shared" si="118"/>
        <v>884.07454637136323</v>
      </c>
      <c r="AN140" s="1558">
        <f t="shared" si="119"/>
        <v>55436.163761568474</v>
      </c>
      <c r="AO140" s="1545">
        <f t="shared" si="120"/>
        <v>0</v>
      </c>
    </row>
    <row r="141" spans="1:91">
      <c r="A141" s="873">
        <f>'Input data'!A121</f>
        <v>2021</v>
      </c>
      <c r="B141" s="1553">
        <f>'Input data'!B121</f>
        <v>59.991580449204264</v>
      </c>
      <c r="C141" s="1552">
        <f>'Input data'!C121</f>
        <v>3038.1751914578113</v>
      </c>
      <c r="D141" s="1554">
        <f>'Input data'!D121</f>
        <v>46117917.659239456</v>
      </c>
      <c r="E141" s="1510">
        <f>'Input data'!J121*C141</f>
        <v>36315.20325339651</v>
      </c>
      <c r="F141" s="1511">
        <f>'Input data'!L121</f>
        <v>82433.120912635961</v>
      </c>
      <c r="G141" s="1511">
        <f>G137*0.65</f>
        <v>44485.810425950018</v>
      </c>
      <c r="H141" s="1511">
        <f t="shared" si="121"/>
        <v>19631.575874230308</v>
      </c>
      <c r="I141" s="1513">
        <f t="shared" si="96"/>
        <v>46117.917659239458</v>
      </c>
      <c r="J141" s="1456">
        <f t="shared" si="122"/>
        <v>0.16568689595049965</v>
      </c>
      <c r="K141" s="1514">
        <f t="shared" si="123"/>
        <v>4802.6810840158523</v>
      </c>
      <c r="L141" s="1514">
        <f t="shared" si="97"/>
        <v>0</v>
      </c>
      <c r="M141" s="1513">
        <f t="shared" si="124"/>
        <v>4802.6810840158523</v>
      </c>
      <c r="N141" s="1456">
        <v>0.4</v>
      </c>
      <c r="O141" s="530">
        <f t="shared" si="98"/>
        <v>601.53360000000021</v>
      </c>
      <c r="P141" s="1483">
        <f t="shared" si="127"/>
        <v>5404.214684015853</v>
      </c>
      <c r="Q141" s="1366">
        <f t="shared" si="99"/>
        <v>58713.171616164473</v>
      </c>
      <c r="R141" s="1366">
        <f t="shared" si="125"/>
        <v>14227.361190214455</v>
      </c>
      <c r="S141" s="1516">
        <f t="shared" si="100"/>
        <v>0.70305831165750499</v>
      </c>
      <c r="T141" s="135" t="str">
        <f t="shared" si="101"/>
        <v>Yes</v>
      </c>
      <c r="U141" s="1516">
        <f t="shared" si="102"/>
        <v>0.70305831165750499</v>
      </c>
      <c r="V141" s="1541">
        <f t="shared" si="95"/>
        <v>68205.759722421513</v>
      </c>
      <c r="W141" s="1542">
        <f t="shared" si="103"/>
        <v>0.1725927762130085</v>
      </c>
      <c r="X141" s="527">
        <f t="shared" si="104"/>
        <v>44485.810425950018</v>
      </c>
      <c r="Y141" s="1511">
        <f t="shared" si="105"/>
        <v>10549.188598714209</v>
      </c>
      <c r="Z141" s="1511">
        <f t="shared" si="106"/>
        <v>2242.5993667616299</v>
      </c>
      <c r="AA141" s="1511">
        <f t="shared" si="107"/>
        <v>0</v>
      </c>
      <c r="AB141" s="1511">
        <f t="shared" si="108"/>
        <v>10928.161330995657</v>
      </c>
      <c r="AC141" s="1511">
        <f t="shared" si="109"/>
        <v>68205.759722421513</v>
      </c>
      <c r="AD141" s="1537">
        <f t="shared" si="110"/>
        <v>0</v>
      </c>
      <c r="AE141" s="1506">
        <f t="shared" si="111"/>
        <v>0.65222952734482986</v>
      </c>
      <c r="AF141" s="1506">
        <f t="shared" si="112"/>
        <v>0.15466712256628287</v>
      </c>
      <c r="AG141" s="1506">
        <f t="shared" si="113"/>
        <v>3.2879911841586194E-2</v>
      </c>
      <c r="AH141" s="1506">
        <f t="shared" si="126"/>
        <v>0</v>
      </c>
      <c r="AI141" s="1506">
        <f t="shared" si="114"/>
        <v>0.16022343824730106</v>
      </c>
      <c r="AJ141" s="1543">
        <f t="shared" si="115"/>
        <v>1</v>
      </c>
      <c r="AK141" s="1557">
        <f t="shared" si="116"/>
        <v>38476.783034579341</v>
      </c>
      <c r="AL141" s="1558">
        <f t="shared" si="117"/>
        <v>5755.2852030088334</v>
      </c>
      <c r="AM141" s="1558">
        <f t="shared" si="118"/>
        <v>253.74218836184426</v>
      </c>
      <c r="AN141" s="1558">
        <f t="shared" si="119"/>
        <v>44485.810425950018</v>
      </c>
      <c r="AO141" s="1545">
        <f t="shared" si="120"/>
        <v>0</v>
      </c>
    </row>
    <row r="142" spans="1:91">
      <c r="A142" s="873">
        <f>'Input data'!A122</f>
        <v>2022</v>
      </c>
      <c r="B142" s="1553">
        <f>'Input data'!B122</f>
        <v>60.682333816399378</v>
      </c>
      <c r="C142" s="1552">
        <f>'Input data'!C122</f>
        <v>3104.0528937895433</v>
      </c>
      <c r="D142" s="1554">
        <f>'Input data'!D122</f>
        <v>46098961.111762151</v>
      </c>
      <c r="E142" s="1510">
        <f>'Input data'!J122*C142</f>
        <v>37102.637156737575</v>
      </c>
      <c r="F142" s="1511">
        <f>'Input data'!L122</f>
        <v>83201.598268499729</v>
      </c>
      <c r="G142" s="1559">
        <f>G137*(1-E4)</f>
        <v>34219.854173807704</v>
      </c>
      <c r="H142" s="1511">
        <f t="shared" si="121"/>
        <v>30331.577491585471</v>
      </c>
      <c r="I142" s="1513">
        <f t="shared" si="96"/>
        <v>46098.961111762153</v>
      </c>
      <c r="J142" s="1456">
        <f t="shared" si="122"/>
        <v>0.19172168528933303</v>
      </c>
      <c r="K142" s="1514">
        <f t="shared" si="123"/>
        <v>6000.8837064189975</v>
      </c>
      <c r="L142" s="1514">
        <f t="shared" si="97"/>
        <v>0</v>
      </c>
      <c r="M142" s="1513">
        <f t="shared" si="124"/>
        <v>6000.8837064189975</v>
      </c>
      <c r="N142" s="1456">
        <f>$E$26</f>
        <v>0.5</v>
      </c>
      <c r="O142" s="530">
        <f t="shared" si="98"/>
        <v>751.91700000000026</v>
      </c>
      <c r="P142" s="1483">
        <f t="shared" si="127"/>
        <v>6752.8007064189978</v>
      </c>
      <c r="Q142" s="1366">
        <f t="shared" si="99"/>
        <v>57798.63095897418</v>
      </c>
      <c r="R142" s="1366">
        <f t="shared" si="125"/>
        <v>23578.776785166476</v>
      </c>
      <c r="S142" s="1516">
        <f t="shared" si="100"/>
        <v>1.1480650530909178</v>
      </c>
      <c r="T142" s="135" t="str">
        <f t="shared" si="101"/>
        <v>No</v>
      </c>
      <c r="U142" s="1516">
        <f t="shared" si="102"/>
        <v>1</v>
      </c>
      <c r="V142" s="1541">
        <f t="shared" si="95"/>
        <v>62663.757906853236</v>
      </c>
      <c r="W142" s="1542">
        <f t="shared" si="103"/>
        <v>0.24684430093961496</v>
      </c>
      <c r="X142" s="527">
        <f t="shared" si="104"/>
        <v>37260.790597327687</v>
      </c>
      <c r="Y142" s="1511">
        <f t="shared" si="105"/>
        <v>11809.280731790779</v>
      </c>
      <c r="Z142" s="1511">
        <f t="shared" si="106"/>
        <v>2428.5665087372349</v>
      </c>
      <c r="AA142" s="1511">
        <f t="shared" si="107"/>
        <v>0</v>
      </c>
      <c r="AB142" s="1511">
        <f t="shared" si="108"/>
        <v>11165.120068997541</v>
      </c>
      <c r="AC142" s="1511">
        <f t="shared" si="109"/>
        <v>62663.757906853236</v>
      </c>
      <c r="AD142" s="1556">
        <f t="shared" si="110"/>
        <v>3040.9364235199828</v>
      </c>
      <c r="AE142" s="1506">
        <f t="shared" si="111"/>
        <v>0.59461468386103045</v>
      </c>
      <c r="AF142" s="1506">
        <f t="shared" si="112"/>
        <v>0.18845471651005555</v>
      </c>
      <c r="AG142" s="1506">
        <f t="shared" si="113"/>
        <v>3.8755519775037849E-2</v>
      </c>
      <c r="AH142" s="1506">
        <f t="shared" si="126"/>
        <v>0</v>
      </c>
      <c r="AI142" s="1506">
        <f t="shared" si="114"/>
        <v>0.17817507985387621</v>
      </c>
      <c r="AJ142" s="1543">
        <f t="shared" si="115"/>
        <v>1</v>
      </c>
      <c r="AK142" s="1557">
        <f t="shared" si="116"/>
        <v>37260.790597327694</v>
      </c>
      <c r="AL142" s="1558">
        <f t="shared" si="117"/>
        <v>0</v>
      </c>
      <c r="AM142" s="1558">
        <f t="shared" si="118"/>
        <v>0</v>
      </c>
      <c r="AN142" s="1558">
        <f t="shared" si="119"/>
        <v>37260.790597327694</v>
      </c>
      <c r="AO142" s="1545">
        <f t="shared" si="120"/>
        <v>0</v>
      </c>
    </row>
    <row r="143" spans="1:91">
      <c r="A143" s="873">
        <f>'Input data'!A123</f>
        <v>2023</v>
      </c>
      <c r="B143" s="1553">
        <f>'Input data'!B123</f>
        <v>61.381040636574369</v>
      </c>
      <c r="C143" s="1552">
        <f>'Input data'!C123</f>
        <v>3174.6577899429631</v>
      </c>
      <c r="D143" s="1554">
        <f>'Input data'!D123</f>
        <v>46029462.884833738</v>
      </c>
      <c r="E143" s="1510">
        <f>'Input data'!J123*C143</f>
        <v>37946.575044751888</v>
      </c>
      <c r="F143" s="1511">
        <f>'Input data'!L123</f>
        <v>83976.037929585626</v>
      </c>
      <c r="G143" s="1559">
        <f>($G$147-$G$142)/($A$147-$A$142)+G142</f>
        <v>32166.662923379241</v>
      </c>
      <c r="H143" s="1511">
        <f t="shared" si="121"/>
        <v>32803.805542549846</v>
      </c>
      <c r="I143" s="1513">
        <f t="shared" si="96"/>
        <v>46029.462884833738</v>
      </c>
      <c r="J143" s="1456">
        <f t="shared" si="122"/>
        <v>0.21775647462816641</v>
      </c>
      <c r="K143" s="1514">
        <f t="shared" si="123"/>
        <v>7190.2042175177758</v>
      </c>
      <c r="L143" s="1514">
        <f t="shared" si="97"/>
        <v>0</v>
      </c>
      <c r="M143" s="1513">
        <f t="shared" si="124"/>
        <v>7190.2042175177758</v>
      </c>
      <c r="N143" s="1456">
        <f>($N$147-$N$142)/($A$107-$A$102)+N142</f>
        <v>0.5</v>
      </c>
      <c r="O143" s="530">
        <f t="shared" si="98"/>
        <v>751.91700000000026</v>
      </c>
      <c r="P143" s="1483">
        <f t="shared" si="127"/>
        <v>7942.1212175177761</v>
      </c>
      <c r="Q143" s="1366">
        <f t="shared" si="99"/>
        <v>57028.347248411308</v>
      </c>
      <c r="R143" s="1366">
        <f t="shared" si="125"/>
        <v>24861.684325032067</v>
      </c>
      <c r="S143" s="1516">
        <f t="shared" si="100"/>
        <v>1.1826452529778859</v>
      </c>
      <c r="T143" s="135" t="str">
        <f t="shared" si="101"/>
        <v>No</v>
      </c>
      <c r="U143" s="1516">
        <f t="shared" si="102"/>
        <v>1</v>
      </c>
      <c r="V143" s="1541">
        <f t="shared" si="95"/>
        <v>62953.939999178634</v>
      </c>
      <c r="W143" s="1542">
        <f t="shared" si="103"/>
        <v>0.2503344817010078</v>
      </c>
      <c r="X143" s="527">
        <f t="shared" si="104"/>
        <v>36006.249318004317</v>
      </c>
      <c r="Y143" s="1511">
        <f t="shared" si="105"/>
        <v>13061.904761551337</v>
      </c>
      <c r="Z143" s="1511">
        <f t="shared" si="106"/>
        <v>2466.7036373560554</v>
      </c>
      <c r="AA143" s="1511">
        <f t="shared" si="107"/>
        <v>0</v>
      </c>
      <c r="AB143" s="1511">
        <f t="shared" si="108"/>
        <v>11419.082282266927</v>
      </c>
      <c r="AC143" s="1511">
        <f t="shared" si="109"/>
        <v>62953.939999178634</v>
      </c>
      <c r="AD143" s="1556">
        <f t="shared" si="110"/>
        <v>3839.5863946250756</v>
      </c>
      <c r="AE143" s="1506">
        <f t="shared" si="111"/>
        <v>0.57194592297915103</v>
      </c>
      <c r="AF143" s="1506">
        <f t="shared" si="112"/>
        <v>0.20748351511790616</v>
      </c>
      <c r="AG143" s="1506">
        <f t="shared" si="113"/>
        <v>3.9182672877793492E-2</v>
      </c>
      <c r="AH143" s="1506">
        <f t="shared" si="126"/>
        <v>0</v>
      </c>
      <c r="AI143" s="1506">
        <f t="shared" si="114"/>
        <v>0.18138788902514938</v>
      </c>
      <c r="AJ143" s="1543">
        <f t="shared" si="115"/>
        <v>1.0000000000000002</v>
      </c>
      <c r="AK143" s="1557">
        <f t="shared" si="116"/>
        <v>36006.249318004309</v>
      </c>
      <c r="AL143" s="1558">
        <f t="shared" si="117"/>
        <v>0</v>
      </c>
      <c r="AM143" s="1558">
        <f t="shared" si="118"/>
        <v>0</v>
      </c>
      <c r="AN143" s="1558">
        <f>SUM(AK143:AM143)</f>
        <v>36006.249318004309</v>
      </c>
      <c r="AO143" s="1545">
        <f t="shared" si="120"/>
        <v>0</v>
      </c>
    </row>
    <row r="144" spans="1:91">
      <c r="A144" s="873">
        <f>'Input data'!A124</f>
        <v>2024</v>
      </c>
      <c r="B144" s="1553">
        <f>'Input data'!B124</f>
        <v>62.087792487153699</v>
      </c>
      <c r="C144" s="1552">
        <f>'Input data'!C124</f>
        <v>3245.7786398987987</v>
      </c>
      <c r="D144" s="1554">
        <f>'Input data'!D124</f>
        <v>46760887.053286292</v>
      </c>
      <c r="E144" s="1510">
        <f>'Input data'!J124*C144</f>
        <v>38796.680110767251</v>
      </c>
      <c r="F144" s="1511">
        <f>'Input data'!L124</f>
        <v>85557.567164053544</v>
      </c>
      <c r="G144" s="1559">
        <f t="shared" ref="G144:G146" si="128">($G$147-$G$142)/($A$147-$A$142)+G143</f>
        <v>30113.471672950778</v>
      </c>
      <c r="H144" s="1511">
        <f t="shared" si="121"/>
        <v>36031.19979731497</v>
      </c>
      <c r="I144" s="1513">
        <f t="shared" si="96"/>
        <v>46760.887053286293</v>
      </c>
      <c r="J144" s="1456">
        <f t="shared" si="122"/>
        <v>0.24379126396699979</v>
      </c>
      <c r="K144" s="1514">
        <f t="shared" si="123"/>
        <v>8521.8689061050281</v>
      </c>
      <c r="L144" s="1514">
        <f t="shared" si="97"/>
        <v>0</v>
      </c>
      <c r="M144" s="1513">
        <f t="shared" si="124"/>
        <v>8521.8689061050281</v>
      </c>
      <c r="N144" s="1456">
        <f>($N$147-$N$142)/($A$107-$A$102)+N143</f>
        <v>0.5</v>
      </c>
      <c r="O144" s="530">
        <f t="shared" si="98"/>
        <v>751.91700000000026</v>
      </c>
      <c r="P144" s="1483">
        <f t="shared" si="127"/>
        <v>9273.7859061050276</v>
      </c>
      <c r="Q144" s="1366">
        <f t="shared" si="99"/>
        <v>56870.885564160722</v>
      </c>
      <c r="R144" s="1366">
        <f t="shared" si="125"/>
        <v>26757.413891209944</v>
      </c>
      <c r="S144" s="1516">
        <f t="shared" si="100"/>
        <v>1.2439584107468653</v>
      </c>
      <c r="T144" s="135" t="str">
        <f t="shared" si="101"/>
        <v>No</v>
      </c>
      <c r="U144" s="1516">
        <f t="shared" si="102"/>
        <v>1</v>
      </c>
      <c r="V144" s="1541">
        <f t="shared" si="95"/>
        <v>64047.672894240335</v>
      </c>
      <c r="W144" s="1542">
        <f t="shared" si="103"/>
        <v>0.25140843741581342</v>
      </c>
      <c r="X144" s="527">
        <f t="shared" si="104"/>
        <v>35360.991294347514</v>
      </c>
      <c r="Y144" s="1511">
        <f t="shared" si="105"/>
        <v>14506.661787177101</v>
      </c>
      <c r="Z144" s="1511">
        <f t="shared" si="106"/>
        <v>2505.1194576463622</v>
      </c>
      <c r="AA144" s="1511">
        <f t="shared" si="107"/>
        <v>0</v>
      </c>
      <c r="AB144" s="1511">
        <f t="shared" si="108"/>
        <v>11674.900355069361</v>
      </c>
      <c r="AC144" s="1511">
        <f t="shared" si="109"/>
        <v>64047.672894240335</v>
      </c>
      <c r="AD144" s="1556">
        <f t="shared" si="110"/>
        <v>5247.5196213967356</v>
      </c>
      <c r="AE144" s="1506">
        <f t="shared" si="111"/>
        <v>0.55210423261962804</v>
      </c>
      <c r="AF144" s="1506">
        <f t="shared" si="112"/>
        <v>0.22649787465551544</v>
      </c>
      <c r="AG144" s="1506">
        <f t="shared" si="113"/>
        <v>3.9113356417851082E-2</v>
      </c>
      <c r="AH144" s="1506">
        <f t="shared" si="126"/>
        <v>0</v>
      </c>
      <c r="AI144" s="1506">
        <f t="shared" si="114"/>
        <v>0.18228453630700545</v>
      </c>
      <c r="AJ144" s="1543">
        <f t="shared" si="115"/>
        <v>1</v>
      </c>
      <c r="AK144" s="1557">
        <f t="shared" si="116"/>
        <v>35360.991294347506</v>
      </c>
      <c r="AL144" s="1558">
        <f t="shared" si="117"/>
        <v>0</v>
      </c>
      <c r="AM144" s="1558">
        <f t="shared" si="118"/>
        <v>0</v>
      </c>
      <c r="AN144" s="1558">
        <f t="shared" si="119"/>
        <v>35360.991294347506</v>
      </c>
      <c r="AO144" s="1545">
        <f t="shared" si="120"/>
        <v>0</v>
      </c>
    </row>
    <row r="145" spans="1:41">
      <c r="A145" s="873">
        <f>'Input data'!A125</f>
        <v>2025</v>
      </c>
      <c r="B145" s="1553">
        <f>'Input data'!B125</f>
        <v>62.802682000000026</v>
      </c>
      <c r="C145" s="1552">
        <f>'Input data'!C125</f>
        <v>3318.0901258130493</v>
      </c>
      <c r="D145" s="1554">
        <f>'Input data'!D125</f>
        <v>47471515.729288042</v>
      </c>
      <c r="E145" s="1510">
        <f>'Input data'!J125*C145</f>
        <v>39661.016807319334</v>
      </c>
      <c r="F145" s="1511">
        <f>'Input data'!L125</f>
        <v>87132.532536607381</v>
      </c>
      <c r="G145" s="1559">
        <f t="shared" si="128"/>
        <v>28060.280422522315</v>
      </c>
      <c r="H145" s="1511">
        <f t="shared" si="121"/>
        <v>39247.244686090089</v>
      </c>
      <c r="I145" s="1513">
        <f t="shared" si="96"/>
        <v>47471.515729288039</v>
      </c>
      <c r="J145" s="1456">
        <f t="shared" si="122"/>
        <v>0.26982605330583315</v>
      </c>
      <c r="K145" s="1514">
        <f t="shared" si="123"/>
        <v>9887.2872928570323</v>
      </c>
      <c r="L145" s="1514">
        <f t="shared" si="97"/>
        <v>0</v>
      </c>
      <c r="M145" s="1513">
        <f t="shared" si="124"/>
        <v>9887.2872928570323</v>
      </c>
      <c r="N145" s="1456">
        <f>($N$147-$N$142)/($A$107-$A$102)+N144</f>
        <v>0.5</v>
      </c>
      <c r="O145" s="530">
        <f t="shared" si="98"/>
        <v>751.91700000000026</v>
      </c>
      <c r="P145" s="1483">
        <f t="shared" si="127"/>
        <v>10639.204292857032</v>
      </c>
      <c r="Q145" s="1366">
        <f t="shared" si="99"/>
        <v>56668.320815755374</v>
      </c>
      <c r="R145" s="1366">
        <f t="shared" si="125"/>
        <v>28608.040393233059</v>
      </c>
      <c r="S145" s="1516">
        <f t="shared" si="100"/>
        <v>1.3000193824328479</v>
      </c>
      <c r="T145" s="135" t="str">
        <f t="shared" si="101"/>
        <v>No</v>
      </c>
      <c r="U145" s="1516">
        <f t="shared" si="102"/>
        <v>1</v>
      </c>
      <c r="V145" s="1541">
        <f t="shared" si="95"/>
        <v>65126.675716460479</v>
      </c>
      <c r="W145" s="1542">
        <f t="shared" si="103"/>
        <v>0.25255614842712715</v>
      </c>
      <c r="X145" s="527">
        <f t="shared" si="104"/>
        <v>34662.463995608465</v>
      </c>
      <c r="Y145" s="1511">
        <f t="shared" si="105"/>
        <v>15985.032237954012</v>
      </c>
      <c r="Z145" s="1511">
        <f t="shared" si="106"/>
        <v>2544.1783981614426</v>
      </c>
      <c r="AA145" s="1511">
        <f t="shared" si="107"/>
        <v>0</v>
      </c>
      <c r="AB145" s="1511">
        <f t="shared" si="108"/>
        <v>11935.001084736559</v>
      </c>
      <c r="AC145" s="1511">
        <f t="shared" si="109"/>
        <v>65126.675716460479</v>
      </c>
      <c r="AD145" s="1556">
        <f t="shared" si="110"/>
        <v>6602.1835730861494</v>
      </c>
      <c r="AE145" s="1506">
        <f t="shared" si="111"/>
        <v>0.53223143380628102</v>
      </c>
      <c r="AF145" s="1506">
        <f t="shared" si="112"/>
        <v>0.24544523518362024</v>
      </c>
      <c r="AG145" s="1506">
        <f t="shared" si="113"/>
        <v>3.9065073875994144E-2</v>
      </c>
      <c r="AH145" s="1506">
        <f t="shared" si="126"/>
        <v>0</v>
      </c>
      <c r="AI145" s="1506">
        <f t="shared" si="114"/>
        <v>0.1832582571341046</v>
      </c>
      <c r="AJ145" s="1543">
        <f t="shared" si="115"/>
        <v>1</v>
      </c>
      <c r="AK145" s="1557">
        <f t="shared" si="116"/>
        <v>34662.463995608472</v>
      </c>
      <c r="AL145" s="1558">
        <f t="shared" si="117"/>
        <v>0</v>
      </c>
      <c r="AM145" s="1558">
        <f t="shared" si="118"/>
        <v>0</v>
      </c>
      <c r="AN145" s="1558">
        <f t="shared" si="119"/>
        <v>34662.463995608472</v>
      </c>
      <c r="AO145" s="1545">
        <f t="shared" si="120"/>
        <v>0</v>
      </c>
    </row>
    <row r="146" spans="1:41">
      <c r="A146" s="873">
        <f>'Input data'!A126</f>
        <v>2026</v>
      </c>
      <c r="B146" s="1553">
        <f>'Input data'!B126</f>
        <v>63.421065342005143</v>
      </c>
      <c r="C146" s="1552">
        <f>'Input data'!C126</f>
        <v>3388.1292498968169</v>
      </c>
      <c r="D146" s="1554">
        <f>'Input data'!D126</f>
        <v>47155573.556548044</v>
      </c>
      <c r="E146" s="1510">
        <f>'Input data'!J126*C146</f>
        <v>40498.192041302937</v>
      </c>
      <c r="F146" s="1511">
        <f>'Input data'!L126</f>
        <v>87653.765597850987</v>
      </c>
      <c r="G146" s="1559">
        <f t="shared" si="128"/>
        <v>26007.089172093853</v>
      </c>
      <c r="H146" s="1511">
        <f t="shared" si="121"/>
        <v>41484.316399766889</v>
      </c>
      <c r="I146" s="1513">
        <f t="shared" si="96"/>
        <v>47155.573556548043</v>
      </c>
      <c r="J146" s="1456">
        <f t="shared" si="122"/>
        <v>0.2958608426446665</v>
      </c>
      <c r="K146" s="1514">
        <f t="shared" si="123"/>
        <v>11049.168813269309</v>
      </c>
      <c r="L146" s="1514">
        <f t="shared" si="97"/>
        <v>0</v>
      </c>
      <c r="M146" s="1513">
        <f t="shared" si="124"/>
        <v>11049.168813269309</v>
      </c>
      <c r="N146" s="1456">
        <f>($N$147-$N$142)/($A$107-$A$102)+N145</f>
        <v>0.5</v>
      </c>
      <c r="O146" s="530">
        <f t="shared" si="98"/>
        <v>751.91700000000026</v>
      </c>
      <c r="P146" s="1483">
        <f t="shared" si="127"/>
        <v>11801.085813269308</v>
      </c>
      <c r="Q146" s="1366">
        <f t="shared" si="99"/>
        <v>55690.319758591431</v>
      </c>
      <c r="R146" s="1366">
        <f t="shared" si="125"/>
        <v>29683.230586497579</v>
      </c>
      <c r="S146" s="1516">
        <f t="shared" si="100"/>
        <v>1.3200623403218745</v>
      </c>
      <c r="T146" s="135" t="str">
        <f t="shared" si="101"/>
        <v>No</v>
      </c>
      <c r="U146" s="1516">
        <f t="shared" si="102"/>
        <v>1</v>
      </c>
      <c r="V146" s="1541">
        <f t="shared" si="95"/>
        <v>65167.531667974734</v>
      </c>
      <c r="W146" s="1542">
        <f t="shared" si="103"/>
        <v>0.25653471675183281</v>
      </c>
      <c r="X146" s="527">
        <f t="shared" si="104"/>
        <v>33204.085828715186</v>
      </c>
      <c r="Y146" s="1511">
        <f t="shared" si="105"/>
        <v>17194.507668708495</v>
      </c>
      <c r="Z146" s="1511">
        <f t="shared" si="106"/>
        <v>2582.0099258465493</v>
      </c>
      <c r="AA146" s="1511">
        <f t="shared" si="107"/>
        <v>0</v>
      </c>
      <c r="AB146" s="1511">
        <f t="shared" si="108"/>
        <v>12186.928244704503</v>
      </c>
      <c r="AC146" s="1511">
        <f t="shared" si="109"/>
        <v>65167.531667974734</v>
      </c>
      <c r="AD146" s="1556">
        <f t="shared" si="110"/>
        <v>7196.9966566213334</v>
      </c>
      <c r="AE146" s="1506">
        <f t="shared" si="111"/>
        <v>0.50951885055104307</v>
      </c>
      <c r="AF146" s="1506">
        <f t="shared" si="112"/>
        <v>0.26385083535638021</v>
      </c>
      <c r="AG146" s="1506">
        <f t="shared" si="113"/>
        <v>3.9621109772912048E-2</v>
      </c>
      <c r="AH146" s="1506">
        <f t="shared" si="126"/>
        <v>0</v>
      </c>
      <c r="AI146" s="1506">
        <f t="shared" si="114"/>
        <v>0.18700920431966464</v>
      </c>
      <c r="AJ146" s="1543">
        <f t="shared" si="115"/>
        <v>0.99999999999999989</v>
      </c>
      <c r="AK146" s="1557">
        <f t="shared" si="116"/>
        <v>33204.085828715186</v>
      </c>
      <c r="AL146" s="1558">
        <f t="shared" si="117"/>
        <v>0</v>
      </c>
      <c r="AM146" s="1558">
        <f t="shared" si="118"/>
        <v>0</v>
      </c>
      <c r="AN146" s="1558">
        <f t="shared" si="119"/>
        <v>33204.085828715186</v>
      </c>
      <c r="AO146" s="1545">
        <f t="shared" si="120"/>
        <v>0</v>
      </c>
    </row>
    <row r="147" spans="1:41">
      <c r="A147" s="873">
        <f>'Input data'!A127</f>
        <v>2027</v>
      </c>
      <c r="B147" s="1553">
        <f>'Input data'!B127</f>
        <v>64.045537563425796</v>
      </c>
      <c r="C147" s="1552">
        <f>'Input data'!C127</f>
        <v>3456.5731968319619</v>
      </c>
      <c r="D147" s="1554">
        <f>'Input data'!D127</f>
        <v>46387865.584530152</v>
      </c>
      <c r="E147" s="1510">
        <f>'Input data'!J127*C147</f>
        <v>41316.300177859026</v>
      </c>
      <c r="F147" s="1511">
        <f>'Input data'!L127</f>
        <v>87704.165762389181</v>
      </c>
      <c r="G147" s="1559">
        <f>G137*(1-E5)</f>
        <v>23953.89792166539</v>
      </c>
      <c r="H147" s="1511">
        <f t="shared" si="121"/>
        <v>43286.486641229327</v>
      </c>
      <c r="I147" s="1513">
        <f t="shared" si="96"/>
        <v>46387.865584530155</v>
      </c>
      <c r="J147" s="1456">
        <f t="shared" si="122"/>
        <v>0.32189563198349985</v>
      </c>
      <c r="K147" s="1514">
        <f t="shared" si="123"/>
        <v>12076.983083713611</v>
      </c>
      <c r="L147" s="1514">
        <f t="shared" si="97"/>
        <v>0</v>
      </c>
      <c r="M147" s="1513">
        <f t="shared" si="124"/>
        <v>12076.983083713611</v>
      </c>
      <c r="N147" s="1456">
        <f>$C$27</f>
        <v>0.5</v>
      </c>
      <c r="O147" s="530">
        <f t="shared" si="98"/>
        <v>751.91700000000026</v>
      </c>
      <c r="P147" s="1483">
        <f t="shared" si="127"/>
        <v>12828.90008371361</v>
      </c>
      <c r="Q147" s="1366">
        <f t="shared" si="99"/>
        <v>54411.484479181105</v>
      </c>
      <c r="R147" s="1366">
        <f t="shared" si="125"/>
        <v>30457.586557515715</v>
      </c>
      <c r="S147" s="1516">
        <f t="shared" si="100"/>
        <v>1.3268001451367935</v>
      </c>
      <c r="T147" s="135" t="str">
        <f t="shared" si="101"/>
        <v>No</v>
      </c>
      <c r="U147" s="1516">
        <f t="shared" si="102"/>
        <v>1</v>
      </c>
      <c r="V147" s="1541">
        <f t="shared" si="95"/>
        <v>64748.495559040261</v>
      </c>
      <c r="W147" s="1542">
        <f t="shared" si="103"/>
        <v>0.26173979313070628</v>
      </c>
      <c r="X147" s="527">
        <f t="shared" si="104"/>
        <v>31455.814275832181</v>
      </c>
      <c r="Y147" s="1511">
        <f t="shared" si="105"/>
        <v>18240.583828454623</v>
      </c>
      <c r="Z147" s="1511">
        <f t="shared" si="106"/>
        <v>2618.9798209905557</v>
      </c>
      <c r="AA147" s="1511">
        <f t="shared" si="107"/>
        <v>0</v>
      </c>
      <c r="AB147" s="1511">
        <f t="shared" si="108"/>
        <v>12433.1176337629</v>
      </c>
      <c r="AC147" s="1511">
        <f t="shared" si="109"/>
        <v>64748.495559040261</v>
      </c>
      <c r="AD147" s="1556">
        <f t="shared" si="110"/>
        <v>7501.9163541667913</v>
      </c>
      <c r="AE147" s="1506">
        <f t="shared" si="111"/>
        <v>0.48581536921038598</v>
      </c>
      <c r="AF147" s="1506">
        <f t="shared" si="112"/>
        <v>0.28171440387865276</v>
      </c>
      <c r="AG147" s="1506">
        <f t="shared" si="113"/>
        <v>4.0448504608149013E-2</v>
      </c>
      <c r="AH147" s="1506">
        <f t="shared" si="126"/>
        <v>0</v>
      </c>
      <c r="AI147" s="1506">
        <f t="shared" si="114"/>
        <v>0.19202172230281223</v>
      </c>
      <c r="AJ147" s="1543">
        <f t="shared" si="115"/>
        <v>0.99999999999999989</v>
      </c>
      <c r="AK147" s="1557">
        <f t="shared" si="116"/>
        <v>31455.814275832177</v>
      </c>
      <c r="AL147" s="1558">
        <f t="shared" si="117"/>
        <v>0</v>
      </c>
      <c r="AM147" s="1558">
        <f t="shared" si="118"/>
        <v>0</v>
      </c>
      <c r="AN147" s="1558">
        <f t="shared" si="119"/>
        <v>31455.814275832177</v>
      </c>
      <c r="AO147" s="1545">
        <f t="shared" si="120"/>
        <v>0</v>
      </c>
    </row>
    <row r="148" spans="1:41">
      <c r="A148" s="873">
        <f>'Input data'!A128</f>
        <v>2028</v>
      </c>
      <c r="B148" s="1553">
        <f>'Input data'!B128</f>
        <v>64.676158618096451</v>
      </c>
      <c r="C148" s="1552">
        <f>'Input data'!C128</f>
        <v>3518.7016336473253</v>
      </c>
      <c r="D148" s="1554">
        <f>'Input data'!D128</f>
        <v>45562764.203784145</v>
      </c>
      <c r="E148" s="1510">
        <f>'Input data'!J128*C148</f>
        <v>42058.919239824019</v>
      </c>
      <c r="F148" s="1511">
        <f>'Input data'!L128</f>
        <v>87621.68344360817</v>
      </c>
      <c r="G148" s="1559">
        <f>($G$152-$G$147)/($A$152-$A$147)+G147</f>
        <v>21900.706671236927</v>
      </c>
      <c r="H148" s="1511">
        <f t="shared" si="121"/>
        <v>44991.479740018214</v>
      </c>
      <c r="I148" s="1513">
        <f t="shared" si="96"/>
        <v>45562.764203784143</v>
      </c>
      <c r="J148" s="1456">
        <f t="shared" si="122"/>
        <v>0.34793042132233321</v>
      </c>
      <c r="K148" s="1514">
        <f t="shared" si="123"/>
        <v>13048.386645145038</v>
      </c>
      <c r="L148" s="1514">
        <f t="shared" si="97"/>
        <v>0</v>
      </c>
      <c r="M148" s="1513">
        <f t="shared" si="124"/>
        <v>13048.386645145038</v>
      </c>
      <c r="N148" s="1456">
        <f>N147</f>
        <v>0.5</v>
      </c>
      <c r="O148" s="530">
        <f t="shared" si="98"/>
        <v>751.91700000000026</v>
      </c>
      <c r="P148" s="1483">
        <f t="shared" si="127"/>
        <v>13800.303645145037</v>
      </c>
      <c r="Q148" s="1366">
        <f t="shared" si="99"/>
        <v>53091.882766110102</v>
      </c>
      <c r="R148" s="1366">
        <f t="shared" si="125"/>
        <v>31191.176094873175</v>
      </c>
      <c r="S148" s="1516">
        <f t="shared" si="100"/>
        <v>1.3339943470334998</v>
      </c>
      <c r="T148" s="135" t="str">
        <f t="shared" si="101"/>
        <v>No</v>
      </c>
      <c r="U148" s="1516">
        <f t="shared" si="102"/>
        <v>1</v>
      </c>
      <c r="V148" s="1541">
        <f t="shared" si="95"/>
        <v>64239.893135249469</v>
      </c>
      <c r="W148" s="1542">
        <f t="shared" si="103"/>
        <v>0.26684936181814889</v>
      </c>
      <c r="X148" s="527">
        <f t="shared" si="104"/>
        <v>29710.092457751405</v>
      </c>
      <c r="Y148" s="1511">
        <f t="shared" si="105"/>
        <v>19220.671819895764</v>
      </c>
      <c r="Z148" s="1511">
        <f t="shared" si="106"/>
        <v>2652.5384028283538</v>
      </c>
      <c r="AA148" s="1511">
        <f t="shared" si="107"/>
        <v>0</v>
      </c>
      <c r="AB148" s="1511">
        <f t="shared" si="108"/>
        <v>12656.590454773948</v>
      </c>
      <c r="AC148" s="1511">
        <f t="shared" si="109"/>
        <v>64239.893135249469</v>
      </c>
      <c r="AD148" s="1556">
        <f t="shared" si="110"/>
        <v>7809.3857865144782</v>
      </c>
      <c r="AE148" s="1506">
        <f t="shared" si="111"/>
        <v>0.46248664198740697</v>
      </c>
      <c r="AF148" s="1506">
        <f t="shared" si="112"/>
        <v>0.29920149118911082</v>
      </c>
      <c r="AG148" s="1506">
        <f t="shared" si="113"/>
        <v>4.1291139716620469E-2</v>
      </c>
      <c r="AH148" s="1506">
        <f t="shared" si="126"/>
        <v>0</v>
      </c>
      <c r="AI148" s="1506">
        <f t="shared" si="114"/>
        <v>0.19702072710686178</v>
      </c>
      <c r="AJ148" s="1543">
        <f t="shared" si="115"/>
        <v>1</v>
      </c>
      <c r="AK148" s="1557">
        <f t="shared" si="116"/>
        <v>29710.092457751409</v>
      </c>
      <c r="AL148" s="1558">
        <f t="shared" si="117"/>
        <v>0</v>
      </c>
      <c r="AM148" s="1558">
        <f t="shared" si="118"/>
        <v>0</v>
      </c>
      <c r="AN148" s="1558">
        <f t="shared" si="119"/>
        <v>29710.092457751409</v>
      </c>
      <c r="AO148" s="1545">
        <f t="shared" si="120"/>
        <v>0</v>
      </c>
    </row>
    <row r="149" spans="1:41">
      <c r="A149" s="873">
        <f>'Input data'!A129</f>
        <v>2029</v>
      </c>
      <c r="B149" s="1553">
        <f>'Input data'!B129</f>
        <v>65.31298905018393</v>
      </c>
      <c r="C149" s="1552">
        <f>'Input data'!C129</f>
        <v>3592.3616892137088</v>
      </c>
      <c r="D149" s="1554">
        <f>'Input data'!D129</f>
        <v>43795407.992307447</v>
      </c>
      <c r="E149" s="1510">
        <f>'Input data'!J129*C149</f>
        <v>42939.375342905478</v>
      </c>
      <c r="F149" s="1511">
        <f>'Input data'!L129</f>
        <v>86734.783335212924</v>
      </c>
      <c r="G149" s="1559">
        <f t="shared" ref="G149:G151" si="129">($G$152-$G$147)/($A$152-$A$147)+G148</f>
        <v>19847.515420808464</v>
      </c>
      <c r="H149" s="1511">
        <f t="shared" si="121"/>
        <v>45891.303537644701</v>
      </c>
      <c r="I149" s="1513">
        <f t="shared" si="96"/>
        <v>43795.407992307446</v>
      </c>
      <c r="J149" s="1456">
        <f t="shared" si="122"/>
        <v>0.37396521066116656</v>
      </c>
      <c r="K149" s="1514">
        <f t="shared" si="123"/>
        <v>13682.450653055803</v>
      </c>
      <c r="L149" s="1514">
        <f t="shared" si="97"/>
        <v>0</v>
      </c>
      <c r="M149" s="1513">
        <f t="shared" si="124"/>
        <v>13682.450653055803</v>
      </c>
      <c r="N149" s="1456">
        <f t="shared" ref="N149:N170" si="130">N148</f>
        <v>0.5</v>
      </c>
      <c r="O149" s="530">
        <f t="shared" si="98"/>
        <v>751.91700000000026</v>
      </c>
      <c r="P149" s="1483">
        <f t="shared" si="127"/>
        <v>14434.367653055802</v>
      </c>
      <c r="Q149" s="1366">
        <f t="shared" si="99"/>
        <v>51304.451305397364</v>
      </c>
      <c r="R149" s="1366">
        <f t="shared" si="125"/>
        <v>31456.9358845889</v>
      </c>
      <c r="S149" s="1516">
        <f t="shared" si="100"/>
        <v>1.3169059685305824</v>
      </c>
      <c r="T149" s="135" t="str">
        <f t="shared" si="101"/>
        <v>No</v>
      </c>
      <c r="U149" s="1516">
        <f t="shared" si="102"/>
        <v>1</v>
      </c>
      <c r="V149" s="1541">
        <f t="shared" si="95"/>
        <v>62847.781046288015</v>
      </c>
      <c r="W149" s="1542">
        <f t="shared" si="103"/>
        <v>0.27540280116463001</v>
      </c>
      <c r="X149" s="527">
        <f t="shared" si="104"/>
        <v>27417.449016472452</v>
      </c>
      <c r="Y149" s="1511">
        <f t="shared" si="105"/>
        <v>19816.464337846359</v>
      </c>
      <c r="Z149" s="1511">
        <f t="shared" si="106"/>
        <v>2692.3257712156751</v>
      </c>
      <c r="AA149" s="1511">
        <f t="shared" si="107"/>
        <v>0</v>
      </c>
      <c r="AB149" s="1511">
        <f t="shared" si="108"/>
        <v>12921.541920753531</v>
      </c>
      <c r="AC149" s="1511">
        <f t="shared" si="109"/>
        <v>62847.781046288015</v>
      </c>
      <c r="AD149" s="1556">
        <f t="shared" si="110"/>
        <v>7569.9335956639879</v>
      </c>
      <c r="AE149" s="1506">
        <f t="shared" si="111"/>
        <v>0.43625166330501358</v>
      </c>
      <c r="AF149" s="1506">
        <f t="shared" si="112"/>
        <v>0.31530889409208157</v>
      </c>
      <c r="AG149" s="1506">
        <f t="shared" si="113"/>
        <v>4.2838835777396028E-2</v>
      </c>
      <c r="AH149" s="1506">
        <f t="shared" si="126"/>
        <v>0</v>
      </c>
      <c r="AI149" s="1506">
        <f t="shared" si="114"/>
        <v>0.20560060682550887</v>
      </c>
      <c r="AJ149" s="1543">
        <f t="shared" si="115"/>
        <v>1</v>
      </c>
      <c r="AK149" s="1557">
        <f t="shared" si="116"/>
        <v>27417.449016472452</v>
      </c>
      <c r="AL149" s="1558">
        <f t="shared" si="117"/>
        <v>0</v>
      </c>
      <c r="AM149" s="1558">
        <f t="shared" si="118"/>
        <v>0</v>
      </c>
      <c r="AN149" s="1558">
        <f t="shared" si="119"/>
        <v>27417.449016472452</v>
      </c>
      <c r="AO149" s="1545">
        <f t="shared" si="120"/>
        <v>0</v>
      </c>
    </row>
    <row r="150" spans="1:41">
      <c r="A150" s="873">
        <f>'Input data'!A130</f>
        <v>2030</v>
      </c>
      <c r="B150" s="1553">
        <f>'Input data'!B130</f>
        <v>65.956090000000003</v>
      </c>
      <c r="C150" s="1552">
        <f>'Input data'!C130</f>
        <v>3669.3332547906198</v>
      </c>
      <c r="D150" s="1554">
        <f>'Input data'!D130</f>
        <v>42212550.185441136</v>
      </c>
      <c r="E150" s="1510">
        <f>'Input data'!J130*C150</f>
        <v>43859.413810903243</v>
      </c>
      <c r="F150" s="1511">
        <f>'Input data'!L130</f>
        <v>86071.963996344377</v>
      </c>
      <c r="G150" s="1559">
        <f t="shared" si="129"/>
        <v>17794.324170380001</v>
      </c>
      <c r="H150" s="1511">
        <f t="shared" si="121"/>
        <v>46986.982923108502</v>
      </c>
      <c r="I150" s="1513">
        <f t="shared" si="96"/>
        <v>42212.550185441134</v>
      </c>
      <c r="J150" s="1456">
        <f>$H$19</f>
        <v>0.4</v>
      </c>
      <c r="K150" s="1514">
        <f t="shared" si="123"/>
        <v>14286.933069927589</v>
      </c>
      <c r="L150" s="1514">
        <f t="shared" si="97"/>
        <v>0</v>
      </c>
      <c r="M150" s="1513">
        <f t="shared" si="124"/>
        <v>14286.933069927589</v>
      </c>
      <c r="N150" s="1456">
        <f t="shared" si="130"/>
        <v>0.5</v>
      </c>
      <c r="O150" s="530">
        <f t="shared" si="98"/>
        <v>751.91700000000026</v>
      </c>
      <c r="P150" s="1483">
        <f t="shared" si="127"/>
        <v>15038.850069927588</v>
      </c>
      <c r="Q150" s="1366">
        <f t="shared" si="99"/>
        <v>49742.457023560914</v>
      </c>
      <c r="R150" s="1366">
        <f t="shared" si="125"/>
        <v>31948.132853180912</v>
      </c>
      <c r="S150" s="1516">
        <f t="shared" si="100"/>
        <v>1.3085491907448916</v>
      </c>
      <c r="T150" s="135" t="str">
        <f t="shared" si="101"/>
        <v>No</v>
      </c>
      <c r="U150" s="1516">
        <f t="shared" si="102"/>
        <v>1</v>
      </c>
      <c r="V150" s="1541">
        <f t="shared" si="95"/>
        <v>61657.037084048163</v>
      </c>
      <c r="W150" s="1542">
        <f t="shared" si="103"/>
        <v>0.28365713733839226</v>
      </c>
      <c r="X150" s="527">
        <f t="shared" si="104"/>
        <v>25327.530111264681</v>
      </c>
      <c r="Y150" s="1511">
        <f t="shared" si="105"/>
        <v>20397.200406543197</v>
      </c>
      <c r="Z150" s="1511">
        <f t="shared" si="106"/>
        <v>2733.9018467617684</v>
      </c>
      <c r="AA150" s="1511">
        <f t="shared" si="107"/>
        <v>0</v>
      </c>
      <c r="AB150" s="1511">
        <f t="shared" si="108"/>
        <v>13198.404719478505</v>
      </c>
      <c r="AC150" s="1511">
        <f t="shared" si="109"/>
        <v>61657.037084048163</v>
      </c>
      <c r="AD150" s="1556">
        <f t="shared" si="110"/>
        <v>7533.2059408846799</v>
      </c>
      <c r="AE150" s="1506">
        <f t="shared" si="111"/>
        <v>0.41078085015242144</v>
      </c>
      <c r="AF150" s="1506">
        <f t="shared" si="112"/>
        <v>0.33081707086797946</v>
      </c>
      <c r="AG150" s="1506">
        <f t="shared" si="113"/>
        <v>4.4340467464160392E-2</v>
      </c>
      <c r="AH150" s="1506">
        <f t="shared" si="126"/>
        <v>0</v>
      </c>
      <c r="AI150" s="1506">
        <f t="shared" si="114"/>
        <v>0.21406161151543854</v>
      </c>
      <c r="AJ150" s="1543">
        <f t="shared" si="115"/>
        <v>0.99999999999999989</v>
      </c>
      <c r="AK150" s="1557">
        <f t="shared" si="116"/>
        <v>25327.530111264685</v>
      </c>
      <c r="AL150" s="1558">
        <f t="shared" si="117"/>
        <v>0</v>
      </c>
      <c r="AM150" s="1558">
        <f t="shared" si="118"/>
        <v>0</v>
      </c>
      <c r="AN150" s="1558">
        <f t="shared" si="119"/>
        <v>25327.530111264685</v>
      </c>
      <c r="AO150" s="1545">
        <f t="shared" si="120"/>
        <v>0</v>
      </c>
    </row>
    <row r="151" spans="1:41">
      <c r="A151" s="873">
        <f>'Input data'!A131</f>
        <v>2031</v>
      </c>
      <c r="B151" s="1553">
        <f>'Input data'!B131</f>
        <v>66.518977190687664</v>
      </c>
      <c r="C151" s="1552">
        <f>'Input data'!C131</f>
        <v>3754.7097919248044</v>
      </c>
      <c r="D151" s="1554">
        <f>'Input data'!D131</f>
        <v>40013176.202348821</v>
      </c>
      <c r="E151" s="1510">
        <f>'Input data'!J131*C151</f>
        <v>44879.916613972797</v>
      </c>
      <c r="F151" s="1511">
        <f>'Input data'!L131</f>
        <v>84893.092816321616</v>
      </c>
      <c r="G151" s="1559">
        <f t="shared" si="129"/>
        <v>15741.132919951538</v>
      </c>
      <c r="H151" s="1511">
        <f t="shared" si="121"/>
        <v>47561.738459544424</v>
      </c>
      <c r="I151" s="1513">
        <f t="shared" si="96"/>
        <v>40013.176202348819</v>
      </c>
      <c r="J151" s="1456">
        <f>J150</f>
        <v>0.4</v>
      </c>
      <c r="K151" s="1514">
        <f t="shared" si="123"/>
        <v>13542.549971675042</v>
      </c>
      <c r="L151" s="1514">
        <f t="shared" si="97"/>
        <v>0</v>
      </c>
      <c r="M151" s="1513">
        <f t="shared" si="124"/>
        <v>13542.549971675042</v>
      </c>
      <c r="N151" s="1456">
        <f t="shared" si="130"/>
        <v>0.5</v>
      </c>
      <c r="O151" s="530">
        <f t="shared" si="98"/>
        <v>751.91700000000026</v>
      </c>
      <c r="P151" s="1483">
        <f t="shared" si="127"/>
        <v>14294.466971675041</v>
      </c>
      <c r="Q151" s="1366">
        <f t="shared" si="99"/>
        <v>49008.404407820919</v>
      </c>
      <c r="R151" s="1366">
        <f t="shared" si="125"/>
        <v>33267.271487869381</v>
      </c>
      <c r="S151" s="1516">
        <f t="shared" si="100"/>
        <v>1.3306643161462592</v>
      </c>
      <c r="T151" s="135" t="str">
        <f t="shared" si="101"/>
        <v>No</v>
      </c>
      <c r="U151" s="1516">
        <f t="shared" si="102"/>
        <v>1</v>
      </c>
      <c r="V151" s="1541">
        <f t="shared" si="95"/>
        <v>59892.59412990998</v>
      </c>
      <c r="W151" s="1542">
        <f t="shared" si="103"/>
        <v>0.29449390824414656</v>
      </c>
      <c r="X151" s="527">
        <f t="shared" si="104"/>
        <v>24007.90572140929</v>
      </c>
      <c r="Y151" s="1511">
        <f t="shared" si="105"/>
        <v>19599.170780871707</v>
      </c>
      <c r="Z151" s="1511">
        <f t="shared" si="106"/>
        <v>2780.0178550714586</v>
      </c>
      <c r="AA151" s="1511">
        <f t="shared" si="107"/>
        <v>0</v>
      </c>
      <c r="AB151" s="1511">
        <f t="shared" si="108"/>
        <v>13505.49977255753</v>
      </c>
      <c r="AC151" s="1511">
        <f t="shared" si="109"/>
        <v>59892.59412990998</v>
      </c>
      <c r="AD151" s="1556">
        <f t="shared" si="110"/>
        <v>8266.7728014577515</v>
      </c>
      <c r="AE151" s="1506">
        <f t="shared" si="111"/>
        <v>0.40084932152604646</v>
      </c>
      <c r="AF151" s="1506">
        <f t="shared" si="112"/>
        <v>0.32723863552078147</v>
      </c>
      <c r="AG151" s="1506">
        <f t="shared" si="113"/>
        <v>4.6416721390318529E-2</v>
      </c>
      <c r="AH151" s="1506">
        <f t="shared" si="126"/>
        <v>0</v>
      </c>
      <c r="AI151" s="1506">
        <f t="shared" si="114"/>
        <v>0.22549532156285362</v>
      </c>
      <c r="AJ151" s="1543">
        <f t="shared" si="115"/>
        <v>1</v>
      </c>
      <c r="AK151" s="1557">
        <f t="shared" si="116"/>
        <v>24007.90572140929</v>
      </c>
      <c r="AL151" s="1558">
        <f t="shared" si="117"/>
        <v>0</v>
      </c>
      <c r="AM151" s="1558">
        <f t="shared" si="118"/>
        <v>0</v>
      </c>
      <c r="AN151" s="1558">
        <f t="shared" si="119"/>
        <v>24007.90572140929</v>
      </c>
      <c r="AO151" s="1545">
        <f t="shared" si="120"/>
        <v>0</v>
      </c>
    </row>
    <row r="152" spans="1:41">
      <c r="A152" s="873">
        <f>'Input data'!A132</f>
        <v>2032</v>
      </c>
      <c r="B152" s="1553">
        <f>'Input data'!B132</f>
        <v>67.08666821358311</v>
      </c>
      <c r="C152" s="1552">
        <f>'Input data'!C132</f>
        <v>3841.2772730382248</v>
      </c>
      <c r="D152" s="1554">
        <f>'Input data'!D132</f>
        <v>38610746.730229639</v>
      </c>
      <c r="E152" s="1510">
        <f>'Input data'!J132*C152</f>
        <v>45914.65472934131</v>
      </c>
      <c r="F152" s="1511">
        <f>'Input data'!L132</f>
        <v>84525.401459570945</v>
      </c>
      <c r="G152" s="1559">
        <f>G137*(1-E6)</f>
        <v>13687.941669523079</v>
      </c>
      <c r="H152" s="1511">
        <f t="shared" si="121"/>
        <v>48892.55669806611</v>
      </c>
      <c r="I152" s="1513">
        <f t="shared" si="96"/>
        <v>38610.746730229635</v>
      </c>
      <c r="J152" s="1456">
        <f t="shared" ref="J152:J170" si="131">J151</f>
        <v>0.4</v>
      </c>
      <c r="K152" s="1514">
        <f t="shared" si="123"/>
        <v>13067.894545375515</v>
      </c>
      <c r="L152" s="1514">
        <f t="shared" si="97"/>
        <v>0</v>
      </c>
      <c r="M152" s="1513">
        <f t="shared" si="124"/>
        <v>13067.894545375515</v>
      </c>
      <c r="N152" s="1456">
        <f t="shared" si="130"/>
        <v>0.5</v>
      </c>
      <c r="O152" s="530">
        <f t="shared" si="98"/>
        <v>751.91700000000026</v>
      </c>
      <c r="P152" s="1483">
        <f t="shared" si="127"/>
        <v>13819.811545375514</v>
      </c>
      <c r="Q152" s="1366">
        <f t="shared" si="99"/>
        <v>48760.686822213669</v>
      </c>
      <c r="R152" s="1366">
        <f t="shared" si="125"/>
        <v>35072.745152690593</v>
      </c>
      <c r="S152" s="1516">
        <f t="shared" si="100"/>
        <v>1.3703374985511192</v>
      </c>
      <c r="T152" s="135" t="str">
        <f t="shared" si="101"/>
        <v>No</v>
      </c>
      <c r="U152" s="1516">
        <f t="shared" si="102"/>
        <v>1</v>
      </c>
      <c r="V152" s="1541">
        <f t="shared" si="95"/>
        <v>58931.162675495056</v>
      </c>
      <c r="W152" s="1542">
        <f t="shared" si="103"/>
        <v>0.30279937559737924</v>
      </c>
      <c r="X152" s="527">
        <f t="shared" si="104"/>
        <v>23166.44803813778</v>
      </c>
      <c r="Y152" s="1511">
        <f t="shared" si="105"/>
        <v>19121.058896937859</v>
      </c>
      <c r="Z152" s="1511">
        <f t="shared" si="106"/>
        <v>2826.7771499829059</v>
      </c>
      <c r="AA152" s="1511">
        <f t="shared" si="107"/>
        <v>0</v>
      </c>
      <c r="AB152" s="1511">
        <f t="shared" si="108"/>
        <v>13816.87859043651</v>
      </c>
      <c r="AC152" s="1511">
        <f t="shared" si="109"/>
        <v>58931.162675495056</v>
      </c>
      <c r="AD152" s="1556">
        <f t="shared" si="110"/>
        <v>9478.5063686147005</v>
      </c>
      <c r="AE152" s="1506">
        <f t="shared" si="111"/>
        <v>0.39311031695919563</v>
      </c>
      <c r="AF152" s="1506">
        <f t="shared" si="112"/>
        <v>0.32446430765719203</v>
      </c>
      <c r="AG152" s="1506">
        <f t="shared" si="113"/>
        <v>4.7967442379315987E-2</v>
      </c>
      <c r="AH152" s="1506">
        <f t="shared" si="126"/>
        <v>0</v>
      </c>
      <c r="AI152" s="1506">
        <f t="shared" si="114"/>
        <v>0.23445793300429638</v>
      </c>
      <c r="AJ152" s="1543">
        <f t="shared" si="115"/>
        <v>1</v>
      </c>
      <c r="AK152" s="1557">
        <f t="shared" si="116"/>
        <v>23166.44803813778</v>
      </c>
      <c r="AL152" s="1558">
        <f t="shared" si="117"/>
        <v>0</v>
      </c>
      <c r="AM152" s="1558">
        <f t="shared" si="118"/>
        <v>0</v>
      </c>
      <c r="AN152" s="1558">
        <f t="shared" si="119"/>
        <v>23166.44803813778</v>
      </c>
      <c r="AO152" s="1545">
        <f t="shared" si="120"/>
        <v>0</v>
      </c>
    </row>
    <row r="153" spans="1:41">
      <c r="A153" s="873">
        <f>'Input data'!A133</f>
        <v>2033</v>
      </c>
      <c r="B153" s="1553">
        <f>'Input data'!B133</f>
        <v>67.659204065895452</v>
      </c>
      <c r="C153" s="1552">
        <f>'Input data'!C133</f>
        <v>3925.8301023425406</v>
      </c>
      <c r="D153" s="1554">
        <f>'Input data'!D133</f>
        <v>35893925.366364077</v>
      </c>
      <c r="E153" s="1510">
        <f>'Input data'!J133*C153</f>
        <v>46925.311781136472</v>
      </c>
      <c r="F153" s="1511">
        <f>'Input data'!L133</f>
        <v>82819.237147500564</v>
      </c>
      <c r="G153" s="1559">
        <f>G152</f>
        <v>13687.941669523079</v>
      </c>
      <c r="H153" s="1511">
        <f t="shared" si="121"/>
        <v>46922.871757248489</v>
      </c>
      <c r="I153" s="1513">
        <f t="shared" si="96"/>
        <v>35893.925366364077</v>
      </c>
      <c r="J153" s="1456">
        <f t="shared" si="131"/>
        <v>0.4</v>
      </c>
      <c r="K153" s="1514">
        <f t="shared" si="123"/>
        <v>12148.380210942252</v>
      </c>
      <c r="L153" s="1514">
        <f t="shared" si="97"/>
        <v>0</v>
      </c>
      <c r="M153" s="1513">
        <f t="shared" si="124"/>
        <v>12148.380210942252</v>
      </c>
      <c r="N153" s="1456">
        <f t="shared" si="130"/>
        <v>0.5</v>
      </c>
      <c r="O153" s="530">
        <f t="shared" si="98"/>
        <v>751.91700000000026</v>
      </c>
      <c r="P153" s="1483">
        <f t="shared" si="127"/>
        <v>12900.297210942252</v>
      </c>
      <c r="Q153" s="1366">
        <f t="shared" si="99"/>
        <v>47710.51621582931</v>
      </c>
      <c r="R153" s="1366">
        <f t="shared" si="125"/>
        <v>34022.574546306234</v>
      </c>
      <c r="S153" s="1516">
        <f t="shared" si="100"/>
        <v>1.2998534910628663</v>
      </c>
      <c r="T153" s="135" t="str">
        <f t="shared" si="101"/>
        <v>No</v>
      </c>
      <c r="U153" s="1516">
        <f t="shared" si="102"/>
        <v>1</v>
      </c>
      <c r="V153" s="1541">
        <f t="shared" si="95"/>
        <v>56645.07615148968</v>
      </c>
      <c r="W153" s="1542">
        <f t="shared" si="103"/>
        <v>0.31603962916725326</v>
      </c>
      <c r="X153" s="527">
        <f t="shared" si="104"/>
        <v>21536.355219818444</v>
      </c>
      <c r="Y153" s="1511">
        <f t="shared" si="105"/>
        <v>18115.26188949624</v>
      </c>
      <c r="Z153" s="1511">
        <f t="shared" si="106"/>
        <v>2872.4482337453837</v>
      </c>
      <c r="AA153" s="1511">
        <f t="shared" si="107"/>
        <v>0</v>
      </c>
      <c r="AB153" s="1511">
        <f t="shared" si="108"/>
        <v>14121.010808429617</v>
      </c>
      <c r="AC153" s="1511">
        <f t="shared" si="109"/>
        <v>56645.07615148968</v>
      </c>
      <c r="AD153" s="1556">
        <f t="shared" si="110"/>
        <v>7848.413550295365</v>
      </c>
      <c r="AE153" s="1506">
        <f t="shared" si="111"/>
        <v>0.38019818637408737</v>
      </c>
      <c r="AF153" s="1506">
        <f t="shared" si="112"/>
        <v>0.31980293999516207</v>
      </c>
      <c r="AG153" s="1506">
        <f t="shared" si="113"/>
        <v>5.0709583760879855E-2</v>
      </c>
      <c r="AH153" s="1506">
        <f t="shared" si="126"/>
        <v>0</v>
      </c>
      <c r="AI153" s="1506">
        <f t="shared" si="114"/>
        <v>0.24928928986987081</v>
      </c>
      <c r="AJ153" s="1543">
        <f t="shared" si="115"/>
        <v>1</v>
      </c>
      <c r="AK153" s="1557">
        <f t="shared" si="116"/>
        <v>21536.355219818441</v>
      </c>
      <c r="AL153" s="1558">
        <f t="shared" si="117"/>
        <v>0</v>
      </c>
      <c r="AM153" s="1558">
        <f t="shared" si="118"/>
        <v>0</v>
      </c>
      <c r="AN153" s="1558">
        <f t="shared" si="119"/>
        <v>21536.355219818441</v>
      </c>
      <c r="AO153" s="1545">
        <f t="shared" si="120"/>
        <v>0</v>
      </c>
    </row>
    <row r="154" spans="1:41">
      <c r="A154" s="873">
        <f>'Input data'!A134</f>
        <v>2034</v>
      </c>
      <c r="B154" s="1553">
        <f>'Input data'!B134</f>
        <v>68.236626094715163</v>
      </c>
      <c r="C154" s="1552">
        <f>'Input data'!C134</f>
        <v>4017.5545355657728</v>
      </c>
      <c r="D154" s="1554">
        <f>'Input data'!D134</f>
        <v>34070640.252123825</v>
      </c>
      <c r="E154" s="1510">
        <f>'Input data'!J134*C154</f>
        <v>48021.690767170505</v>
      </c>
      <c r="F154" s="1511">
        <f>'Input data'!L134</f>
        <v>82092.331019294332</v>
      </c>
      <c r="G154" s="1559">
        <f t="shared" ref="G154:G170" si="132">G153</f>
        <v>13687.941669523079</v>
      </c>
      <c r="H154" s="1511">
        <f t="shared" si="121"/>
        <v>45840.915786723039</v>
      </c>
      <c r="I154" s="1513">
        <f t="shared" si="96"/>
        <v>34070.640252123827</v>
      </c>
      <c r="J154" s="1456">
        <f t="shared" si="131"/>
        <v>0.4</v>
      </c>
      <c r="K154" s="1514">
        <f t="shared" si="123"/>
        <v>11531.285240841869</v>
      </c>
      <c r="L154" s="1514">
        <f t="shared" si="97"/>
        <v>0</v>
      </c>
      <c r="M154" s="1513">
        <f t="shared" si="124"/>
        <v>11531.285240841869</v>
      </c>
      <c r="N154" s="1456">
        <f t="shared" si="130"/>
        <v>0.5</v>
      </c>
      <c r="O154" s="530">
        <f t="shared" si="98"/>
        <v>751.91700000000026</v>
      </c>
      <c r="P154" s="1483">
        <f t="shared" si="127"/>
        <v>12283.202240841869</v>
      </c>
      <c r="Q154" s="1366">
        <f t="shared" si="99"/>
        <v>47245.655215404244</v>
      </c>
      <c r="R154" s="1366">
        <f t="shared" si="125"/>
        <v>33557.713545881168</v>
      </c>
      <c r="S154" s="1516">
        <f t="shared" si="100"/>
        <v>1.25200067803629</v>
      </c>
      <c r="T154" s="135" t="str">
        <f t="shared" si="101"/>
        <v>No</v>
      </c>
      <c r="U154" s="1516">
        <f t="shared" si="102"/>
        <v>1</v>
      </c>
      <c r="V154" s="1541">
        <f t="shared" si="95"/>
        <v>55289.05995516439</v>
      </c>
      <c r="W154" s="1542">
        <f t="shared" si="103"/>
        <v>0.3265015225092136</v>
      </c>
      <c r="X154" s="527">
        <f t="shared" si="104"/>
        <v>20442.384151274295</v>
      </c>
      <c r="Y154" s="1511">
        <f t="shared" si="105"/>
        <v>17473.743835059187</v>
      </c>
      <c r="Z154" s="1511">
        <f t="shared" si="106"/>
        <v>2921.9930485939417</v>
      </c>
      <c r="AA154" s="1511">
        <f t="shared" si="107"/>
        <v>0</v>
      </c>
      <c r="AB154" s="1511">
        <f t="shared" si="108"/>
        <v>14450.938920236969</v>
      </c>
      <c r="AC154" s="1511">
        <f t="shared" si="109"/>
        <v>55289.05995516439</v>
      </c>
      <c r="AD154" s="1556">
        <f t="shared" si="110"/>
        <v>6754.4424817512154</v>
      </c>
      <c r="AE154" s="1506">
        <f t="shared" si="111"/>
        <v>0.36973651148801689</v>
      </c>
      <c r="AF154" s="1506">
        <f t="shared" si="112"/>
        <v>0.31604342430906202</v>
      </c>
      <c r="AG154" s="1506">
        <f t="shared" si="113"/>
        <v>5.2849389209429068E-2</v>
      </c>
      <c r="AH154" s="1506">
        <f t="shared" si="126"/>
        <v>0</v>
      </c>
      <c r="AI154" s="1506">
        <f t="shared" si="114"/>
        <v>0.26137067499349209</v>
      </c>
      <c r="AJ154" s="1543">
        <f t="shared" si="115"/>
        <v>1</v>
      </c>
      <c r="AK154" s="1557">
        <f t="shared" si="116"/>
        <v>20442.384151274295</v>
      </c>
      <c r="AL154" s="1558">
        <f t="shared" si="117"/>
        <v>0</v>
      </c>
      <c r="AM154" s="1558">
        <f t="shared" si="118"/>
        <v>0</v>
      </c>
      <c r="AN154" s="1558">
        <f t="shared" si="119"/>
        <v>20442.384151274295</v>
      </c>
      <c r="AO154" s="1545">
        <f t="shared" si="120"/>
        <v>0</v>
      </c>
    </row>
    <row r="155" spans="1:41">
      <c r="A155" s="873">
        <f>'Input data'!A135</f>
        <v>2035</v>
      </c>
      <c r="B155" s="1553">
        <f>'Input data'!B135</f>
        <v>68.818976000000006</v>
      </c>
      <c r="C155" s="1552">
        <f>'Input data'!C135</f>
        <v>4109.6070708193529</v>
      </c>
      <c r="D155" s="1554">
        <f>'Input data'!D135</f>
        <v>32101550.937127549</v>
      </c>
      <c r="E155" s="1510">
        <f>'Input data'!J135*C155</f>
        <v>49121.991545454519</v>
      </c>
      <c r="F155" s="1511">
        <f>'Input data'!L135</f>
        <v>81223.542482582066</v>
      </c>
      <c r="G155" s="1559">
        <f t="shared" si="132"/>
        <v>13687.941669523079</v>
      </c>
      <c r="H155" s="1511">
        <f t="shared" si="121"/>
        <v>44624.379886590934</v>
      </c>
      <c r="I155" s="1513">
        <f t="shared" si="96"/>
        <v>32101.550937127548</v>
      </c>
      <c r="J155" s="1456">
        <f t="shared" si="131"/>
        <v>0.4</v>
      </c>
      <c r="K155" s="1514">
        <f t="shared" si="123"/>
        <v>10864.842509273283</v>
      </c>
      <c r="L155" s="1514">
        <f t="shared" si="97"/>
        <v>0</v>
      </c>
      <c r="M155" s="1513">
        <f t="shared" si="124"/>
        <v>10864.842509273283</v>
      </c>
      <c r="N155" s="1456">
        <f t="shared" si="130"/>
        <v>0.5</v>
      </c>
      <c r="O155" s="530">
        <f t="shared" si="98"/>
        <v>751.91700000000026</v>
      </c>
      <c r="P155" s="1483">
        <f t="shared" si="127"/>
        <v>11616.759509273283</v>
      </c>
      <c r="Q155" s="1366">
        <f t="shared" si="99"/>
        <v>46695.562046840729</v>
      </c>
      <c r="R155" s="1366">
        <f t="shared" si="125"/>
        <v>33007.620377317653</v>
      </c>
      <c r="S155" s="1516">
        <f t="shared" si="100"/>
        <v>1.2031370057180844</v>
      </c>
      <c r="T155" s="135" t="str">
        <f t="shared" si="101"/>
        <v>No</v>
      </c>
      <c r="U155" s="1516">
        <f t="shared" si="102"/>
        <v>1</v>
      </c>
      <c r="V155" s="1541">
        <f t="shared" si="95"/>
        <v>53788.910998017869</v>
      </c>
      <c r="W155" s="1542">
        <f t="shared" si="103"/>
        <v>0.33776699028421964</v>
      </c>
      <c r="X155" s="527">
        <f t="shared" si="104"/>
        <v>19260.930562276528</v>
      </c>
      <c r="Y155" s="1511">
        <f t="shared" si="105"/>
        <v>16774.218150153294</v>
      </c>
      <c r="Z155" s="1511">
        <f t="shared" si="106"/>
        <v>2971.7150872614297</v>
      </c>
      <c r="AA155" s="1511">
        <f t="shared" si="107"/>
        <v>0</v>
      </c>
      <c r="AB155" s="1511">
        <f t="shared" si="108"/>
        <v>14782.04719832662</v>
      </c>
      <c r="AC155" s="1511">
        <f t="shared" si="109"/>
        <v>53788.910998017869</v>
      </c>
      <c r="AD155" s="1556">
        <f t="shared" si="110"/>
        <v>5572.9888927534485</v>
      </c>
      <c r="AE155" s="1506">
        <f t="shared" si="111"/>
        <v>0.35808366826735527</v>
      </c>
      <c r="AF155" s="1506">
        <f t="shared" si="112"/>
        <v>0.31185271906269729</v>
      </c>
      <c r="AG155" s="1506">
        <f t="shared" si="113"/>
        <v>5.524772731262282E-2</v>
      </c>
      <c r="AH155" s="1506">
        <f t="shared" si="126"/>
        <v>0</v>
      </c>
      <c r="AI155" s="1506">
        <f t="shared" si="114"/>
        <v>0.27481588535732471</v>
      </c>
      <c r="AJ155" s="1543">
        <f t="shared" si="115"/>
        <v>1</v>
      </c>
      <c r="AK155" s="1557">
        <f t="shared" si="116"/>
        <v>19260.930562276528</v>
      </c>
      <c r="AL155" s="1558">
        <f t="shared" si="117"/>
        <v>0</v>
      </c>
      <c r="AM155" s="1558">
        <f t="shared" si="118"/>
        <v>0</v>
      </c>
      <c r="AN155" s="1558">
        <f t="shared" si="119"/>
        <v>19260.930562276528</v>
      </c>
      <c r="AO155" s="1545">
        <f t="shared" si="120"/>
        <v>0</v>
      </c>
    </row>
    <row r="156" spans="1:41">
      <c r="A156" s="873">
        <f>'Input data'!A136</f>
        <v>2036</v>
      </c>
      <c r="B156" s="1553">
        <f>'Input data'!B136</f>
        <v>69.322810489383542</v>
      </c>
      <c r="C156" s="1552">
        <f>'Input data'!C136</f>
        <v>4212.3662007146222</v>
      </c>
      <c r="D156" s="1554">
        <f>'Input data'!D136</f>
        <v>29486027.004734956</v>
      </c>
      <c r="E156" s="1510">
        <f>'Input data'!J136*C156</f>
        <v>50350.267880137602</v>
      </c>
      <c r="F156" s="1511">
        <f>'Input data'!L136</f>
        <v>79836.294884872565</v>
      </c>
      <c r="G156" s="1559">
        <f t="shared" si="132"/>
        <v>13687.941669523079</v>
      </c>
      <c r="H156" s="1511">
        <f t="shared" si="121"/>
        <v>42874.629243327305</v>
      </c>
      <c r="I156" s="1513">
        <f t="shared" si="96"/>
        <v>29486.027004734955</v>
      </c>
      <c r="J156" s="1456">
        <f t="shared" si="131"/>
        <v>0.4</v>
      </c>
      <c r="K156" s="1514">
        <f>(I156)*J156-(I156)*$J$137</f>
        <v>9979.6125195965451</v>
      </c>
      <c r="L156" s="1514">
        <f t="shared" si="97"/>
        <v>0</v>
      </c>
      <c r="M156" s="1513">
        <f t="shared" si="124"/>
        <v>9979.6125195965451</v>
      </c>
      <c r="N156" s="1456">
        <f t="shared" si="130"/>
        <v>0.5</v>
      </c>
      <c r="O156" s="530">
        <f t="shared" si="98"/>
        <v>751.91700000000026</v>
      </c>
      <c r="P156" s="1483">
        <f t="shared" si="127"/>
        <v>10731.529519596545</v>
      </c>
      <c r="Q156" s="1366">
        <f t="shared" si="99"/>
        <v>45831.041393253836</v>
      </c>
      <c r="R156" s="1366">
        <f t="shared" si="125"/>
        <v>32143.099723730757</v>
      </c>
      <c r="S156" s="1516">
        <f t="shared" si="100"/>
        <v>1.1422798975539112</v>
      </c>
      <c r="T156" s="135" t="str">
        <f t="shared" si="101"/>
        <v>No</v>
      </c>
      <c r="U156" s="1516">
        <f t="shared" si="102"/>
        <v>1</v>
      </c>
      <c r="V156" s="1541">
        <f t="shared" si="95"/>
        <v>51696.869694459703</v>
      </c>
      <c r="W156" s="1542">
        <f t="shared" si="103"/>
        <v>0.35246406701351995</v>
      </c>
      <c r="X156" s="527">
        <f t="shared" si="104"/>
        <v>17691.616202840971</v>
      </c>
      <c r="Y156" s="1511">
        <f t="shared" si="105"/>
        <v>15826.366662965132</v>
      </c>
      <c r="Z156" s="1511">
        <f t="shared" si="106"/>
        <v>3027.2202769448536</v>
      </c>
      <c r="AA156" s="1511">
        <f t="shared" si="107"/>
        <v>0</v>
      </c>
      <c r="AB156" s="1511">
        <f t="shared" si="108"/>
        <v>15151.666551708742</v>
      </c>
      <c r="AC156" s="1511">
        <f t="shared" si="109"/>
        <v>51696.869694459703</v>
      </c>
      <c r="AD156" s="1556">
        <f t="shared" si="110"/>
        <v>4003.6745333178915</v>
      </c>
      <c r="AE156" s="1506">
        <f t="shared" si="111"/>
        <v>0.3422183259335132</v>
      </c>
      <c r="AF156" s="1506">
        <f t="shared" si="112"/>
        <v>0.3061378136916717</v>
      </c>
      <c r="AG156" s="1506">
        <f t="shared" si="113"/>
        <v>5.8557129180865614E-2</v>
      </c>
      <c r="AH156" s="1506">
        <f t="shared" si="126"/>
        <v>0</v>
      </c>
      <c r="AI156" s="1506">
        <f t="shared" si="114"/>
        <v>0.29308673119394946</v>
      </c>
      <c r="AJ156" s="1543">
        <f t="shared" si="115"/>
        <v>1</v>
      </c>
      <c r="AK156" s="1557">
        <f t="shared" si="116"/>
        <v>17691.616202840974</v>
      </c>
      <c r="AL156" s="1558">
        <f t="shared" si="117"/>
        <v>0</v>
      </c>
      <c r="AM156" s="1558">
        <f t="shared" si="118"/>
        <v>0</v>
      </c>
      <c r="AN156" s="1558">
        <f t="shared" si="119"/>
        <v>17691.616202840974</v>
      </c>
      <c r="AO156" s="1545">
        <f t="shared" si="120"/>
        <v>0</v>
      </c>
    </row>
    <row r="157" spans="1:41">
      <c r="A157" s="873">
        <f>'Input data'!A137</f>
        <v>2037</v>
      </c>
      <c r="B157" s="1553">
        <f>'Input data'!B137</f>
        <v>69.830333629884052</v>
      </c>
      <c r="C157" s="1552">
        <f>'Input data'!C137</f>
        <v>4323.2869691255937</v>
      </c>
      <c r="D157" s="1554">
        <f>'Input data'!D137</f>
        <v>27584050.105578285</v>
      </c>
      <c r="E157" s="1510">
        <f>'Input data'!J137*C157</f>
        <v>51676.099998441008</v>
      </c>
      <c r="F157" s="1511">
        <f>'Input data'!L137</f>
        <v>79260.150104019296</v>
      </c>
      <c r="G157" s="1559">
        <f t="shared" si="132"/>
        <v>13687.941669523079</v>
      </c>
      <c r="H157" s="1511">
        <f t="shared" si="121"/>
        <v>41850.48663023574</v>
      </c>
      <c r="I157" s="1513">
        <f t="shared" si="96"/>
        <v>27584.050105578284</v>
      </c>
      <c r="J157" s="1456">
        <f t="shared" si="131"/>
        <v>0.4</v>
      </c>
      <c r="K157" s="1514">
        <f t="shared" si="123"/>
        <v>9335.8841369372167</v>
      </c>
      <c r="L157" s="1514">
        <f t="shared" si="97"/>
        <v>0</v>
      </c>
      <c r="M157" s="1513">
        <f t="shared" si="124"/>
        <v>9335.8841369372167</v>
      </c>
      <c r="N157" s="1456">
        <f t="shared" si="130"/>
        <v>0.5</v>
      </c>
      <c r="O157" s="530">
        <f t="shared" si="98"/>
        <v>751.91700000000026</v>
      </c>
      <c r="P157" s="1483">
        <f t="shared" si="127"/>
        <v>10087.801136937216</v>
      </c>
      <c r="Q157" s="1366">
        <f t="shared" si="99"/>
        <v>45450.627162821598</v>
      </c>
      <c r="R157" s="1366">
        <f t="shared" si="125"/>
        <v>31762.685493298519</v>
      </c>
      <c r="S157" s="1516">
        <f t="shared" si="100"/>
        <v>1.0990473658006965</v>
      </c>
      <c r="T157" s="135" t="str">
        <f t="shared" si="101"/>
        <v>No</v>
      </c>
      <c r="U157" s="1516">
        <f t="shared" si="102"/>
        <v>1</v>
      </c>
      <c r="V157" s="1541">
        <f t="shared" si="95"/>
        <v>50359.953004544666</v>
      </c>
      <c r="W157" s="1542">
        <f t="shared" si="103"/>
        <v>0.36462455674821004</v>
      </c>
      <c r="X157" s="527">
        <f t="shared" si="104"/>
        <v>16550.430063346968</v>
      </c>
      <c r="Y157" s="1511">
        <f t="shared" si="105"/>
        <v>15171.74607488756</v>
      </c>
      <c r="Z157" s="1511">
        <f t="shared" si="106"/>
        <v>3087.1339634149208</v>
      </c>
      <c r="AA157" s="1511">
        <f t="shared" si="107"/>
        <v>0</v>
      </c>
      <c r="AB157" s="1511">
        <f t="shared" si="108"/>
        <v>15550.642902895217</v>
      </c>
      <c r="AC157" s="1511">
        <f t="shared" si="109"/>
        <v>50359.953004544666</v>
      </c>
      <c r="AD157" s="1556">
        <f t="shared" si="110"/>
        <v>2862.4883938238891</v>
      </c>
      <c r="AE157" s="1506">
        <f t="shared" si="111"/>
        <v>0.32864268284470793</v>
      </c>
      <c r="AF157" s="1506">
        <f t="shared" si="112"/>
        <v>0.30126608882098055</v>
      </c>
      <c r="AG157" s="1506">
        <f t="shared" si="113"/>
        <v>6.130136704329979E-2</v>
      </c>
      <c r="AH157" s="1506">
        <f t="shared" si="126"/>
        <v>0</v>
      </c>
      <c r="AI157" s="1506">
        <f t="shared" si="114"/>
        <v>0.30878986129101171</v>
      </c>
      <c r="AJ157" s="1543">
        <f t="shared" si="115"/>
        <v>1</v>
      </c>
      <c r="AK157" s="1557">
        <f t="shared" si="116"/>
        <v>16550.430063346968</v>
      </c>
      <c r="AL157" s="1558">
        <f t="shared" si="117"/>
        <v>0</v>
      </c>
      <c r="AM157" s="1558">
        <f t="shared" si="118"/>
        <v>0</v>
      </c>
      <c r="AN157" s="1558">
        <f t="shared" si="119"/>
        <v>16550.430063346968</v>
      </c>
      <c r="AO157" s="1545">
        <f t="shared" si="120"/>
        <v>0</v>
      </c>
    </row>
    <row r="158" spans="1:41">
      <c r="A158" s="873">
        <f>'Input data'!A138</f>
        <v>2038</v>
      </c>
      <c r="B158" s="1553">
        <f>'Input data'!B138</f>
        <v>70.341572426693446</v>
      </c>
      <c r="C158" s="1552">
        <f>'Input data'!C138</f>
        <v>4429.5258324159622</v>
      </c>
      <c r="D158" s="1554">
        <f>'Input data'!D138</f>
        <v>25666208.351278711</v>
      </c>
      <c r="E158" s="1510">
        <f>'Input data'!J138*C158</f>
        <v>52945.969466352864</v>
      </c>
      <c r="F158" s="1511">
        <f>'Input data'!L138</f>
        <v>78612.177817631571</v>
      </c>
      <c r="G158" s="1511">
        <f t="shared" si="132"/>
        <v>13687.941669523079</v>
      </c>
      <c r="H158" s="1511">
        <f t="shared" si="121"/>
        <v>40779.343840724294</v>
      </c>
      <c r="I158" s="1513">
        <f t="shared" si="96"/>
        <v>25666.20835127871</v>
      </c>
      <c r="J158" s="1456">
        <f t="shared" si="131"/>
        <v>0.4</v>
      </c>
      <c r="K158" s="1514">
        <f t="shared" si="123"/>
        <v>8686.7862581779118</v>
      </c>
      <c r="L158" s="1514">
        <f t="shared" si="97"/>
        <v>0</v>
      </c>
      <c r="M158" s="1513">
        <f t="shared" si="124"/>
        <v>8686.7862581779118</v>
      </c>
      <c r="N158" s="1456">
        <f t="shared" si="130"/>
        <v>0.5</v>
      </c>
      <c r="O158" s="530">
        <f t="shared" si="98"/>
        <v>751.91700000000026</v>
      </c>
      <c r="P158" s="1483">
        <f t="shared" si="127"/>
        <v>9438.7032581779113</v>
      </c>
      <c r="Q158" s="1366">
        <f t="shared" si="99"/>
        <v>45028.582252069456</v>
      </c>
      <c r="R158" s="1366">
        <f t="shared" si="125"/>
        <v>31340.640582546377</v>
      </c>
      <c r="S158" s="1516">
        <f t="shared" si="100"/>
        <v>1.0577741938308016</v>
      </c>
      <c r="T158" s="135" t="str">
        <f t="shared" si="101"/>
        <v>No</v>
      </c>
      <c r="U158" s="1516">
        <f t="shared" si="102"/>
        <v>1</v>
      </c>
      <c r="V158" s="1541">
        <f t="shared" si="95"/>
        <v>48983.320576329352</v>
      </c>
      <c r="W158" s="1542">
        <f t="shared" si="103"/>
        <v>0.37689907675674261</v>
      </c>
      <c r="X158" s="527">
        <f t="shared" si="104"/>
        <v>15399.725010767226</v>
      </c>
      <c r="Y158" s="1511">
        <f t="shared" si="105"/>
        <v>14506.298159732505</v>
      </c>
      <c r="Z158" s="1511">
        <f t="shared" si="106"/>
        <v>3144.518725865646</v>
      </c>
      <c r="AA158" s="1511">
        <f t="shared" si="107"/>
        <v>0</v>
      </c>
      <c r="AB158" s="1511">
        <f t="shared" si="108"/>
        <v>15932.778679963969</v>
      </c>
      <c r="AC158" s="1511">
        <f t="shared" si="109"/>
        <v>48983.320576329352</v>
      </c>
      <c r="AD158" s="1556">
        <f t="shared" si="110"/>
        <v>1711.7833412441469</v>
      </c>
      <c r="AE158" s="1506">
        <f t="shared" si="111"/>
        <v>0.31438711850435419</v>
      </c>
      <c r="AF158" s="1506">
        <f t="shared" si="112"/>
        <v>0.29614770883341285</v>
      </c>
      <c r="AG158" s="1506">
        <f t="shared" si="113"/>
        <v>6.4195703534749737E-2</v>
      </c>
      <c r="AH158" s="1506">
        <f t="shared" si="126"/>
        <v>0</v>
      </c>
      <c r="AI158" s="1506">
        <f t="shared" si="114"/>
        <v>0.32526946912748311</v>
      </c>
      <c r="AJ158" s="1543">
        <f t="shared" si="115"/>
        <v>1</v>
      </c>
      <c r="AK158" s="1557">
        <f t="shared" si="116"/>
        <v>15399.725010767226</v>
      </c>
      <c r="AL158" s="1558">
        <f t="shared" si="117"/>
        <v>0</v>
      </c>
      <c r="AM158" s="1558">
        <f t="shared" si="118"/>
        <v>0</v>
      </c>
      <c r="AN158" s="1558">
        <f t="shared" si="119"/>
        <v>15399.725010767226</v>
      </c>
      <c r="AO158" s="1545">
        <f t="shared" si="120"/>
        <v>0</v>
      </c>
    </row>
    <row r="159" spans="1:41">
      <c r="A159" s="873">
        <f>'Input data'!A139</f>
        <v>2039</v>
      </c>
      <c r="B159" s="1553">
        <f>'Input data'!B139</f>
        <v>70.856554082712819</v>
      </c>
      <c r="C159" s="1552">
        <f>'Input data'!C139</f>
        <v>4537.8682488831228</v>
      </c>
      <c r="D159" s="1554">
        <f>'Input data'!D139</f>
        <v>23748366.596979138</v>
      </c>
      <c r="E159" s="1510">
        <f>'Input data'!J139*C159</f>
        <v>54240.982632819141</v>
      </c>
      <c r="F159" s="1511">
        <f>'Input data'!L139</f>
        <v>77989.349229798274</v>
      </c>
      <c r="G159" s="1511">
        <f t="shared" si="132"/>
        <v>13687.941669523079</v>
      </c>
      <c r="H159" s="1511">
        <f t="shared" si="121"/>
        <v>39722.628684459953</v>
      </c>
      <c r="I159" s="1513">
        <f t="shared" si="96"/>
        <v>23748.366596979136</v>
      </c>
      <c r="J159" s="1456">
        <f t="shared" si="131"/>
        <v>0.4</v>
      </c>
      <c r="K159" s="1514">
        <f t="shared" si="123"/>
        <v>8037.6883794186069</v>
      </c>
      <c r="L159" s="1514">
        <f t="shared" si="97"/>
        <v>0</v>
      </c>
      <c r="M159" s="1513">
        <f t="shared" si="124"/>
        <v>8037.6883794186069</v>
      </c>
      <c r="N159" s="1456">
        <f t="shared" si="130"/>
        <v>0.5</v>
      </c>
      <c r="O159" s="530">
        <f t="shared" si="98"/>
        <v>751.91700000000026</v>
      </c>
      <c r="P159" s="1483">
        <f t="shared" si="127"/>
        <v>8789.6053794186064</v>
      </c>
      <c r="Q159" s="1366">
        <f t="shared" si="99"/>
        <v>44620.964974564427</v>
      </c>
      <c r="R159" s="1366">
        <f t="shared" si="125"/>
        <v>30933.023305041348</v>
      </c>
      <c r="S159" s="1516">
        <f t="shared" si="100"/>
        <v>1.018473571197428</v>
      </c>
      <c r="T159" s="135" t="str">
        <f t="shared" si="101"/>
        <v>No</v>
      </c>
      <c r="U159" s="1516">
        <f t="shared" si="102"/>
        <v>1</v>
      </c>
      <c r="V159" s="1541">
        <f t="shared" si="95"/>
        <v>47617.404213421338</v>
      </c>
      <c r="W159" s="1542">
        <f t="shared" si="103"/>
        <v>0.38943708745260797</v>
      </c>
      <c r="X159" s="527">
        <f t="shared" si="104"/>
        <v>14249.019958187482</v>
      </c>
      <c r="Y159" s="1511">
        <f t="shared" si="105"/>
        <v>13842.863705220734</v>
      </c>
      <c r="Z159" s="1511">
        <f t="shared" si="106"/>
        <v>3203.0397194055795</v>
      </c>
      <c r="AA159" s="1511">
        <f t="shared" si="107"/>
        <v>0</v>
      </c>
      <c r="AB159" s="1511">
        <f t="shared" si="108"/>
        <v>16322.480830607541</v>
      </c>
      <c r="AC159" s="1511">
        <f t="shared" si="109"/>
        <v>47617.404213421338</v>
      </c>
      <c r="AD159" s="1556">
        <f t="shared" si="110"/>
        <v>561.07828866440286</v>
      </c>
      <c r="AE159" s="1506">
        <f t="shared" si="111"/>
        <v>0.29923974633987471</v>
      </c>
      <c r="AF159" s="1506">
        <f t="shared" si="112"/>
        <v>0.29071017065896704</v>
      </c>
      <c r="AG159" s="1506">
        <f t="shared" si="113"/>
        <v>6.7266155564665947E-2</v>
      </c>
      <c r="AH159" s="1506">
        <f t="shared" si="126"/>
        <v>0</v>
      </c>
      <c r="AI159" s="1506">
        <f t="shared" si="114"/>
        <v>0.34278392743649228</v>
      </c>
      <c r="AJ159" s="1543">
        <f t="shared" si="115"/>
        <v>1</v>
      </c>
      <c r="AK159" s="1557">
        <f t="shared" si="116"/>
        <v>14249.01995818748</v>
      </c>
      <c r="AL159" s="1558">
        <f t="shared" si="117"/>
        <v>0</v>
      </c>
      <c r="AM159" s="1558">
        <f t="shared" si="118"/>
        <v>0</v>
      </c>
      <c r="AN159" s="1558">
        <f t="shared" si="119"/>
        <v>14249.01995818748</v>
      </c>
      <c r="AO159" s="1545">
        <f t="shared" si="120"/>
        <v>0</v>
      </c>
    </row>
    <row r="160" spans="1:41">
      <c r="A160" s="873">
        <f>'Input data'!A140</f>
        <v>2040</v>
      </c>
      <c r="B160" s="1553">
        <f>'Input data'!B140</f>
        <v>71.375305999999995</v>
      </c>
      <c r="C160" s="1552">
        <f>'Input data'!C140</f>
        <v>4648.3670832077869</v>
      </c>
      <c r="D160" s="1554">
        <f>'Input data'!D140</f>
        <v>21830524.84267956</v>
      </c>
      <c r="E160" s="1510">
        <f>'Input data'!J140*C160</f>
        <v>55561.771387544672</v>
      </c>
      <c r="F160" s="1511">
        <f>'Input data'!L140</f>
        <v>77392.296230224223</v>
      </c>
      <c r="G160" s="1511">
        <f t="shared" si="132"/>
        <v>13687.941669523079</v>
      </c>
      <c r="H160" s="1511">
        <f t="shared" si="121"/>
        <v>38680.70374425425</v>
      </c>
      <c r="I160" s="1513">
        <f t="shared" si="96"/>
        <v>21830.524842679559</v>
      </c>
      <c r="J160" s="1456">
        <f t="shared" si="131"/>
        <v>0.4</v>
      </c>
      <c r="K160" s="1514">
        <f t="shared" si="123"/>
        <v>7388.5905006593021</v>
      </c>
      <c r="L160" s="1514">
        <f t="shared" si="97"/>
        <v>0</v>
      </c>
      <c r="M160" s="1513">
        <f t="shared" si="124"/>
        <v>7388.5905006593021</v>
      </c>
      <c r="N160" s="1456">
        <f t="shared" si="130"/>
        <v>0.5</v>
      </c>
      <c r="O160" s="530">
        <f t="shared" si="98"/>
        <v>751.91700000000026</v>
      </c>
      <c r="P160" s="1483">
        <f t="shared" si="127"/>
        <v>8140.5075006593024</v>
      </c>
      <c r="Q160" s="1366">
        <f t="shared" si="99"/>
        <v>44228.137913118029</v>
      </c>
      <c r="R160" s="1366">
        <f t="shared" si="125"/>
        <v>30540.19624359495</v>
      </c>
      <c r="S160" s="1516">
        <f t="shared" si="100"/>
        <v>0.98105910323444201</v>
      </c>
      <c r="T160" s="135" t="str">
        <f t="shared" si="101"/>
        <v>Yes</v>
      </c>
      <c r="U160" s="1516">
        <f t="shared" si="102"/>
        <v>0.98105910323444201</v>
      </c>
      <c r="V160" s="1541">
        <f t="shared" si="95"/>
        <v>46852.099986629284</v>
      </c>
      <c r="W160" s="1542">
        <f t="shared" si="103"/>
        <v>0.39461545568753897</v>
      </c>
      <c r="X160" s="527">
        <f t="shared" si="104"/>
        <v>13687.941669523079</v>
      </c>
      <c r="Y160" s="1511">
        <f t="shared" si="105"/>
        <v>13181.493311905258</v>
      </c>
      <c r="Z160" s="1511">
        <f t="shared" si="106"/>
        <v>3262.7254988126124</v>
      </c>
      <c r="AA160" s="1511">
        <f t="shared" si="107"/>
        <v>0</v>
      </c>
      <c r="AB160" s="1511">
        <f t="shared" si="108"/>
        <v>16719.939506388335</v>
      </c>
      <c r="AC160" s="1511">
        <f t="shared" si="109"/>
        <v>46852.099986629284</v>
      </c>
      <c r="AD160" s="1556">
        <f t="shared" si="110"/>
        <v>0</v>
      </c>
      <c r="AE160" s="1506">
        <f t="shared" si="111"/>
        <v>0.29215214842940579</v>
      </c>
      <c r="AF160" s="1506">
        <f t="shared" si="112"/>
        <v>0.28134263598999854</v>
      </c>
      <c r="AG160" s="1506">
        <f t="shared" si="113"/>
        <v>6.9638831551707039E-2</v>
      </c>
      <c r="AH160" s="1506">
        <f t="shared" si="126"/>
        <v>0</v>
      </c>
      <c r="AI160" s="1506">
        <f t="shared" si="114"/>
        <v>0.35686638402888865</v>
      </c>
      <c r="AJ160" s="1543">
        <f t="shared" si="115"/>
        <v>1</v>
      </c>
      <c r="AK160" s="1557">
        <f t="shared" si="116"/>
        <v>13098.314905607735</v>
      </c>
      <c r="AL160" s="1558">
        <f t="shared" si="117"/>
        <v>561.67334908508121</v>
      </c>
      <c r="AM160" s="1558">
        <f t="shared" si="118"/>
        <v>27.953414830263171</v>
      </c>
      <c r="AN160" s="1558">
        <f t="shared" si="119"/>
        <v>13687.941669523079</v>
      </c>
      <c r="AO160" s="1545">
        <f t="shared" si="120"/>
        <v>0</v>
      </c>
    </row>
    <row r="161" spans="1:41">
      <c r="A161" s="873">
        <f>'Input data'!A141</f>
        <v>2041</v>
      </c>
      <c r="B161" s="1553">
        <f>'Input data'!B141</f>
        <v>71.818612994947316</v>
      </c>
      <c r="C161" s="1552">
        <f>'Input data'!C141</f>
        <v>4756.7967774693152</v>
      </c>
      <c r="D161" s="1554">
        <f>'Input data'!D141</f>
        <v>20986341.131158557</v>
      </c>
      <c r="E161" s="1510">
        <f>'Input data'!J141*C161</f>
        <v>56857.827782476146</v>
      </c>
      <c r="F161" s="1511">
        <f>'Input data'!L141</f>
        <v>77844.168913634698</v>
      </c>
      <c r="G161" s="1511">
        <f t="shared" si="132"/>
        <v>13687.941669523079</v>
      </c>
      <c r="H161" s="1511">
        <f t="shared" si="121"/>
        <v>38632.164018131807</v>
      </c>
      <c r="I161" s="1513">
        <f t="shared" si="96"/>
        <v>20986.341131158555</v>
      </c>
      <c r="J161" s="1456">
        <f t="shared" si="131"/>
        <v>0.4</v>
      </c>
      <c r="K161" s="1514">
        <f t="shared" si="123"/>
        <v>7102.8746144538927</v>
      </c>
      <c r="L161" s="1514">
        <f t="shared" si="97"/>
        <v>0</v>
      </c>
      <c r="M161" s="1513">
        <f t="shared" si="124"/>
        <v>7102.8746144538927</v>
      </c>
      <c r="N161" s="1456">
        <f t="shared" si="130"/>
        <v>0.5</v>
      </c>
      <c r="O161" s="530">
        <f t="shared" si="98"/>
        <v>751.91700000000026</v>
      </c>
      <c r="P161" s="1483">
        <f t="shared" si="127"/>
        <v>7854.7916144538931</v>
      </c>
      <c r="Q161" s="1366">
        <f t="shared" si="99"/>
        <v>44465.314073200992</v>
      </c>
      <c r="R161" s="1366">
        <f t="shared" si="125"/>
        <v>30777.372403677913</v>
      </c>
      <c r="S161" s="1516">
        <f t="shared" si="100"/>
        <v>0.96560978029558009</v>
      </c>
      <c r="T161" s="135" t="str">
        <f t="shared" si="101"/>
        <v>Yes</v>
      </c>
      <c r="U161" s="1516">
        <f t="shared" si="102"/>
        <v>0.96560978029558009</v>
      </c>
      <c r="V161" s="1541">
        <f t="shared" si="95"/>
        <v>47066.796509956803</v>
      </c>
      <c r="W161" s="1542">
        <f t="shared" si="103"/>
        <v>0.39537158445129372</v>
      </c>
      <c r="X161" s="527">
        <f t="shared" si="104"/>
        <v>13687.941669523081</v>
      </c>
      <c r="Y161" s="1511">
        <f t="shared" si="105"/>
        <v>12947.605614301261</v>
      </c>
      <c r="Z161" s="1511">
        <f t="shared" si="106"/>
        <v>3321.2936353220948</v>
      </c>
      <c r="AA161" s="1511">
        <f t="shared" si="107"/>
        <v>0</v>
      </c>
      <c r="AB161" s="1511">
        <f t="shared" si="108"/>
        <v>17109.955590810365</v>
      </c>
      <c r="AC161" s="1511">
        <f t="shared" si="109"/>
        <v>47066.796509956803</v>
      </c>
      <c r="AD161" s="1556">
        <f t="shared" si="110"/>
        <v>0</v>
      </c>
      <c r="AE161" s="1506">
        <f t="shared" si="111"/>
        <v>0.29081948814229258</v>
      </c>
      <c r="AF161" s="1506">
        <f t="shared" si="112"/>
        <v>0.27509001194849203</v>
      </c>
      <c r="AG161" s="1506">
        <f t="shared" si="113"/>
        <v>7.0565534125941368E-2</v>
      </c>
      <c r="AH161" s="1506">
        <f t="shared" si="126"/>
        <v>0</v>
      </c>
      <c r="AI161" s="1506">
        <f t="shared" si="114"/>
        <v>0.36352496578327398</v>
      </c>
      <c r="AJ161" s="1543">
        <f t="shared" si="115"/>
        <v>0.99999999999999989</v>
      </c>
      <c r="AK161" s="1557">
        <f t="shared" si="116"/>
        <v>12591.804678695131</v>
      </c>
      <c r="AL161" s="1558">
        <f t="shared" si="117"/>
        <v>1043.5960131829061</v>
      </c>
      <c r="AM161" s="1558">
        <f t="shared" si="118"/>
        <v>52.540977645042261</v>
      </c>
      <c r="AN161" s="1558">
        <f t="shared" si="119"/>
        <v>13687.941669523078</v>
      </c>
      <c r="AO161" s="1545">
        <f t="shared" si="120"/>
        <v>0</v>
      </c>
    </row>
    <row r="162" spans="1:41">
      <c r="A162" s="873">
        <f>'Input data'!A142</f>
        <v>2042</v>
      </c>
      <c r="B162" s="1553">
        <f>'Input data'!B142</f>
        <v>72.264673338395411</v>
      </c>
      <c r="C162" s="1552">
        <f>'Input data'!C142</f>
        <v>4871.1906981048578</v>
      </c>
      <c r="D162" s="1554">
        <f>'Input data'!D142</f>
        <v>20142157.41963755</v>
      </c>
      <c r="E162" s="1510">
        <f>'Input data'!J142*C162</f>
        <v>58225.174369504028</v>
      </c>
      <c r="F162" s="1511">
        <f>'Input data'!L142</f>
        <v>78367.331789141579</v>
      </c>
      <c r="G162" s="1511">
        <f t="shared" si="132"/>
        <v>13687.941669523079</v>
      </c>
      <c r="H162" s="1511">
        <f t="shared" si="121"/>
        <v>38624.531111801858</v>
      </c>
      <c r="I162" s="1513">
        <f t="shared" si="96"/>
        <v>20142.157419637551</v>
      </c>
      <c r="J162" s="1456">
        <f t="shared" si="131"/>
        <v>0.4</v>
      </c>
      <c r="K162" s="1514">
        <f t="shared" si="123"/>
        <v>6817.1587282484825</v>
      </c>
      <c r="L162" s="1514">
        <f t="shared" si="97"/>
        <v>0</v>
      </c>
      <c r="M162" s="1513">
        <f t="shared" si="124"/>
        <v>6817.1587282484825</v>
      </c>
      <c r="N162" s="1456">
        <f t="shared" si="130"/>
        <v>0.5</v>
      </c>
      <c r="O162" s="530">
        <f t="shared" si="98"/>
        <v>751.91700000000026</v>
      </c>
      <c r="P162" s="1483">
        <f t="shared" si="127"/>
        <v>7569.0757282484828</v>
      </c>
      <c r="Q162" s="1366">
        <f t="shared" si="99"/>
        <v>44743.397053076456</v>
      </c>
      <c r="R162" s="1366">
        <f t="shared" si="125"/>
        <v>31055.455383553377</v>
      </c>
      <c r="S162" s="1516">
        <f t="shared" si="100"/>
        <v>0.95092650551973434</v>
      </c>
      <c r="T162" s="135" t="str">
        <f t="shared" si="101"/>
        <v>Yes</v>
      </c>
      <c r="U162" s="1516">
        <f t="shared" si="102"/>
        <v>0.95092650551973434</v>
      </c>
      <c r="V162" s="1541">
        <f t="shared" si="95"/>
        <v>47311.876405588206</v>
      </c>
      <c r="W162" s="1542">
        <f t="shared" si="103"/>
        <v>0.3962806270744611</v>
      </c>
      <c r="X162" s="527">
        <f t="shared" si="104"/>
        <v>13687.941669523078</v>
      </c>
      <c r="Y162" s="1511">
        <f t="shared" si="105"/>
        <v>12719.426702766572</v>
      </c>
      <c r="Z162" s="1511">
        <f t="shared" si="106"/>
        <v>3383.0833397500865</v>
      </c>
      <c r="AA162" s="1511">
        <f t="shared" si="107"/>
        <v>0</v>
      </c>
      <c r="AB162" s="1511">
        <f t="shared" si="108"/>
        <v>17521.42469354847</v>
      </c>
      <c r="AC162" s="1511">
        <f t="shared" si="109"/>
        <v>47311.876405588206</v>
      </c>
      <c r="AD162" s="1556">
        <f t="shared" si="110"/>
        <v>0</v>
      </c>
      <c r="AE162" s="1506">
        <f t="shared" si="111"/>
        <v>0.28931301629597461</v>
      </c>
      <c r="AF162" s="1506">
        <f t="shared" si="112"/>
        <v>0.26884215273406969</v>
      </c>
      <c r="AG162" s="1506">
        <f t="shared" si="113"/>
        <v>7.1506006456985419E-2</v>
      </c>
      <c r="AH162" s="1506">
        <f t="shared" si="126"/>
        <v>0</v>
      </c>
      <c r="AI162" s="1506">
        <f t="shared" si="114"/>
        <v>0.37033882451297029</v>
      </c>
      <c r="AJ162" s="1543">
        <f t="shared" si="115"/>
        <v>1</v>
      </c>
      <c r="AK162" s="1557">
        <f t="shared" si="116"/>
        <v>12085.294451782531</v>
      </c>
      <c r="AL162" s="1558">
        <f t="shared" si="117"/>
        <v>1524.9829210334215</v>
      </c>
      <c r="AM162" s="1558">
        <f t="shared" si="118"/>
        <v>77.664296707125331</v>
      </c>
      <c r="AN162" s="1558">
        <f t="shared" si="119"/>
        <v>13687.941669523078</v>
      </c>
      <c r="AO162" s="1545">
        <f t="shared" si="120"/>
        <v>0</v>
      </c>
    </row>
    <row r="163" spans="1:41">
      <c r="A163" s="873">
        <f>'Input data'!A143</f>
        <v>2043</v>
      </c>
      <c r="B163" s="1553">
        <f>'Input data'!B143</f>
        <v>72.713504131197794</v>
      </c>
      <c r="C163" s="1552">
        <f>'Input data'!C143</f>
        <v>4990.5559670511793</v>
      </c>
      <c r="D163" s="1554">
        <f>'Input data'!D143</f>
        <v>19297973.708116546</v>
      </c>
      <c r="E163" s="1510">
        <f>'Input data'!J143*C163</f>
        <v>59651.943311390511</v>
      </c>
      <c r="F163" s="1511">
        <f>'Input data'!L143</f>
        <v>78949.917019507062</v>
      </c>
      <c r="G163" s="1511">
        <f t="shared" si="132"/>
        <v>13687.941669523079</v>
      </c>
      <c r="H163" s="1511">
        <f t="shared" si="121"/>
        <v>38650.995175761476</v>
      </c>
      <c r="I163" s="1513">
        <f t="shared" si="96"/>
        <v>19297.973708116548</v>
      </c>
      <c r="J163" s="1456">
        <f t="shared" si="131"/>
        <v>0.4</v>
      </c>
      <c r="K163" s="1514">
        <f t="shared" si="123"/>
        <v>6531.4428420430731</v>
      </c>
      <c r="L163" s="1514">
        <f t="shared" si="97"/>
        <v>0</v>
      </c>
      <c r="M163" s="1513">
        <f t="shared" si="124"/>
        <v>6531.4428420430731</v>
      </c>
      <c r="N163" s="1456">
        <f t="shared" si="130"/>
        <v>0.5</v>
      </c>
      <c r="O163" s="530">
        <f t="shared" si="98"/>
        <v>751.91700000000026</v>
      </c>
      <c r="P163" s="1483">
        <f t="shared" si="127"/>
        <v>7283.3598420430735</v>
      </c>
      <c r="Q163" s="1366">
        <f t="shared" si="99"/>
        <v>45055.57700324148</v>
      </c>
      <c r="R163" s="1366">
        <f t="shared" si="125"/>
        <v>31367.635333718401</v>
      </c>
      <c r="S163" s="1516">
        <f t="shared" si="100"/>
        <v>0.93699643037442293</v>
      </c>
      <c r="T163" s="135" t="str">
        <f t="shared" si="101"/>
        <v>Yes</v>
      </c>
      <c r="U163" s="1516">
        <f t="shared" si="102"/>
        <v>0.93699643037442293</v>
      </c>
      <c r="V163" s="1541">
        <f t="shared" si="95"/>
        <v>47582.281685788665</v>
      </c>
      <c r="W163" s="1542">
        <f t="shared" si="103"/>
        <v>0.39731055481626454</v>
      </c>
      <c r="X163" s="527">
        <f t="shared" si="104"/>
        <v>13687.941669523076</v>
      </c>
      <c r="Y163" s="1511">
        <f t="shared" si="105"/>
        <v>12496.006222955049</v>
      </c>
      <c r="Z163" s="1511">
        <f t="shared" si="106"/>
        <v>3447.5583105018923</v>
      </c>
      <c r="AA163" s="1511">
        <f t="shared" si="107"/>
        <v>0</v>
      </c>
      <c r="AB163" s="1511">
        <f t="shared" si="108"/>
        <v>17950.775482808644</v>
      </c>
      <c r="AC163" s="1511">
        <f t="shared" si="109"/>
        <v>47582.281685788665</v>
      </c>
      <c r="AD163" s="1556">
        <f t="shared" si="110"/>
        <v>0</v>
      </c>
      <c r="AE163" s="1506">
        <f t="shared" si="111"/>
        <v>0.28766887977150607</v>
      </c>
      <c r="AF163" s="1506">
        <f t="shared" si="112"/>
        <v>0.26261889468590183</v>
      </c>
      <c r="AG163" s="1506">
        <f t="shared" si="113"/>
        <v>7.2454665651974601E-2</v>
      </c>
      <c r="AH163" s="1506">
        <f t="shared" si="126"/>
        <v>0</v>
      </c>
      <c r="AI163" s="1506">
        <f t="shared" si="114"/>
        <v>0.37725755989061738</v>
      </c>
      <c r="AJ163" s="1543">
        <f t="shared" si="115"/>
        <v>0.99999999999999989</v>
      </c>
      <c r="AK163" s="1557">
        <f t="shared" si="116"/>
        <v>11578.784224869927</v>
      </c>
      <c r="AL163" s="1558">
        <f t="shared" si="117"/>
        <v>2005.8430586010661</v>
      </c>
      <c r="AM163" s="1558">
        <f t="shared" si="118"/>
        <v>103.31438605208118</v>
      </c>
      <c r="AN163" s="1558">
        <f t="shared" si="119"/>
        <v>13687.941669523074</v>
      </c>
      <c r="AO163" s="1545">
        <f t="shared" si="120"/>
        <v>0</v>
      </c>
    </row>
    <row r="164" spans="1:41">
      <c r="A164" s="873">
        <f>'Input data'!A144</f>
        <v>2044</v>
      </c>
      <c r="B164" s="1553">
        <f>'Input data'!B144</f>
        <v>73.165122580420132</v>
      </c>
      <c r="C164" s="1552">
        <f>'Input data'!C144</f>
        <v>5115.0644127146761</v>
      </c>
      <c r="D164" s="1554">
        <f>'Input data'!D144</f>
        <v>18453789.996595539</v>
      </c>
      <c r="E164" s="1510">
        <f>'Input data'!J144*C164</f>
        <v>61140.188467149543</v>
      </c>
      <c r="F164" s="1511">
        <f>'Input data'!L144</f>
        <v>79593.978463745079</v>
      </c>
      <c r="G164" s="1511">
        <f t="shared" si="132"/>
        <v>13687.941669523079</v>
      </c>
      <c r="H164" s="1511">
        <f t="shared" si="121"/>
        <v>38712.734728935786</v>
      </c>
      <c r="I164" s="1513">
        <f t="shared" si="96"/>
        <v>18453.78999659554</v>
      </c>
      <c r="J164" s="1456">
        <f t="shared" si="131"/>
        <v>0.4</v>
      </c>
      <c r="K164" s="1514">
        <f t="shared" si="123"/>
        <v>6245.7269558376629</v>
      </c>
      <c r="L164" s="1514">
        <f t="shared" si="97"/>
        <v>0</v>
      </c>
      <c r="M164" s="1513">
        <f t="shared" si="124"/>
        <v>6245.7269558376629</v>
      </c>
      <c r="N164" s="1456">
        <f t="shared" si="130"/>
        <v>0.5</v>
      </c>
      <c r="O164" s="530">
        <f t="shared" si="98"/>
        <v>751.91700000000026</v>
      </c>
      <c r="P164" s="1483">
        <f t="shared" si="127"/>
        <v>6997.6439558376633</v>
      </c>
      <c r="Q164" s="1366">
        <f t="shared" si="99"/>
        <v>45403.032442621196</v>
      </c>
      <c r="R164" s="1366">
        <f t="shared" si="125"/>
        <v>31715.090773098116</v>
      </c>
      <c r="S164" s="1516">
        <f t="shared" si="100"/>
        <v>0.92380979069303615</v>
      </c>
      <c r="T164" s="135" t="str">
        <f t="shared" si="101"/>
        <v>Yes</v>
      </c>
      <c r="U164" s="1516">
        <f t="shared" si="102"/>
        <v>0.92380979069303615</v>
      </c>
      <c r="V164" s="1541">
        <f t="shared" si="95"/>
        <v>47878.887690646981</v>
      </c>
      <c r="W164" s="1542">
        <f t="shared" si="103"/>
        <v>0.39846093115629677</v>
      </c>
      <c r="X164" s="527">
        <f t="shared" si="104"/>
        <v>13687.941669523081</v>
      </c>
      <c r="Y164" s="1511">
        <f t="shared" si="105"/>
        <v>12277.508644078829</v>
      </c>
      <c r="Z164" s="1511">
        <f t="shared" si="106"/>
        <v>3514.8113604331647</v>
      </c>
      <c r="AA164" s="1511">
        <f t="shared" si="107"/>
        <v>0</v>
      </c>
      <c r="AB164" s="1511">
        <f t="shared" si="108"/>
        <v>18398.626016611903</v>
      </c>
      <c r="AC164" s="1511">
        <f t="shared" si="109"/>
        <v>47878.887690646981</v>
      </c>
      <c r="AD164" s="1556">
        <f t="shared" si="110"/>
        <v>0</v>
      </c>
      <c r="AE164" s="1506">
        <f t="shared" si="111"/>
        <v>0.28588679331823713</v>
      </c>
      <c r="AF164" s="1506">
        <f t="shared" si="112"/>
        <v>0.25642844343848886</v>
      </c>
      <c r="AG164" s="1506">
        <f t="shared" si="113"/>
        <v>7.3410463984520974E-2</v>
      </c>
      <c r="AH164" s="1506">
        <f t="shared" si="126"/>
        <v>0</v>
      </c>
      <c r="AI164" s="1506">
        <f t="shared" si="114"/>
        <v>0.384274299258753</v>
      </c>
      <c r="AJ164" s="1543">
        <f t="shared" si="115"/>
        <v>1</v>
      </c>
      <c r="AK164" s="1557">
        <f t="shared" si="116"/>
        <v>11072.273997957322</v>
      </c>
      <c r="AL164" s="1558">
        <f t="shared" si="117"/>
        <v>2486.1832547166086</v>
      </c>
      <c r="AM164" s="1558">
        <f t="shared" si="118"/>
        <v>129.48441684914823</v>
      </c>
      <c r="AN164" s="1558">
        <f t="shared" si="119"/>
        <v>13687.941669523079</v>
      </c>
      <c r="AO164" s="1545">
        <f t="shared" si="120"/>
        <v>0</v>
      </c>
    </row>
    <row r="165" spans="1:41">
      <c r="A165" s="873">
        <f>'Input data'!A145</f>
        <v>2045</v>
      </c>
      <c r="B165" s="1553">
        <f>'Input data'!B145</f>
        <v>73.619545999999971</v>
      </c>
      <c r="C165" s="1552">
        <f>'Input data'!C145</f>
        <v>5248.0307118669889</v>
      </c>
      <c r="D165" s="1554">
        <f>'Input data'!D145</f>
        <v>17609606.285074536</v>
      </c>
      <c r="E165" s="1510">
        <f>'Input data'!J145*C165</f>
        <v>62729.530053883784</v>
      </c>
      <c r="F165" s="1511">
        <f>'Input data'!L145</f>
        <v>80339.136338958313</v>
      </c>
      <c r="G165" s="1511">
        <f t="shared" si="132"/>
        <v>13687.941669523079</v>
      </c>
      <c r="H165" s="1511">
        <f t="shared" si="121"/>
        <v>38832.484133983919</v>
      </c>
      <c r="I165" s="1513">
        <f t="shared" si="96"/>
        <v>17609.606285074537</v>
      </c>
      <c r="J165" s="1456">
        <f t="shared" si="131"/>
        <v>0.4</v>
      </c>
      <c r="K165" s="1514">
        <f t="shared" si="123"/>
        <v>5960.0110696322527</v>
      </c>
      <c r="L165" s="1514">
        <f t="shared" si="97"/>
        <v>0</v>
      </c>
      <c r="M165" s="1513">
        <f t="shared" si="124"/>
        <v>5960.0110696322527</v>
      </c>
      <c r="N165" s="1456">
        <f t="shared" si="130"/>
        <v>0.5</v>
      </c>
      <c r="O165" s="530">
        <f t="shared" si="98"/>
        <v>751.91700000000026</v>
      </c>
      <c r="P165" s="1483">
        <f t="shared" si="127"/>
        <v>6711.928069632253</v>
      </c>
      <c r="Q165" s="1366">
        <f t="shared" si="99"/>
        <v>45808.497733874741</v>
      </c>
      <c r="R165" s="1366">
        <f t="shared" si="125"/>
        <v>32120.556064351662</v>
      </c>
      <c r="S165" s="1516">
        <f t="shared" si="100"/>
        <v>0.91140931626441724</v>
      </c>
      <c r="T165" s="135" t="str">
        <f t="shared" si="101"/>
        <v>Yes</v>
      </c>
      <c r="U165" s="1516">
        <f t="shared" si="102"/>
        <v>0.91140931626441724</v>
      </c>
      <c r="V165" s="1541">
        <f t="shared" si="95"/>
        <v>48218.580274606669</v>
      </c>
      <c r="W165" s="1542">
        <f t="shared" si="103"/>
        <v>0.39981206580105644</v>
      </c>
      <c r="X165" s="527">
        <f t="shared" si="104"/>
        <v>13687.941669523078</v>
      </c>
      <c r="Y165" s="1511">
        <f t="shared" si="105"/>
        <v>12067.106679477674</v>
      </c>
      <c r="Z165" s="1511">
        <f t="shared" si="106"/>
        <v>3586.6329072239355</v>
      </c>
      <c r="AA165" s="1511">
        <f t="shared" si="107"/>
        <v>0</v>
      </c>
      <c r="AB165" s="1511">
        <f t="shared" si="108"/>
        <v>18876.899018381981</v>
      </c>
      <c r="AC165" s="1511">
        <f t="shared" si="109"/>
        <v>48218.580274606669</v>
      </c>
      <c r="AD165" s="1556">
        <f t="shared" si="110"/>
        <v>0</v>
      </c>
      <c r="AE165" s="1506">
        <f t="shared" si="111"/>
        <v>0.28387276422428293</v>
      </c>
      <c r="AF165" s="1506">
        <f t="shared" si="112"/>
        <v>0.25025844001949121</v>
      </c>
      <c r="AG165" s="1506">
        <f t="shared" si="113"/>
        <v>7.4382797809432036E-2</v>
      </c>
      <c r="AH165" s="1506">
        <f t="shared" si="126"/>
        <v>0</v>
      </c>
      <c r="AI165" s="1506">
        <f t="shared" si="114"/>
        <v>0.39148599794679384</v>
      </c>
      <c r="AJ165" s="1543">
        <f t="shared" si="115"/>
        <v>1</v>
      </c>
      <c r="AK165" s="1557">
        <f t="shared" si="116"/>
        <v>10565.763771044723</v>
      </c>
      <c r="AL165" s="1558">
        <f t="shared" si="117"/>
        <v>2965.9736251607028</v>
      </c>
      <c r="AM165" s="1558">
        <f t="shared" si="118"/>
        <v>156.20427331765214</v>
      </c>
      <c r="AN165" s="1558">
        <f t="shared" si="119"/>
        <v>13687.941669523078</v>
      </c>
      <c r="AO165" s="1545">
        <f t="shared" si="120"/>
        <v>0</v>
      </c>
    </row>
    <row r="166" spans="1:41">
      <c r="A166" s="873">
        <f>'Input data'!A146</f>
        <v>2046</v>
      </c>
      <c r="B166" s="1553">
        <f>'Input data'!B146</f>
        <v>73.995362001779526</v>
      </c>
      <c r="C166" s="1552">
        <f>'Input data'!C146</f>
        <v>5389.0089835561967</v>
      </c>
      <c r="D166" s="1554">
        <f>'Input data'!D146</f>
        <v>16818521.382757913</v>
      </c>
      <c r="E166" s="1510">
        <f>'Input data'!J146*C166</f>
        <v>64414.638471956794</v>
      </c>
      <c r="F166" s="1511">
        <f>'Input data'!L146</f>
        <v>81233.1598547147</v>
      </c>
      <c r="G166" s="1511">
        <f t="shared" si="132"/>
        <v>13687.941669523079</v>
      </c>
      <c r="H166" s="1511">
        <f t="shared" si="121"/>
        <v>39057.015926264881</v>
      </c>
      <c r="I166" s="1513">
        <f t="shared" si="96"/>
        <v>16818.521382757914</v>
      </c>
      <c r="J166" s="1456">
        <f t="shared" si="131"/>
        <v>0.4</v>
      </c>
      <c r="K166" s="1514">
        <f t="shared" si="123"/>
        <v>5692.2665954799695</v>
      </c>
      <c r="L166" s="1514">
        <f t="shared" si="97"/>
        <v>0</v>
      </c>
      <c r="M166" s="1513">
        <f t="shared" si="124"/>
        <v>5692.2665954799695</v>
      </c>
      <c r="N166" s="1456">
        <f t="shared" si="130"/>
        <v>0.5</v>
      </c>
      <c r="O166" s="530">
        <f t="shared" si="98"/>
        <v>751.91700000000026</v>
      </c>
      <c r="P166" s="1483">
        <f t="shared" si="127"/>
        <v>6444.1835954799699</v>
      </c>
      <c r="Q166" s="1366">
        <f t="shared" si="99"/>
        <v>46300.774000307989</v>
      </c>
      <c r="R166" s="1366">
        <f t="shared" si="125"/>
        <v>32612.83233078491</v>
      </c>
      <c r="S166" s="1516">
        <f t="shared" si="100"/>
        <v>0.90066659770946855</v>
      </c>
      <c r="T166" s="135" t="str">
        <f t="shared" si="101"/>
        <v>Yes</v>
      </c>
      <c r="U166" s="1516">
        <f t="shared" si="102"/>
        <v>0.90066659770946855</v>
      </c>
      <c r="V166" s="1541">
        <f t="shared" si="95"/>
        <v>48620.327523929816</v>
      </c>
      <c r="W166" s="1542">
        <f t="shared" si="103"/>
        <v>0.40147191601450505</v>
      </c>
      <c r="X166" s="527">
        <f t="shared" si="104"/>
        <v>13687.941669523083</v>
      </c>
      <c r="Y166" s="1511">
        <f t="shared" si="105"/>
        <v>11885.613068401082</v>
      </c>
      <c r="Z166" s="1511">
        <f t="shared" si="106"/>
        <v>3662.7821089476743</v>
      </c>
      <c r="AA166" s="1511">
        <f t="shared" si="107"/>
        <v>0</v>
      </c>
      <c r="AB166" s="1511">
        <f t="shared" si="108"/>
        <v>19383.990677057976</v>
      </c>
      <c r="AC166" s="1511">
        <f t="shared" si="109"/>
        <v>48620.327523929816</v>
      </c>
      <c r="AD166" s="1537">
        <f t="shared" si="110"/>
        <v>0</v>
      </c>
      <c r="AE166" s="1506">
        <f t="shared" si="111"/>
        <v>0.28152713826919801</v>
      </c>
      <c r="AF166" s="1506">
        <f t="shared" si="112"/>
        <v>0.24445769236234072</v>
      </c>
      <c r="AG166" s="1506">
        <f t="shared" si="113"/>
        <v>7.5334377522342608E-2</v>
      </c>
      <c r="AH166" s="1506">
        <f t="shared" si="126"/>
        <v>0</v>
      </c>
      <c r="AI166" s="1506">
        <f t="shared" si="114"/>
        <v>0.39868079184611865</v>
      </c>
      <c r="AJ166" s="1543">
        <f t="shared" si="115"/>
        <v>1</v>
      </c>
      <c r="AK166" s="1557">
        <f t="shared" si="116"/>
        <v>10091.112829654747</v>
      </c>
      <c r="AL166" s="1558">
        <f t="shared" si="117"/>
        <v>3414.9714854139502</v>
      </c>
      <c r="AM166" s="1558">
        <f t="shared" si="118"/>
        <v>181.85735445438314</v>
      </c>
      <c r="AN166" s="1558">
        <f t="shared" si="119"/>
        <v>13687.941669523079</v>
      </c>
      <c r="AO166" s="1545">
        <f t="shared" si="120"/>
        <v>0</v>
      </c>
    </row>
    <row r="167" spans="1:41">
      <c r="A167" s="873">
        <f>'Input data'!A147</f>
        <v>2047</v>
      </c>
      <c r="B167" s="1553">
        <f>'Input data'!B147</f>
        <v>74.373096484110363</v>
      </c>
      <c r="C167" s="1552">
        <f>'Input data'!C147</f>
        <v>5523.7818835189873</v>
      </c>
      <c r="D167" s="1554">
        <f>'Input data'!D147</f>
        <v>16027436.480441289</v>
      </c>
      <c r="E167" s="1510">
        <f>'Input data'!J147*C167</f>
        <v>66025.574295855069</v>
      </c>
      <c r="F167" s="1511">
        <f>'Input data'!L147</f>
        <v>82053.01077629636</v>
      </c>
      <c r="G167" s="1511">
        <f t="shared" si="132"/>
        <v>13687.941669523079</v>
      </c>
      <c r="H167" s="1511">
        <f t="shared" si="121"/>
        <v>39238.986955918823</v>
      </c>
      <c r="I167" s="1513">
        <f t="shared" si="96"/>
        <v>16027.436480441289</v>
      </c>
      <c r="J167" s="1456">
        <f t="shared" si="131"/>
        <v>0.4</v>
      </c>
      <c r="K167" s="1514">
        <f t="shared" si="123"/>
        <v>5424.5221213276855</v>
      </c>
      <c r="L167" s="1514">
        <f t="shared" si="97"/>
        <v>0</v>
      </c>
      <c r="M167" s="1513">
        <f t="shared" si="124"/>
        <v>5424.5221213276855</v>
      </c>
      <c r="N167" s="1456">
        <f t="shared" si="130"/>
        <v>0.5</v>
      </c>
      <c r="O167" s="530">
        <f t="shared" si="98"/>
        <v>751.91700000000026</v>
      </c>
      <c r="P167" s="1483">
        <f t="shared" si="127"/>
        <v>6176.4391213276858</v>
      </c>
      <c r="Q167" s="1366">
        <f t="shared" si="99"/>
        <v>46750.489504114223</v>
      </c>
      <c r="R167" s="1366">
        <f t="shared" si="125"/>
        <v>33062.54783459114</v>
      </c>
      <c r="S167" s="1516">
        <f t="shared" si="100"/>
        <v>0.89035717258096359</v>
      </c>
      <c r="T167" s="135" t="str">
        <f t="shared" si="101"/>
        <v>Yes</v>
      </c>
      <c r="U167" s="1516">
        <f t="shared" si="102"/>
        <v>0.89035717258096359</v>
      </c>
      <c r="V167" s="1541">
        <f t="shared" si="95"/>
        <v>48990.462941705235</v>
      </c>
      <c r="W167" s="1542">
        <f t="shared" si="103"/>
        <v>0.40294131222960927</v>
      </c>
      <c r="X167" s="527">
        <f t="shared" si="104"/>
        <v>13687.941669523087</v>
      </c>
      <c r="Y167" s="1511">
        <f t="shared" si="105"/>
        <v>11698.179853854541</v>
      </c>
      <c r="Z167" s="1511">
        <f t="shared" si="106"/>
        <v>3735.5794884529682</v>
      </c>
      <c r="AA167" s="1511">
        <f t="shared" si="107"/>
        <v>0</v>
      </c>
      <c r="AB167" s="1511">
        <f t="shared" si="108"/>
        <v>19868.761929874636</v>
      </c>
      <c r="AC167" s="1511">
        <f t="shared" si="109"/>
        <v>48990.462941705235</v>
      </c>
      <c r="AD167" s="1537">
        <f t="shared" si="110"/>
        <v>0</v>
      </c>
      <c r="AE167" s="1506">
        <f t="shared" si="111"/>
        <v>0.27940012907840145</v>
      </c>
      <c r="AF167" s="1506">
        <f t="shared" si="112"/>
        <v>0.23878483997537331</v>
      </c>
      <c r="AG167" s="1506">
        <f t="shared" si="113"/>
        <v>7.6251157146606505E-2</v>
      </c>
      <c r="AH167" s="1506">
        <f t="shared" si="126"/>
        <v>0</v>
      </c>
      <c r="AI167" s="1506">
        <f t="shared" si="114"/>
        <v>0.40556387379961867</v>
      </c>
      <c r="AJ167" s="1543">
        <f t="shared" si="115"/>
        <v>0.99999999999999989</v>
      </c>
      <c r="AK167" s="1557">
        <f t="shared" si="116"/>
        <v>9616.4618882647737</v>
      </c>
      <c r="AL167" s="1558">
        <f t="shared" si="117"/>
        <v>3863.6663103342516</v>
      </c>
      <c r="AM167" s="1558">
        <f t="shared" si="118"/>
        <v>207.81347092406131</v>
      </c>
      <c r="AN167" s="1558">
        <f t="shared" si="119"/>
        <v>13687.941669523087</v>
      </c>
      <c r="AO167" s="1545">
        <f t="shared" si="120"/>
        <v>0</v>
      </c>
    </row>
    <row r="168" spans="1:41">
      <c r="A168" s="873">
        <f>'Input data'!A148</f>
        <v>2048</v>
      </c>
      <c r="B168" s="1553">
        <f>'Input data'!B148</f>
        <v>74.752759240528661</v>
      </c>
      <c r="C168" s="1552">
        <f>'Input data'!C148</f>
        <v>5664.7250883278812</v>
      </c>
      <c r="D168" s="1554">
        <f>'Input data'!D148</f>
        <v>15236351.578124667</v>
      </c>
      <c r="E168" s="1510">
        <f>'Input data'!J148*C168</f>
        <v>67710.263560717416</v>
      </c>
      <c r="F168" s="1511">
        <f>'Input data'!L148</f>
        <v>82946.615138842084</v>
      </c>
      <c r="G168" s="1511">
        <f t="shared" si="132"/>
        <v>13687.941669523079</v>
      </c>
      <c r="H168" s="1511">
        <f t="shared" si="121"/>
        <v>39463.278235103251</v>
      </c>
      <c r="I168" s="1513">
        <f t="shared" si="96"/>
        <v>15236.351578124666</v>
      </c>
      <c r="J168" s="1456">
        <f t="shared" si="131"/>
        <v>0.4</v>
      </c>
      <c r="K168" s="1514">
        <f t="shared" si="123"/>
        <v>5156.7776471754032</v>
      </c>
      <c r="L168" s="1514">
        <f t="shared" si="97"/>
        <v>0</v>
      </c>
      <c r="M168" s="1513">
        <f t="shared" si="124"/>
        <v>5156.7776471754032</v>
      </c>
      <c r="N168" s="1456">
        <f t="shared" si="130"/>
        <v>0.5</v>
      </c>
      <c r="O168" s="530">
        <f t="shared" si="98"/>
        <v>751.91700000000026</v>
      </c>
      <c r="P168" s="1483">
        <f t="shared" si="127"/>
        <v>5908.6946471754036</v>
      </c>
      <c r="Q168" s="1366">
        <f t="shared" si="99"/>
        <v>47242.525257450921</v>
      </c>
      <c r="R168" s="1366">
        <f t="shared" si="125"/>
        <v>33554.583587927846</v>
      </c>
      <c r="S168" s="1516">
        <f t="shared" si="100"/>
        <v>0.8806812206828798</v>
      </c>
      <c r="T168" s="135" t="str">
        <f t="shared" si="101"/>
        <v>Yes</v>
      </c>
      <c r="U168" s="1516">
        <f t="shared" si="102"/>
        <v>0.8806812206828798</v>
      </c>
      <c r="V168" s="1541">
        <f t="shared" si="95"/>
        <v>49392.031550914238</v>
      </c>
      <c r="W168" s="1542">
        <f t="shared" si="103"/>
        <v>0.40453228298420307</v>
      </c>
      <c r="X168" s="527">
        <f t="shared" si="104"/>
        <v>13687.941669523076</v>
      </c>
      <c r="Y168" s="1511">
        <f t="shared" si="105"/>
        <v>11516.652677767957</v>
      </c>
      <c r="Z168" s="1511">
        <f t="shared" si="106"/>
        <v>3811.7097488539707</v>
      </c>
      <c r="AA168" s="1511">
        <f t="shared" si="107"/>
        <v>0</v>
      </c>
      <c r="AB168" s="1511">
        <f t="shared" si="108"/>
        <v>20375.727454769236</v>
      </c>
      <c r="AC168" s="1511">
        <f t="shared" si="109"/>
        <v>49392.031550914238</v>
      </c>
      <c r="AD168" s="1537">
        <f t="shared" si="110"/>
        <v>0</v>
      </c>
      <c r="AE168" s="1506">
        <f t="shared" si="111"/>
        <v>0.27712854158293299</v>
      </c>
      <c r="AF168" s="1506">
        <f t="shared" si="112"/>
        <v>0.2331682321245761</v>
      </c>
      <c r="AG168" s="1506">
        <f t="shared" si="113"/>
        <v>7.7172564666120047E-2</v>
      </c>
      <c r="AH168" s="1506">
        <f t="shared" si="126"/>
        <v>0</v>
      </c>
      <c r="AI168" s="1506">
        <f t="shared" si="114"/>
        <v>0.41253066162637086</v>
      </c>
      <c r="AJ168" s="1543">
        <f t="shared" si="115"/>
        <v>1</v>
      </c>
      <c r="AK168" s="1557">
        <f t="shared" si="116"/>
        <v>9141.8109468747971</v>
      </c>
      <c r="AL168" s="1558">
        <f t="shared" si="117"/>
        <v>4311.9180988280004</v>
      </c>
      <c r="AM168" s="1558">
        <f t="shared" si="118"/>
        <v>234.21262382027572</v>
      </c>
      <c r="AN168" s="1558">
        <f t="shared" si="119"/>
        <v>13687.941669523074</v>
      </c>
      <c r="AO168" s="1545">
        <f t="shared" si="120"/>
        <v>0</v>
      </c>
    </row>
    <row r="169" spans="1:41">
      <c r="A169" s="127">
        <f>'Input data'!A149</f>
        <v>2049</v>
      </c>
      <c r="B169" s="662">
        <f>'Input data'!B149</f>
        <v>75.134360114565098</v>
      </c>
      <c r="C169" s="236">
        <f>'Input data'!C149</f>
        <v>5814.0235724591912</v>
      </c>
      <c r="D169" s="237">
        <f>'Input data'!D149</f>
        <v>14445266.675808044</v>
      </c>
      <c r="E169" s="527">
        <f>'Input data'!J149*C169</f>
        <v>69494.823191082571</v>
      </c>
      <c r="F169" s="528">
        <f>'Input data'!L149</f>
        <v>83940.089866890616</v>
      </c>
      <c r="G169" s="528">
        <f t="shared" si="132"/>
        <v>13687.941669523079</v>
      </c>
      <c r="H169" s="1511">
        <f t="shared" si="121"/>
        <v>39744.875841064175</v>
      </c>
      <c r="I169" s="1513">
        <f t="shared" si="96"/>
        <v>14445.266675808045</v>
      </c>
      <c r="J169" s="649">
        <f t="shared" si="131"/>
        <v>0.4</v>
      </c>
      <c r="K169" s="1514">
        <f t="shared" si="123"/>
        <v>4889.0331730231201</v>
      </c>
      <c r="L169" s="1514">
        <f t="shared" si="97"/>
        <v>0</v>
      </c>
      <c r="M169" s="1513">
        <f t="shared" si="124"/>
        <v>4889.0331730231201</v>
      </c>
      <c r="N169" s="649">
        <f t="shared" si="130"/>
        <v>0.5</v>
      </c>
      <c r="O169" s="530">
        <f t="shared" si="98"/>
        <v>751.91700000000026</v>
      </c>
      <c r="P169" s="1483">
        <f t="shared" si="127"/>
        <v>5640.9501730231204</v>
      </c>
      <c r="Q169" s="1366">
        <f t="shared" si="99"/>
        <v>47791.86733756413</v>
      </c>
      <c r="R169" s="1366">
        <f t="shared" si="125"/>
        <v>34103.925668041047</v>
      </c>
      <c r="S169" s="1516">
        <f t="shared" si="100"/>
        <v>0.87167235216807371</v>
      </c>
      <c r="T169" s="135" t="str">
        <f t="shared" si="101"/>
        <v>Yes</v>
      </c>
      <c r="U169" s="1516">
        <f t="shared" si="102"/>
        <v>0.87167235216807371</v>
      </c>
      <c r="V169" s="1541">
        <f t="shared" si="95"/>
        <v>49836.164198849576</v>
      </c>
      <c r="W169" s="1542">
        <f t="shared" si="103"/>
        <v>0.40628888677772335</v>
      </c>
      <c r="X169" s="527">
        <f t="shared" si="104"/>
        <v>13687.941669523083</v>
      </c>
      <c r="Y169" s="1511">
        <f t="shared" si="105"/>
        <v>11343.122934912411</v>
      </c>
      <c r="Z169" s="1511">
        <f t="shared" si="106"/>
        <v>3892.3531008325431</v>
      </c>
      <c r="AA169" s="1511">
        <f t="shared" si="107"/>
        <v>0</v>
      </c>
      <c r="AB169" s="1511">
        <f t="shared" si="108"/>
        <v>20912.746493581537</v>
      </c>
      <c r="AC169" s="1511">
        <f t="shared" si="109"/>
        <v>49836.164198849576</v>
      </c>
      <c r="AD169" s="1537">
        <f t="shared" si="110"/>
        <v>0</v>
      </c>
      <c r="AE169" s="1506">
        <f t="shared" si="111"/>
        <v>0.27465881232165651</v>
      </c>
      <c r="AF169" s="1506">
        <f t="shared" si="112"/>
        <v>0.22760826635157161</v>
      </c>
      <c r="AG169" s="1506">
        <f t="shared" si="113"/>
        <v>7.8102983313519031E-2</v>
      </c>
      <c r="AH169" s="1506">
        <f t="shared" si="126"/>
        <v>0</v>
      </c>
      <c r="AI169" s="1506">
        <f t="shared" si="114"/>
        <v>0.41962993801325282</v>
      </c>
      <c r="AJ169" s="1543">
        <f t="shared" si="115"/>
        <v>1</v>
      </c>
      <c r="AK169" s="1557">
        <f t="shared" si="116"/>
        <v>8667.1600054848277</v>
      </c>
      <c r="AL169" s="1558">
        <f t="shared" si="117"/>
        <v>4759.7033447369531</v>
      </c>
      <c r="AM169" s="1558">
        <f t="shared" si="118"/>
        <v>261.07831930130334</v>
      </c>
      <c r="AN169" s="1558">
        <f t="shared" si="119"/>
        <v>13687.941669523085</v>
      </c>
      <c r="AO169" s="1545">
        <f t="shared" si="120"/>
        <v>0</v>
      </c>
    </row>
    <row r="170" spans="1:41" ht="15.75" thickBot="1">
      <c r="A170" s="172">
        <f>'Input data'!A150</f>
        <v>2050</v>
      </c>
      <c r="B170" s="664">
        <f>'Input data'!B150</f>
        <v>75.517908999999989</v>
      </c>
      <c r="C170" s="239">
        <f>'Input data'!C150</f>
        <v>6000.3382578828714</v>
      </c>
      <c r="D170" s="240">
        <f>'Input data'!D150</f>
        <v>13654181.77349142</v>
      </c>
      <c r="E170" s="670">
        <f>'Input data'!J150*C170</f>
        <v>71721.836198521094</v>
      </c>
      <c r="F170" s="667">
        <f>'Input data'!L150</f>
        <v>85376.017972012516</v>
      </c>
      <c r="G170" s="667">
        <f t="shared" si="132"/>
        <v>13687.941669523079</v>
      </c>
      <c r="H170" s="667">
        <f t="shared" si="121"/>
        <v>40280.356344942556</v>
      </c>
      <c r="I170" s="659">
        <f t="shared" si="96"/>
        <v>13654.18177349142</v>
      </c>
      <c r="J170" s="650">
        <f t="shared" si="131"/>
        <v>0.4</v>
      </c>
      <c r="K170" s="1520">
        <f t="shared" si="123"/>
        <v>4621.288698870836</v>
      </c>
      <c r="L170" s="1520">
        <f t="shared" si="97"/>
        <v>0</v>
      </c>
      <c r="M170" s="1522">
        <f t="shared" si="124"/>
        <v>4621.288698870836</v>
      </c>
      <c r="N170" s="650">
        <f t="shared" si="130"/>
        <v>0.5</v>
      </c>
      <c r="O170" s="659">
        <f t="shared" si="98"/>
        <v>751.91700000000026</v>
      </c>
      <c r="P170" s="1484">
        <f t="shared" si="127"/>
        <v>5373.2056988708364</v>
      </c>
      <c r="Q170" s="1487">
        <f t="shared" si="99"/>
        <v>48595.092315594804</v>
      </c>
      <c r="R170" s="1487">
        <f t="shared" si="125"/>
        <v>34907.150646071721</v>
      </c>
      <c r="S170" s="1525">
        <f t="shared" si="100"/>
        <v>0.86398313763206691</v>
      </c>
      <c r="T170" s="1105" t="str">
        <f t="shared" si="101"/>
        <v>Yes</v>
      </c>
      <c r="U170" s="1525">
        <f t="shared" si="102"/>
        <v>0.86398313763206691</v>
      </c>
      <c r="V170" s="1546">
        <f t="shared" si="95"/>
        <v>50468.867325940795</v>
      </c>
      <c r="W170" s="1547">
        <f t="shared" si="103"/>
        <v>0.40886365369622635</v>
      </c>
      <c r="X170" s="670">
        <f t="shared" si="104"/>
        <v>13687.941669523079</v>
      </c>
      <c r="Y170" s="1520">
        <f t="shared" si="105"/>
        <v>11205.024036063271</v>
      </c>
      <c r="Z170" s="1520">
        <f t="shared" si="106"/>
        <v>3992.9906983461519</v>
      </c>
      <c r="AA170" s="1520">
        <f t="shared" si="107"/>
        <v>0</v>
      </c>
      <c r="AB170" s="1520">
        <f t="shared" si="108"/>
        <v>21582.910922008297</v>
      </c>
      <c r="AC170" s="1520">
        <f t="shared" si="109"/>
        <v>50468.867325940795</v>
      </c>
      <c r="AD170" s="1548">
        <f t="shared" si="110"/>
        <v>0</v>
      </c>
      <c r="AE170" s="1523">
        <f t="shared" si="111"/>
        <v>0.27121555118570162</v>
      </c>
      <c r="AF170" s="1523">
        <f t="shared" si="112"/>
        <v>0.22201853597581994</v>
      </c>
      <c r="AG170" s="1523">
        <f t="shared" si="113"/>
        <v>7.9117898021336633E-2</v>
      </c>
      <c r="AH170" s="1523">
        <f t="shared" si="126"/>
        <v>0</v>
      </c>
      <c r="AI170" s="1523">
        <f>AB170/AC170</f>
        <v>0.42764801481714187</v>
      </c>
      <c r="AJ170" s="1549">
        <f t="shared" si="115"/>
        <v>1</v>
      </c>
      <c r="AK170" s="1641">
        <f t="shared" si="116"/>
        <v>8192.5090640948529</v>
      </c>
      <c r="AL170" s="1642">
        <f t="shared" si="117"/>
        <v>5206.5656553820909</v>
      </c>
      <c r="AM170" s="1642">
        <f t="shared" si="118"/>
        <v>288.86695004613648</v>
      </c>
      <c r="AN170" s="1642">
        <f t="shared" si="119"/>
        <v>13687.941669523079</v>
      </c>
      <c r="AO170" s="1550">
        <f t="shared" si="120"/>
        <v>0</v>
      </c>
    </row>
    <row r="172" spans="1:41" ht="23.25">
      <c r="A172" s="686" t="s">
        <v>653</v>
      </c>
    </row>
    <row r="173" spans="1:41" ht="24" thickBot="1">
      <c r="A173" s="686"/>
    </row>
    <row r="174" spans="1:41" ht="21.6" customHeight="1" thickBot="1">
      <c r="A174" s="1824" t="s">
        <v>602</v>
      </c>
      <c r="B174" s="1825"/>
      <c r="C174" s="1825"/>
      <c r="D174" s="1826"/>
      <c r="E174" s="1920" t="s">
        <v>603</v>
      </c>
      <c r="F174" s="1921"/>
      <c r="G174" s="1921"/>
      <c r="H174" s="1921"/>
      <c r="I174" s="1922"/>
      <c r="J174" s="1831"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1" ht="43.15" customHeight="1">
      <c r="A175" s="1822"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57"/>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3137.875983783445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3177.6171152014581</v>
      </c>
      <c r="D178" s="1509">
        <f>'Input data'!E118</f>
        <v>48363465.096576817</v>
      </c>
      <c r="E178" s="1510">
        <f>'Input data'!J118*C178</f>
        <v>37981.947757476722</v>
      </c>
      <c r="F178" s="1511">
        <f>'Input data'!L118</f>
        <v>86345.412854053546</v>
      </c>
      <c r="G178" s="1512">
        <f>G177*0.94</f>
        <v>64333.325846758482</v>
      </c>
      <c r="H178" s="1511">
        <f>E178*$B$12+I178*$E$80-G178</f>
        <v>2847.7893873107823</v>
      </c>
      <c r="I178" s="1513">
        <f t="shared" ref="I178:I210" si="135">D178/1000</f>
        <v>48363.465096576816</v>
      </c>
      <c r="J178" s="1456">
        <f>($J$190-$J$177)/($A$190-$A$177)+J177</f>
        <v>8.7582527933999524E-2</v>
      </c>
      <c r="K178" s="1514">
        <f>(I178)*J178-(I178)*$J$137</f>
        <v>1259.1326254853975</v>
      </c>
      <c r="L178" s="1514">
        <f t="shared" ref="L178:L210" si="136">(E178)*$C$12*$G$12-(E178)*$C$12*$G$12</f>
        <v>0</v>
      </c>
      <c r="M178" s="1513">
        <f>L178+K178</f>
        <v>1259.1326254853975</v>
      </c>
      <c r="N178" s="1456">
        <v>0.05</v>
      </c>
      <c r="O178" s="1513">
        <f t="shared" ref="O178:O210" si="137">N178*$E$177*($C$85)*$B$12</f>
        <v>75.191700000000026</v>
      </c>
      <c r="P178" s="1483">
        <f>O178+M178</f>
        <v>1334.3243254853976</v>
      </c>
      <c r="Q178" s="1366">
        <f t="shared" ref="Q178:Q210" si="138">E178*$B$12+(1-$J$137)*I178-P178</f>
        <v>65846.790908583862</v>
      </c>
      <c r="R178" s="1366">
        <f>Q178-G178</f>
        <v>1513.46506182538</v>
      </c>
      <c r="S178" s="1516">
        <f t="shared" ref="S178:S210" si="139">R178/(Q178-I178*(1-J178))</f>
        <v>6.9683534038100611E-2</v>
      </c>
      <c r="T178" s="135" t="str">
        <f t="shared" ref="T178:T210" si="140">IF(AND(S178&gt;=0,S178&lt;=1),"Yes","No")</f>
        <v>Yes</v>
      </c>
      <c r="U178" s="1528">
        <f t="shared" ref="U178:U210" si="141">IF(S178&lt;=0,0,IF(S178&gt;=1,1,S178))</f>
        <v>6.9683534038100611E-2</v>
      </c>
      <c r="V178" s="1496">
        <f t="shared" ref="V178:V210" si="142">AC178</f>
        <v>84831.947792228166</v>
      </c>
      <c r="W178" s="1493">
        <f t="shared" si="134"/>
        <v>1.7528030868107947E-2</v>
      </c>
      <c r="X178" s="527">
        <f t="shared" ref="X178:X210" si="143">(E178*$B$12-O178-L178)*(1-U178)+I178*(1-J178)</f>
        <v>64333.325846758496</v>
      </c>
      <c r="Y178" s="1511">
        <f t="shared" ref="Y178:Y210" si="144">I178*J178+E178*$G$12*$C$12</f>
        <v>7277.3183086122835</v>
      </c>
      <c r="Z178" s="1533">
        <f t="shared" ref="Z178:Z210" si="145">($C$12*$H$12*E178+O178)</f>
        <v>1791.5768124499484</v>
      </c>
      <c r="AA178" s="1533">
        <f t="shared" ref="AA178:AA210" si="146">$F$137*$D$11</f>
        <v>0</v>
      </c>
      <c r="AB178" s="1533">
        <f t="shared" ref="AB178:AB210" si="147">E178*$E$12</f>
        <v>11429.726824407437</v>
      </c>
      <c r="AC178" s="1533">
        <f t="shared" ref="AC178:AC210" si="148">SUM(X178:AB178)</f>
        <v>84831.947792228166</v>
      </c>
      <c r="AD178" s="1489">
        <f t="shared" ref="AD178:AD210" si="149">X178-G178</f>
        <v>0</v>
      </c>
      <c r="AE178" s="649">
        <f t="shared" ref="AE178:AE210" si="150">X178/AC178</f>
        <v>0.75836200300769663</v>
      </c>
      <c r="AF178" s="417">
        <f t="shared" ref="AF178:AF210" si="151">Y178/AC178</f>
        <v>8.5785113957727505E-2</v>
      </c>
      <c r="AG178" s="417">
        <f t="shared" ref="AG178:AG210" si="152">Z178/AC178</f>
        <v>2.1119128572149592E-2</v>
      </c>
      <c r="AH178" s="417">
        <f>AA178/AC178</f>
        <v>0</v>
      </c>
      <c r="AI178" s="417">
        <f t="shared" ref="AI178:AI209" si="153">AB178/AC178</f>
        <v>0.1347337544624263</v>
      </c>
      <c r="AJ178" s="417">
        <f t="shared" ref="AJ178:AJ210" si="154">SUM(AE178:AI178)</f>
        <v>1</v>
      </c>
      <c r="AK178" s="1499">
        <f t="shared" ref="AK178:AK210" si="155">I178*(1-$J$177)-K178</f>
        <v>44127.670563770866</v>
      </c>
      <c r="AL178" s="1500">
        <f t="shared" ref="AL178:AL210" si="156">(E178*$C$86*$B$12-L178)*(1-U178)</f>
        <v>18858.846996602741</v>
      </c>
      <c r="AM178" s="1500">
        <f t="shared" ref="AM178:AM210" si="157">(E178*($C$85)*$B$12-O178)*(1-U178)</f>
        <v>1346.8082863848815</v>
      </c>
      <c r="AN178" s="1500">
        <f t="shared" ref="AN178:AN210" si="158">SUM(AK178:AM178)</f>
        <v>64333.325846758489</v>
      </c>
      <c r="AO178" s="1186">
        <f t="shared" ref="AO178:AO210" si="159">AN178-X178</f>
        <v>0</v>
      </c>
    </row>
    <row r="179" spans="1:41">
      <c r="A179" s="100">
        <f>'Input data'!A119</f>
        <v>2019</v>
      </c>
      <c r="B179" s="1508">
        <f>'Input data'!B119</f>
        <v>58.364834921819444</v>
      </c>
      <c r="C179" s="1509">
        <f>'Input data'!C119</f>
        <v>3191.1157871170903</v>
      </c>
      <c r="D179" s="1509">
        <f>'Input data'!E119</f>
        <v>48129044.025280453</v>
      </c>
      <c r="E179" s="1510">
        <f>'Input data'!J119*C179</f>
        <v>38143.296917210952</v>
      </c>
      <c r="F179" s="1511">
        <f>'Input data'!L119</f>
        <v>86272.340942491399</v>
      </c>
      <c r="G179" s="1512">
        <f>G177*0.89</f>
        <v>60911.340429377713</v>
      </c>
      <c r="H179" s="1511">
        <f t="shared" ref="H179:H210" si="160">E179*$B$12+I179*$E$80-G179</f>
        <v>6142.3651168320212</v>
      </c>
      <c r="I179" s="1513">
        <f t="shared" si="135"/>
        <v>48129.044025280455</v>
      </c>
      <c r="J179" s="1456">
        <f t="shared" ref="J179:J189" si="161">($J$190-$J$177)/($A$190-$A$177)+J178</f>
        <v>0.11361731727283289</v>
      </c>
      <c r="K179" s="1514">
        <f t="shared" ref="K179:K210" si="162">(I179)*J179-(I179)*$J$137</f>
        <v>2506.059044555227</v>
      </c>
      <c r="L179" s="1514">
        <f t="shared" si="136"/>
        <v>0</v>
      </c>
      <c r="M179" s="1513">
        <f t="shared" ref="M179:M210" si="163">L179+K179</f>
        <v>2506.059044555227</v>
      </c>
      <c r="N179" s="1456">
        <v>0.1</v>
      </c>
      <c r="O179" s="1513">
        <f t="shared" si="137"/>
        <v>150.38340000000005</v>
      </c>
      <c r="P179" s="1483">
        <f>O179+M179</f>
        <v>2656.4424445552272</v>
      </c>
      <c r="Q179" s="1366">
        <f t="shared" si="138"/>
        <v>64397.263101654506</v>
      </c>
      <c r="R179" s="1366">
        <f t="shared" ref="R179:R210" si="164">Q179-G179</f>
        <v>3485.9226722767926</v>
      </c>
      <c r="S179" s="1516">
        <f t="shared" si="139"/>
        <v>0.1603717598145171</v>
      </c>
      <c r="T179" s="135" t="str">
        <f t="shared" si="140"/>
        <v>Yes</v>
      </c>
      <c r="U179" s="1528">
        <f t="shared" si="141"/>
        <v>0.1603717598145171</v>
      </c>
      <c r="V179" s="1496">
        <f t="shared" si="142"/>
        <v>82786.418270214621</v>
      </c>
      <c r="W179" s="1493">
        <f t="shared" si="134"/>
        <v>4.0406028562508522E-2</v>
      </c>
      <c r="X179" s="527">
        <f t="shared" si="143"/>
        <v>60911.34042937772</v>
      </c>
      <c r="Y179" s="1511">
        <f t="shared" si="144"/>
        <v>8522.7371816614504</v>
      </c>
      <c r="Z179" s="1533">
        <f t="shared" si="145"/>
        <v>1874.0597998121038</v>
      </c>
      <c r="AA179" s="1533">
        <f t="shared" si="146"/>
        <v>0</v>
      </c>
      <c r="AB179" s="1533">
        <f t="shared" si="147"/>
        <v>11478.280859363344</v>
      </c>
      <c r="AC179" s="1533">
        <f t="shared" si="148"/>
        <v>82786.418270214621</v>
      </c>
      <c r="AD179" s="1489">
        <f t="shared" si="149"/>
        <v>0</v>
      </c>
      <c r="AE179" s="649">
        <f t="shared" si="150"/>
        <v>0.73576489600701511</v>
      </c>
      <c r="AF179" s="417">
        <f t="shared" si="151"/>
        <v>0.10294849517276206</v>
      </c>
      <c r="AG179" s="417">
        <f t="shared" si="152"/>
        <v>2.263728566798455E-2</v>
      </c>
      <c r="AH179" s="417">
        <f t="shared" ref="AH179:AH210" si="165">AA179/AC179</f>
        <v>0</v>
      </c>
      <c r="AI179" s="417">
        <f t="shared" si="153"/>
        <v>0.13864932315223821</v>
      </c>
      <c r="AJ179" s="417">
        <f t="shared" si="154"/>
        <v>0.99999999999999989</v>
      </c>
      <c r="AK179" s="1499">
        <f t="shared" si="155"/>
        <v>42660.751160222018</v>
      </c>
      <c r="AL179" s="1500">
        <f t="shared" si="156"/>
        <v>17092.770562797115</v>
      </c>
      <c r="AM179" s="1500">
        <f t="shared" si="157"/>
        <v>1157.8187063585763</v>
      </c>
      <c r="AN179" s="1500">
        <f t="shared" si="158"/>
        <v>60911.340429377713</v>
      </c>
      <c r="AO179" s="1186">
        <f t="shared" si="159"/>
        <v>0</v>
      </c>
    </row>
    <row r="180" spans="1:41">
      <c r="A180" s="100">
        <f>'Input data'!A120</f>
        <v>2020</v>
      </c>
      <c r="B180" s="1508">
        <f>'Input data'!B120</f>
        <v>59.308690000000006</v>
      </c>
      <c r="C180" s="1509">
        <f>'Input data'!C120</f>
        <v>2966.2682082444217</v>
      </c>
      <c r="D180" s="1509">
        <f>'Input data'!E120</f>
        <v>46058160.682511166</v>
      </c>
      <c r="E180" s="1510">
        <f>'Input data'!J120*C180</f>
        <v>35455.701563673407</v>
      </c>
      <c r="F180" s="1511">
        <f>'Input data'!L120</f>
        <v>81513.862246184581</v>
      </c>
      <c r="G180" s="1512">
        <f>G177*0.81</f>
        <v>55436.163761568481</v>
      </c>
      <c r="H180" s="1511">
        <f t="shared" si="160"/>
        <v>8131.9552796752469</v>
      </c>
      <c r="I180" s="1513">
        <f t="shared" si="135"/>
        <v>46058.160682511167</v>
      </c>
      <c r="J180" s="1456">
        <f t="shared" si="161"/>
        <v>0.13965210661166627</v>
      </c>
      <c r="K180" s="1514">
        <f t="shared" si="162"/>
        <v>3597.3435321099482</v>
      </c>
      <c r="L180" s="1514">
        <f t="shared" si="136"/>
        <v>0</v>
      </c>
      <c r="M180" s="1513">
        <f t="shared" si="163"/>
        <v>3597.3435321099482</v>
      </c>
      <c r="N180" s="1456">
        <f>($N$142-$N$137)/($A$102-$A$97)+N179</f>
        <v>0.2</v>
      </c>
      <c r="O180" s="1513">
        <f t="shared" si="137"/>
        <v>300.7668000000001</v>
      </c>
      <c r="P180" s="1483">
        <f t="shared" ref="P180:P210" si="166">O180+M180</f>
        <v>3898.1103321099481</v>
      </c>
      <c r="Q180" s="1366">
        <f t="shared" si="138"/>
        <v>59670.008709133777</v>
      </c>
      <c r="R180" s="1366">
        <f t="shared" si="164"/>
        <v>4233.844947565296</v>
      </c>
      <c r="S180" s="1516">
        <f t="shared" si="139"/>
        <v>0.21122789250671228</v>
      </c>
      <c r="T180" s="135" t="str">
        <f t="shared" si="140"/>
        <v>Yes</v>
      </c>
      <c r="U180" s="1528">
        <f t="shared" si="141"/>
        <v>0.21122789250671228</v>
      </c>
      <c r="V180" s="1496">
        <f t="shared" si="142"/>
        <v>77280.017298619277</v>
      </c>
      <c r="W180" s="1493">
        <f t="shared" si="134"/>
        <v>5.1940183312360166E-2</v>
      </c>
      <c r="X180" s="527">
        <f t="shared" si="143"/>
        <v>55436.163761568474</v>
      </c>
      <c r="Y180" s="1511">
        <f t="shared" si="144"/>
        <v>9271.3458423488573</v>
      </c>
      <c r="Z180" s="1533">
        <f t="shared" si="145"/>
        <v>1902.992117772915</v>
      </c>
      <c r="AA180" s="1533">
        <f t="shared" si="146"/>
        <v>0</v>
      </c>
      <c r="AB180" s="1533">
        <f t="shared" si="147"/>
        <v>10669.515576929032</v>
      </c>
      <c r="AC180" s="1533">
        <f t="shared" si="148"/>
        <v>77280.017298619277</v>
      </c>
      <c r="AD180" s="1489">
        <f t="shared" si="149"/>
        <v>0</v>
      </c>
      <c r="AE180" s="649">
        <f t="shared" si="150"/>
        <v>0.7173415030091993</v>
      </c>
      <c r="AF180" s="417">
        <f t="shared" si="151"/>
        <v>0.11997080443865925</v>
      </c>
      <c r="AG180" s="417">
        <f t="shared" si="152"/>
        <v>2.4624633693073911E-2</v>
      </c>
      <c r="AH180" s="417">
        <f t="shared" si="165"/>
        <v>0</v>
      </c>
      <c r="AI180" s="417">
        <f t="shared" si="153"/>
        <v>0.13806305885906756</v>
      </c>
      <c r="AJ180" s="417">
        <f t="shared" si="154"/>
        <v>1</v>
      </c>
      <c r="AK180" s="1499">
        <f t="shared" si="155"/>
        <v>39626.041516539866</v>
      </c>
      <c r="AL180" s="1500">
        <f t="shared" si="156"/>
        <v>14926.047698657248</v>
      </c>
      <c r="AM180" s="1500">
        <f t="shared" si="157"/>
        <v>884.07454637136323</v>
      </c>
      <c r="AN180" s="1500">
        <f t="shared" si="158"/>
        <v>55436.163761568474</v>
      </c>
      <c r="AO180" s="1186">
        <f t="shared" si="159"/>
        <v>0</v>
      </c>
    </row>
    <row r="181" spans="1:41">
      <c r="A181" s="100">
        <f>'Input data'!A121</f>
        <v>2021</v>
      </c>
      <c r="B181" s="1508">
        <f>'Input data'!B121</f>
        <v>59.991580449204264</v>
      </c>
      <c r="C181" s="1509">
        <f>'Input data'!C121</f>
        <v>3038.1751914578113</v>
      </c>
      <c r="D181" s="1509">
        <f>'Input data'!E121</f>
        <v>46117917.659239456</v>
      </c>
      <c r="E181" s="1510">
        <f>'Input data'!J121*C181</f>
        <v>36315.20325339651</v>
      </c>
      <c r="F181" s="1511">
        <f>'Input data'!L121</f>
        <v>82433.120912635961</v>
      </c>
      <c r="G181" s="1512">
        <f>G177*0.65</f>
        <v>44485.810425950018</v>
      </c>
      <c r="H181" s="1511">
        <f t="shared" si="160"/>
        <v>19631.575874230308</v>
      </c>
      <c r="I181" s="1513">
        <f t="shared" si="135"/>
        <v>46117.917659239458</v>
      </c>
      <c r="J181" s="1456">
        <f t="shared" si="161"/>
        <v>0.16568689595049965</v>
      </c>
      <c r="K181" s="1514">
        <f t="shared" si="162"/>
        <v>4802.6810840158523</v>
      </c>
      <c r="L181" s="1514">
        <f t="shared" si="136"/>
        <v>0</v>
      </c>
      <c r="M181" s="1513">
        <f t="shared" si="163"/>
        <v>4802.6810840158523</v>
      </c>
      <c r="N181" s="1456">
        <v>0.4</v>
      </c>
      <c r="O181" s="1513">
        <f t="shared" si="137"/>
        <v>601.53360000000021</v>
      </c>
      <c r="P181" s="1483">
        <f t="shared" si="166"/>
        <v>5404.214684015853</v>
      </c>
      <c r="Q181" s="1366">
        <f t="shared" si="138"/>
        <v>58713.171616164473</v>
      </c>
      <c r="R181" s="1366">
        <f t="shared" si="164"/>
        <v>14227.361190214455</v>
      </c>
      <c r="S181" s="1516">
        <f t="shared" si="139"/>
        <v>0.70305831165750499</v>
      </c>
      <c r="T181" s="135" t="str">
        <f t="shared" si="140"/>
        <v>Yes</v>
      </c>
      <c r="U181" s="1528">
        <f t="shared" si="141"/>
        <v>0.70305831165750499</v>
      </c>
      <c r="V181" s="1496">
        <f t="shared" si="142"/>
        <v>68205.759722421513</v>
      </c>
      <c r="W181" s="1493">
        <f t="shared" si="134"/>
        <v>0.1725927762130085</v>
      </c>
      <c r="X181" s="527">
        <f t="shared" si="143"/>
        <v>44485.810425950018</v>
      </c>
      <c r="Y181" s="1511">
        <f t="shared" si="144"/>
        <v>10549.188598714209</v>
      </c>
      <c r="Z181" s="1533">
        <f t="shared" si="145"/>
        <v>2242.5993667616299</v>
      </c>
      <c r="AA181" s="1533">
        <f t="shared" si="146"/>
        <v>0</v>
      </c>
      <c r="AB181" s="1533">
        <f t="shared" si="147"/>
        <v>10928.161330995657</v>
      </c>
      <c r="AC181" s="1533">
        <f t="shared" si="148"/>
        <v>68205.759722421513</v>
      </c>
      <c r="AD181" s="1005">
        <f t="shared" si="149"/>
        <v>0</v>
      </c>
      <c r="AE181" s="649">
        <f t="shared" si="150"/>
        <v>0.65222952734482986</v>
      </c>
      <c r="AF181" s="417">
        <f t="shared" si="151"/>
        <v>0.15466712256628287</v>
      </c>
      <c r="AG181" s="417">
        <f t="shared" si="152"/>
        <v>3.2879911841586194E-2</v>
      </c>
      <c r="AH181" s="417">
        <f t="shared" si="165"/>
        <v>0</v>
      </c>
      <c r="AI181" s="417">
        <f t="shared" si="153"/>
        <v>0.16022343824730106</v>
      </c>
      <c r="AJ181" s="417">
        <f t="shared" si="154"/>
        <v>1</v>
      </c>
      <c r="AK181" s="1499">
        <f t="shared" si="155"/>
        <v>38476.783034579341</v>
      </c>
      <c r="AL181" s="1500">
        <f t="shared" si="156"/>
        <v>5755.2852030088334</v>
      </c>
      <c r="AM181" s="1500">
        <f t="shared" si="157"/>
        <v>253.74218836184426</v>
      </c>
      <c r="AN181" s="1500">
        <f t="shared" si="158"/>
        <v>44485.810425950018</v>
      </c>
      <c r="AO181" s="1186">
        <f t="shared" si="159"/>
        <v>0</v>
      </c>
    </row>
    <row r="182" spans="1:41">
      <c r="A182" s="100">
        <f>'Input data'!A122</f>
        <v>2022</v>
      </c>
      <c r="B182" s="1508">
        <f>'Input data'!B122</f>
        <v>60.682333816399378</v>
      </c>
      <c r="C182" s="1509">
        <f>'Input data'!C122</f>
        <v>3104.0528937895433</v>
      </c>
      <c r="D182" s="1509">
        <f>'Input data'!E122</f>
        <v>46098961.111762151</v>
      </c>
      <c r="E182" s="1510">
        <f>'Input data'!J122*C182</f>
        <v>37102.637156737575</v>
      </c>
      <c r="F182" s="1511">
        <f>'Input data'!L122</f>
        <v>83201.598268499729</v>
      </c>
      <c r="G182" s="1512">
        <f>G177*(1-E4)</f>
        <v>34219.854173807704</v>
      </c>
      <c r="H182" s="1511">
        <f t="shared" si="160"/>
        <v>30331.577491585471</v>
      </c>
      <c r="I182" s="1513">
        <f t="shared" si="135"/>
        <v>46098.961111762153</v>
      </c>
      <c r="J182" s="1456">
        <f t="shared" si="161"/>
        <v>0.19172168528933303</v>
      </c>
      <c r="K182" s="1514">
        <f t="shared" si="162"/>
        <v>6000.8837064189975</v>
      </c>
      <c r="L182" s="1514">
        <f t="shared" si="136"/>
        <v>0</v>
      </c>
      <c r="M182" s="1513">
        <f t="shared" si="163"/>
        <v>6000.8837064189975</v>
      </c>
      <c r="N182" s="1456">
        <f>$E$26</f>
        <v>0.5</v>
      </c>
      <c r="O182" s="1513">
        <f t="shared" si="137"/>
        <v>751.91700000000026</v>
      </c>
      <c r="P182" s="1483">
        <f t="shared" si="166"/>
        <v>6752.8007064189978</v>
      </c>
      <c r="Q182" s="1366">
        <f t="shared" si="138"/>
        <v>57798.63095897418</v>
      </c>
      <c r="R182" s="1366">
        <f t="shared" si="164"/>
        <v>23578.776785166476</v>
      </c>
      <c r="S182" s="1516">
        <f t="shared" si="139"/>
        <v>1.1480650530909178</v>
      </c>
      <c r="T182" s="135" t="str">
        <f t="shared" si="140"/>
        <v>No</v>
      </c>
      <c r="U182" s="1528">
        <f t="shared" si="141"/>
        <v>1</v>
      </c>
      <c r="V182" s="1496">
        <f t="shared" si="142"/>
        <v>62663.757906853236</v>
      </c>
      <c r="W182" s="1493">
        <f>(1-V182/F182)</f>
        <v>0.24684430093961496</v>
      </c>
      <c r="X182" s="527">
        <f t="shared" si="143"/>
        <v>37260.790597327687</v>
      </c>
      <c r="Y182" s="1511">
        <f t="shared" si="144"/>
        <v>11809.280731790779</v>
      </c>
      <c r="Z182" s="1533">
        <f t="shared" si="145"/>
        <v>2428.5665087372349</v>
      </c>
      <c r="AA182" s="1533">
        <f t="shared" si="146"/>
        <v>0</v>
      </c>
      <c r="AB182" s="1533">
        <f t="shared" si="147"/>
        <v>11165.120068997541</v>
      </c>
      <c r="AC182" s="1533">
        <f t="shared" si="148"/>
        <v>62663.757906853236</v>
      </c>
      <c r="AD182" s="1005">
        <f t="shared" si="149"/>
        <v>3040.9364235199828</v>
      </c>
      <c r="AE182" s="649">
        <f t="shared" si="150"/>
        <v>0.59461468386103045</v>
      </c>
      <c r="AF182" s="417">
        <f t="shared" si="151"/>
        <v>0.18845471651005555</v>
      </c>
      <c r="AG182" s="417">
        <f t="shared" si="152"/>
        <v>3.8755519775037849E-2</v>
      </c>
      <c r="AH182" s="417">
        <f t="shared" si="165"/>
        <v>0</v>
      </c>
      <c r="AI182" s="417">
        <f t="shared" si="153"/>
        <v>0.17817507985387621</v>
      </c>
      <c r="AJ182" s="417">
        <f t="shared" si="154"/>
        <v>1</v>
      </c>
      <c r="AK182" s="1499">
        <f t="shared" si="155"/>
        <v>37260.790597327694</v>
      </c>
      <c r="AL182" s="1500">
        <f t="shared" si="156"/>
        <v>0</v>
      </c>
      <c r="AM182" s="1500">
        <f t="shared" si="157"/>
        <v>0</v>
      </c>
      <c r="AN182" s="1500">
        <f t="shared" si="158"/>
        <v>37260.790597327694</v>
      </c>
      <c r="AO182" s="1186">
        <f t="shared" si="159"/>
        <v>0</v>
      </c>
    </row>
    <row r="183" spans="1:41">
      <c r="A183" s="100">
        <f>'Input data'!A123</f>
        <v>2023</v>
      </c>
      <c r="B183" s="1508">
        <f>'Input data'!B123</f>
        <v>61.381040636574369</v>
      </c>
      <c r="C183" s="1509">
        <f>'Input data'!C123</f>
        <v>3174.6577899429631</v>
      </c>
      <c r="D183" s="1509">
        <f>'Input data'!E123</f>
        <v>46029462.884833738</v>
      </c>
      <c r="E183" s="1510">
        <f>'Input data'!J123*C183</f>
        <v>37946.575044751888</v>
      </c>
      <c r="F183" s="1511">
        <f>'Input data'!L123</f>
        <v>83976.037929585626</v>
      </c>
      <c r="G183" s="1512">
        <f>($G$147-$G$142)/($A$147-$A$142)+G182</f>
        <v>32166.662923379241</v>
      </c>
      <c r="H183" s="1511">
        <f t="shared" si="160"/>
        <v>32803.805542549846</v>
      </c>
      <c r="I183" s="1513">
        <f t="shared" si="135"/>
        <v>46029.462884833738</v>
      </c>
      <c r="J183" s="1456">
        <f t="shared" si="161"/>
        <v>0.21775647462816641</v>
      </c>
      <c r="K183" s="1514">
        <f t="shared" si="162"/>
        <v>7190.2042175177758</v>
      </c>
      <c r="L183" s="1514">
        <f t="shared" si="136"/>
        <v>0</v>
      </c>
      <c r="M183" s="1513">
        <f t="shared" si="163"/>
        <v>7190.2042175177758</v>
      </c>
      <c r="N183" s="1456">
        <f>($N$147-$N$142)/($A$107-$A$102)+N182</f>
        <v>0.5</v>
      </c>
      <c r="O183" s="1513">
        <f t="shared" si="137"/>
        <v>751.91700000000026</v>
      </c>
      <c r="P183" s="1483">
        <f t="shared" si="166"/>
        <v>7942.1212175177761</v>
      </c>
      <c r="Q183" s="1366">
        <f t="shared" si="138"/>
        <v>57028.347248411308</v>
      </c>
      <c r="R183" s="1366">
        <f t="shared" si="164"/>
        <v>24861.684325032067</v>
      </c>
      <c r="S183" s="1516">
        <f t="shared" si="139"/>
        <v>1.1826452529778859</v>
      </c>
      <c r="T183" s="135" t="str">
        <f t="shared" si="140"/>
        <v>No</v>
      </c>
      <c r="U183" s="1528">
        <f t="shared" si="141"/>
        <v>1</v>
      </c>
      <c r="V183" s="1496">
        <f t="shared" si="142"/>
        <v>62953.939999178634</v>
      </c>
      <c r="W183" s="1493">
        <f t="shared" si="134"/>
        <v>0.2503344817010078</v>
      </c>
      <c r="X183" s="527">
        <f t="shared" si="143"/>
        <v>36006.249318004317</v>
      </c>
      <c r="Y183" s="1511">
        <f t="shared" si="144"/>
        <v>13061.904761551337</v>
      </c>
      <c r="Z183" s="1533">
        <f t="shared" si="145"/>
        <v>2466.7036373560554</v>
      </c>
      <c r="AA183" s="1533">
        <f t="shared" si="146"/>
        <v>0</v>
      </c>
      <c r="AB183" s="1533">
        <f t="shared" si="147"/>
        <v>11419.082282266927</v>
      </c>
      <c r="AC183" s="1533">
        <f t="shared" si="148"/>
        <v>62953.939999178634</v>
      </c>
      <c r="AD183" s="1005">
        <f t="shared" si="149"/>
        <v>3839.5863946250756</v>
      </c>
      <c r="AE183" s="649">
        <f t="shared" si="150"/>
        <v>0.57194592297915103</v>
      </c>
      <c r="AF183" s="417">
        <f t="shared" si="151"/>
        <v>0.20748351511790616</v>
      </c>
      <c r="AG183" s="417">
        <f t="shared" si="152"/>
        <v>3.9182672877793492E-2</v>
      </c>
      <c r="AH183" s="417">
        <f t="shared" si="165"/>
        <v>0</v>
      </c>
      <c r="AI183" s="417">
        <f t="shared" si="153"/>
        <v>0.18138788902514938</v>
      </c>
      <c r="AJ183" s="417">
        <f t="shared" si="154"/>
        <v>1.0000000000000002</v>
      </c>
      <c r="AK183" s="1499">
        <f t="shared" si="155"/>
        <v>36006.249318004309</v>
      </c>
      <c r="AL183" s="1500">
        <f t="shared" si="156"/>
        <v>0</v>
      </c>
      <c r="AM183" s="1500">
        <f t="shared" si="157"/>
        <v>0</v>
      </c>
      <c r="AN183" s="1500">
        <f t="shared" si="158"/>
        <v>36006.249318004309</v>
      </c>
      <c r="AO183" s="1186">
        <f t="shared" si="159"/>
        <v>0</v>
      </c>
    </row>
    <row r="184" spans="1:41">
      <c r="A184" s="100">
        <f>'Input data'!A124</f>
        <v>2024</v>
      </c>
      <c r="B184" s="1508">
        <f>'Input data'!B124</f>
        <v>62.087792487153699</v>
      </c>
      <c r="C184" s="1509">
        <f>'Input data'!C124</f>
        <v>3245.7786398987987</v>
      </c>
      <c r="D184" s="1509">
        <f>'Input data'!E124</f>
        <v>46760887.053286292</v>
      </c>
      <c r="E184" s="1510">
        <f>'Input data'!J124*C184</f>
        <v>38796.680110767251</v>
      </c>
      <c r="F184" s="1511">
        <f>'Input data'!L124</f>
        <v>85557.567164053544</v>
      </c>
      <c r="G184" s="1512">
        <f t="shared" ref="G184:G186" si="167">($G$147-$G$142)/($A$147-$A$142)+G183</f>
        <v>30113.471672950778</v>
      </c>
      <c r="H184" s="1511">
        <f t="shared" si="160"/>
        <v>36031.19979731497</v>
      </c>
      <c r="I184" s="1513">
        <f t="shared" si="135"/>
        <v>46760.887053286293</v>
      </c>
      <c r="J184" s="1456">
        <f t="shared" si="161"/>
        <v>0.24379126396699979</v>
      </c>
      <c r="K184" s="1514">
        <f t="shared" si="162"/>
        <v>8521.8689061050281</v>
      </c>
      <c r="L184" s="1514">
        <f t="shared" si="136"/>
        <v>0</v>
      </c>
      <c r="M184" s="1513">
        <f t="shared" si="163"/>
        <v>8521.8689061050281</v>
      </c>
      <c r="N184" s="1456">
        <f>($N$147-$N$142)/($A$107-$A$102)+N183</f>
        <v>0.5</v>
      </c>
      <c r="O184" s="1513">
        <f t="shared" si="137"/>
        <v>751.91700000000026</v>
      </c>
      <c r="P184" s="1483">
        <f t="shared" si="166"/>
        <v>9273.7859061050276</v>
      </c>
      <c r="Q184" s="1366">
        <f t="shared" si="138"/>
        <v>56870.885564160722</v>
      </c>
      <c r="R184" s="1366">
        <f t="shared" si="164"/>
        <v>26757.413891209944</v>
      </c>
      <c r="S184" s="1516">
        <f t="shared" si="139"/>
        <v>1.2439584107468653</v>
      </c>
      <c r="T184" s="135" t="str">
        <f t="shared" si="140"/>
        <v>No</v>
      </c>
      <c r="U184" s="1528">
        <f t="shared" si="141"/>
        <v>1</v>
      </c>
      <c r="V184" s="1496">
        <f t="shared" si="142"/>
        <v>64047.672894240335</v>
      </c>
      <c r="W184" s="1493">
        <f t="shared" si="134"/>
        <v>0.25140843741581342</v>
      </c>
      <c r="X184" s="527">
        <f t="shared" si="143"/>
        <v>35360.991294347514</v>
      </c>
      <c r="Y184" s="1511">
        <f t="shared" si="144"/>
        <v>14506.661787177101</v>
      </c>
      <c r="Z184" s="1533">
        <f t="shared" si="145"/>
        <v>2505.1194576463622</v>
      </c>
      <c r="AA184" s="1533">
        <f t="shared" si="146"/>
        <v>0</v>
      </c>
      <c r="AB184" s="1533">
        <f t="shared" si="147"/>
        <v>11674.900355069361</v>
      </c>
      <c r="AC184" s="1533">
        <f t="shared" si="148"/>
        <v>64047.672894240335</v>
      </c>
      <c r="AD184" s="1005">
        <f t="shared" si="149"/>
        <v>5247.5196213967356</v>
      </c>
      <c r="AE184" s="649">
        <f t="shared" si="150"/>
        <v>0.55210423261962804</v>
      </c>
      <c r="AF184" s="417">
        <f t="shared" si="151"/>
        <v>0.22649787465551544</v>
      </c>
      <c r="AG184" s="417">
        <f t="shared" si="152"/>
        <v>3.9113356417851082E-2</v>
      </c>
      <c r="AH184" s="417">
        <f t="shared" si="165"/>
        <v>0</v>
      </c>
      <c r="AI184" s="417">
        <f t="shared" si="153"/>
        <v>0.18228453630700545</v>
      </c>
      <c r="AJ184" s="417">
        <f t="shared" si="154"/>
        <v>1</v>
      </c>
      <c r="AK184" s="1499">
        <f t="shared" si="155"/>
        <v>35360.991294347506</v>
      </c>
      <c r="AL184" s="1500">
        <f t="shared" si="156"/>
        <v>0</v>
      </c>
      <c r="AM184" s="1500">
        <f t="shared" si="157"/>
        <v>0</v>
      </c>
      <c r="AN184" s="1500">
        <f t="shared" si="158"/>
        <v>35360.991294347506</v>
      </c>
      <c r="AO184" s="1186">
        <f t="shared" si="159"/>
        <v>0</v>
      </c>
    </row>
    <row r="185" spans="1:41">
      <c r="A185" s="100">
        <f>'Input data'!A125</f>
        <v>2025</v>
      </c>
      <c r="B185" s="1508">
        <f>'Input data'!B125</f>
        <v>62.802682000000026</v>
      </c>
      <c r="C185" s="1509">
        <f>'Input data'!C125</f>
        <v>3318.0901258130493</v>
      </c>
      <c r="D185" s="1509">
        <f>'Input data'!E125</f>
        <v>47471515.729288042</v>
      </c>
      <c r="E185" s="1510">
        <f>'Input data'!J125*C185</f>
        <v>39661.016807319334</v>
      </c>
      <c r="F185" s="1511">
        <f>'Input data'!L125</f>
        <v>87132.532536607381</v>
      </c>
      <c r="G185" s="1512">
        <f t="shared" si="167"/>
        <v>28060.280422522315</v>
      </c>
      <c r="H185" s="1511">
        <f t="shared" si="160"/>
        <v>39247.244686090089</v>
      </c>
      <c r="I185" s="1513">
        <f t="shared" si="135"/>
        <v>47471.515729288039</v>
      </c>
      <c r="J185" s="1456">
        <f t="shared" si="161"/>
        <v>0.26982605330583315</v>
      </c>
      <c r="K185" s="1514">
        <f t="shared" si="162"/>
        <v>9887.2872928570323</v>
      </c>
      <c r="L185" s="1514">
        <f t="shared" si="136"/>
        <v>0</v>
      </c>
      <c r="M185" s="1513">
        <f t="shared" si="163"/>
        <v>9887.2872928570323</v>
      </c>
      <c r="N185" s="1456">
        <f>($N$147-$N$142)/($A$107-$A$102)+N184</f>
        <v>0.5</v>
      </c>
      <c r="O185" s="1513">
        <f t="shared" si="137"/>
        <v>751.91700000000026</v>
      </c>
      <c r="P185" s="1483">
        <f t="shared" si="166"/>
        <v>10639.204292857032</v>
      </c>
      <c r="Q185" s="1366">
        <f t="shared" si="138"/>
        <v>56668.320815755374</v>
      </c>
      <c r="R185" s="1366">
        <f t="shared" si="164"/>
        <v>28608.040393233059</v>
      </c>
      <c r="S185" s="1516">
        <f t="shared" si="139"/>
        <v>1.3000193824328479</v>
      </c>
      <c r="T185" s="135" t="str">
        <f t="shared" si="140"/>
        <v>No</v>
      </c>
      <c r="U185" s="1528">
        <f t="shared" si="141"/>
        <v>1</v>
      </c>
      <c r="V185" s="1496">
        <f t="shared" si="142"/>
        <v>65126.675716460479</v>
      </c>
      <c r="W185" s="1493">
        <f t="shared" si="134"/>
        <v>0.25255614842712715</v>
      </c>
      <c r="X185" s="527">
        <f t="shared" si="143"/>
        <v>34662.463995608465</v>
      </c>
      <c r="Y185" s="1511">
        <f t="shared" si="144"/>
        <v>15985.032237954012</v>
      </c>
      <c r="Z185" s="1533">
        <f t="shared" si="145"/>
        <v>2544.1783981614426</v>
      </c>
      <c r="AA185" s="1533">
        <f t="shared" si="146"/>
        <v>0</v>
      </c>
      <c r="AB185" s="1533">
        <f t="shared" si="147"/>
        <v>11935.001084736559</v>
      </c>
      <c r="AC185" s="1533">
        <f t="shared" si="148"/>
        <v>65126.675716460479</v>
      </c>
      <c r="AD185" s="1005">
        <f t="shared" si="149"/>
        <v>6602.1835730861494</v>
      </c>
      <c r="AE185" s="649">
        <f t="shared" si="150"/>
        <v>0.53223143380628102</v>
      </c>
      <c r="AF185" s="417">
        <f t="shared" si="151"/>
        <v>0.24544523518362024</v>
      </c>
      <c r="AG185" s="417">
        <f t="shared" si="152"/>
        <v>3.9065073875994144E-2</v>
      </c>
      <c r="AH185" s="417">
        <f t="shared" si="165"/>
        <v>0</v>
      </c>
      <c r="AI185" s="417">
        <f t="shared" si="153"/>
        <v>0.1832582571341046</v>
      </c>
      <c r="AJ185" s="417">
        <f t="shared" si="154"/>
        <v>1</v>
      </c>
      <c r="AK185" s="1499">
        <f t="shared" si="155"/>
        <v>34662.463995608472</v>
      </c>
      <c r="AL185" s="1500">
        <f t="shared" si="156"/>
        <v>0</v>
      </c>
      <c r="AM185" s="1500">
        <f t="shared" si="157"/>
        <v>0</v>
      </c>
      <c r="AN185" s="1500">
        <f t="shared" si="158"/>
        <v>34662.463995608472</v>
      </c>
      <c r="AO185" s="1186">
        <f t="shared" si="159"/>
        <v>0</v>
      </c>
    </row>
    <row r="186" spans="1:41">
      <c r="A186" s="100">
        <f>'Input data'!A126</f>
        <v>2026</v>
      </c>
      <c r="B186" s="1508">
        <f>'Input data'!B126</f>
        <v>63.421065342005143</v>
      </c>
      <c r="C186" s="1509">
        <f>'Input data'!C126</f>
        <v>3388.1292498968169</v>
      </c>
      <c r="D186" s="1509">
        <f>'Input data'!E126</f>
        <v>47155573.556548044</v>
      </c>
      <c r="E186" s="1510">
        <f>'Input data'!J126*C186</f>
        <v>40498.192041302937</v>
      </c>
      <c r="F186" s="1511">
        <f>'Input data'!L126</f>
        <v>87653.765597850987</v>
      </c>
      <c r="G186" s="1512">
        <f t="shared" si="167"/>
        <v>26007.089172093853</v>
      </c>
      <c r="H186" s="1511">
        <f t="shared" si="160"/>
        <v>41484.316399766889</v>
      </c>
      <c r="I186" s="1513">
        <f t="shared" si="135"/>
        <v>47155.573556548043</v>
      </c>
      <c r="J186" s="1456">
        <f t="shared" si="161"/>
        <v>0.2958608426446665</v>
      </c>
      <c r="K186" s="1514">
        <f t="shared" si="162"/>
        <v>11049.168813269309</v>
      </c>
      <c r="L186" s="1514">
        <f t="shared" si="136"/>
        <v>0</v>
      </c>
      <c r="M186" s="1513">
        <f t="shared" si="163"/>
        <v>11049.168813269309</v>
      </c>
      <c r="N186" s="1456">
        <f>($N$147-$N$142)/($A$107-$A$102)+N185</f>
        <v>0.5</v>
      </c>
      <c r="O186" s="1513">
        <f t="shared" si="137"/>
        <v>751.91700000000026</v>
      </c>
      <c r="P186" s="1483">
        <f t="shared" si="166"/>
        <v>11801.085813269308</v>
      </c>
      <c r="Q186" s="1366">
        <f t="shared" si="138"/>
        <v>55690.319758591431</v>
      </c>
      <c r="R186" s="1366">
        <f t="shared" si="164"/>
        <v>29683.230586497579</v>
      </c>
      <c r="S186" s="1516">
        <f t="shared" si="139"/>
        <v>1.3200623403218745</v>
      </c>
      <c r="T186" s="135" t="str">
        <f t="shared" si="140"/>
        <v>No</v>
      </c>
      <c r="U186" s="1528">
        <f t="shared" si="141"/>
        <v>1</v>
      </c>
      <c r="V186" s="1496">
        <f t="shared" si="142"/>
        <v>65167.531667974734</v>
      </c>
      <c r="W186" s="1493">
        <f t="shared" si="134"/>
        <v>0.25653471675183281</v>
      </c>
      <c r="X186" s="527">
        <f t="shared" si="143"/>
        <v>33204.085828715186</v>
      </c>
      <c r="Y186" s="1511">
        <f t="shared" si="144"/>
        <v>17194.507668708495</v>
      </c>
      <c r="Z186" s="1533">
        <f t="shared" si="145"/>
        <v>2582.0099258465493</v>
      </c>
      <c r="AA186" s="1533">
        <f t="shared" si="146"/>
        <v>0</v>
      </c>
      <c r="AB186" s="1533">
        <f t="shared" si="147"/>
        <v>12186.928244704503</v>
      </c>
      <c r="AC186" s="1533">
        <f t="shared" si="148"/>
        <v>65167.531667974734</v>
      </c>
      <c r="AD186" s="1005">
        <f t="shared" si="149"/>
        <v>7196.9966566213334</v>
      </c>
      <c r="AE186" s="1456">
        <f t="shared" si="150"/>
        <v>0.50951885055104307</v>
      </c>
      <c r="AF186" s="1506">
        <f t="shared" si="151"/>
        <v>0.26385083535638021</v>
      </c>
      <c r="AG186" s="1506">
        <f t="shared" si="152"/>
        <v>3.9621109772912048E-2</v>
      </c>
      <c r="AH186" s="1506">
        <f t="shared" si="165"/>
        <v>0</v>
      </c>
      <c r="AI186" s="1506">
        <f t="shared" si="153"/>
        <v>0.18700920431966464</v>
      </c>
      <c r="AJ186" s="1506">
        <f t="shared" si="154"/>
        <v>0.99999999999999989</v>
      </c>
      <c r="AK186" s="1557">
        <f t="shared" si="155"/>
        <v>33204.085828715186</v>
      </c>
      <c r="AL186" s="1558">
        <f t="shared" si="156"/>
        <v>0</v>
      </c>
      <c r="AM186" s="1558">
        <f t="shared" si="157"/>
        <v>0</v>
      </c>
      <c r="AN186" s="1558">
        <f t="shared" si="158"/>
        <v>33204.085828715186</v>
      </c>
      <c r="AO186" s="1545">
        <f t="shared" si="159"/>
        <v>0</v>
      </c>
    </row>
    <row r="187" spans="1:41">
      <c r="A187" s="100">
        <f>'Input data'!A127</f>
        <v>2027</v>
      </c>
      <c r="B187" s="1508">
        <f>'Input data'!B127</f>
        <v>64.045537563425796</v>
      </c>
      <c r="C187" s="1509">
        <f>'Input data'!C127</f>
        <v>3456.5731968319619</v>
      </c>
      <c r="D187" s="1509">
        <f>'Input data'!E127</f>
        <v>46387865.584530152</v>
      </c>
      <c r="E187" s="1510">
        <f>'Input data'!J127*C187</f>
        <v>41316.300177859026</v>
      </c>
      <c r="F187" s="1511">
        <f>'Input data'!L127</f>
        <v>87704.165762389181</v>
      </c>
      <c r="G187" s="1512">
        <f>G177*(1-E5)</f>
        <v>23953.89792166539</v>
      </c>
      <c r="H187" s="1511">
        <f t="shared" si="160"/>
        <v>43286.486641229327</v>
      </c>
      <c r="I187" s="1513">
        <f t="shared" si="135"/>
        <v>46387.865584530155</v>
      </c>
      <c r="J187" s="1456">
        <f t="shared" si="161"/>
        <v>0.32189563198349985</v>
      </c>
      <c r="K187" s="1514">
        <f t="shared" si="162"/>
        <v>12076.983083713611</v>
      </c>
      <c r="L187" s="1514">
        <f t="shared" si="136"/>
        <v>0</v>
      </c>
      <c r="M187" s="1513">
        <f t="shared" si="163"/>
        <v>12076.983083713611</v>
      </c>
      <c r="N187" s="1456">
        <f>$C$27</f>
        <v>0.5</v>
      </c>
      <c r="O187" s="1513">
        <f t="shared" si="137"/>
        <v>751.91700000000026</v>
      </c>
      <c r="P187" s="1483">
        <f t="shared" si="166"/>
        <v>12828.90008371361</v>
      </c>
      <c r="Q187" s="1366">
        <f t="shared" si="138"/>
        <v>54411.484479181105</v>
      </c>
      <c r="R187" s="1366">
        <f t="shared" si="164"/>
        <v>30457.586557515715</v>
      </c>
      <c r="S187" s="1516">
        <f t="shared" si="139"/>
        <v>1.3268001451367935</v>
      </c>
      <c r="T187" s="135" t="str">
        <f t="shared" si="140"/>
        <v>No</v>
      </c>
      <c r="U187" s="1528">
        <f t="shared" si="141"/>
        <v>1</v>
      </c>
      <c r="V187" s="1496">
        <f t="shared" si="142"/>
        <v>64748.495559040261</v>
      </c>
      <c r="W187" s="1493">
        <f t="shared" si="134"/>
        <v>0.26173979313070628</v>
      </c>
      <c r="X187" s="527">
        <f t="shared" si="143"/>
        <v>31455.814275832181</v>
      </c>
      <c r="Y187" s="1511">
        <f t="shared" si="144"/>
        <v>18240.583828454623</v>
      </c>
      <c r="Z187" s="1533">
        <f t="shared" si="145"/>
        <v>2618.9798209905557</v>
      </c>
      <c r="AA187" s="1533">
        <f t="shared" si="146"/>
        <v>0</v>
      </c>
      <c r="AB187" s="1533">
        <f t="shared" si="147"/>
        <v>12433.1176337629</v>
      </c>
      <c r="AC187" s="1533">
        <f t="shared" si="148"/>
        <v>64748.495559040261</v>
      </c>
      <c r="AD187" s="1005">
        <f t="shared" si="149"/>
        <v>7501.9163541667913</v>
      </c>
      <c r="AE187" s="1456">
        <f t="shared" si="150"/>
        <v>0.48581536921038598</v>
      </c>
      <c r="AF187" s="1506">
        <f t="shared" si="151"/>
        <v>0.28171440387865276</v>
      </c>
      <c r="AG187" s="1506">
        <f t="shared" si="152"/>
        <v>4.0448504608149013E-2</v>
      </c>
      <c r="AH187" s="1506">
        <f t="shared" si="165"/>
        <v>0</v>
      </c>
      <c r="AI187" s="1506">
        <f t="shared" si="153"/>
        <v>0.19202172230281223</v>
      </c>
      <c r="AJ187" s="1506">
        <f t="shared" si="154"/>
        <v>0.99999999999999989</v>
      </c>
      <c r="AK187" s="1557">
        <f t="shared" si="155"/>
        <v>31455.814275832177</v>
      </c>
      <c r="AL187" s="1558">
        <f t="shared" si="156"/>
        <v>0</v>
      </c>
      <c r="AM187" s="1558">
        <f t="shared" si="157"/>
        <v>0</v>
      </c>
      <c r="AN187" s="1558">
        <f t="shared" si="158"/>
        <v>31455.814275832177</v>
      </c>
      <c r="AO187" s="1545">
        <f t="shared" si="159"/>
        <v>0</v>
      </c>
    </row>
    <row r="188" spans="1:41">
      <c r="A188" s="100">
        <f>'Input data'!A128</f>
        <v>2028</v>
      </c>
      <c r="B188" s="1508">
        <f>'Input data'!B128</f>
        <v>64.676158618096451</v>
      </c>
      <c r="C188" s="1509">
        <f>'Input data'!C128</f>
        <v>3518.7016336473253</v>
      </c>
      <c r="D188" s="1509">
        <f>'Input data'!E128</f>
        <v>45562764.203784145</v>
      </c>
      <c r="E188" s="1510">
        <f>'Input data'!J128*C188</f>
        <v>42058.919239824019</v>
      </c>
      <c r="F188" s="1511">
        <f>'Input data'!L128</f>
        <v>87621.68344360817</v>
      </c>
      <c r="G188" s="1512">
        <f>($G$152-$G$147)/($A$152-$A$147)+G187</f>
        <v>21900.706671236927</v>
      </c>
      <c r="H188" s="1511">
        <f t="shared" si="160"/>
        <v>44991.479740018214</v>
      </c>
      <c r="I188" s="1513">
        <f t="shared" si="135"/>
        <v>45562.764203784143</v>
      </c>
      <c r="J188" s="1456">
        <f t="shared" si="161"/>
        <v>0.34793042132233321</v>
      </c>
      <c r="K188" s="1514">
        <f t="shared" si="162"/>
        <v>13048.386645145038</v>
      </c>
      <c r="L188" s="1514">
        <f t="shared" si="136"/>
        <v>0</v>
      </c>
      <c r="M188" s="1513">
        <f t="shared" si="163"/>
        <v>13048.386645145038</v>
      </c>
      <c r="N188" s="1456">
        <f>N187</f>
        <v>0.5</v>
      </c>
      <c r="O188" s="1513">
        <f t="shared" si="137"/>
        <v>751.91700000000026</v>
      </c>
      <c r="P188" s="1483">
        <f t="shared" si="166"/>
        <v>13800.303645145037</v>
      </c>
      <c r="Q188" s="1366">
        <f t="shared" si="138"/>
        <v>53091.882766110102</v>
      </c>
      <c r="R188" s="1366">
        <f t="shared" si="164"/>
        <v>31191.176094873175</v>
      </c>
      <c r="S188" s="1516">
        <f t="shared" si="139"/>
        <v>1.3339943470334998</v>
      </c>
      <c r="T188" s="135" t="str">
        <f t="shared" si="140"/>
        <v>No</v>
      </c>
      <c r="U188" s="1528">
        <f t="shared" si="141"/>
        <v>1</v>
      </c>
      <c r="V188" s="1496">
        <f t="shared" si="142"/>
        <v>64239.893135249469</v>
      </c>
      <c r="W188" s="1493">
        <f t="shared" si="134"/>
        <v>0.26684936181814889</v>
      </c>
      <c r="X188" s="527">
        <f t="shared" si="143"/>
        <v>29710.092457751405</v>
      </c>
      <c r="Y188" s="1511">
        <f t="shared" si="144"/>
        <v>19220.671819895764</v>
      </c>
      <c r="Z188" s="1533">
        <f t="shared" si="145"/>
        <v>2652.5384028283538</v>
      </c>
      <c r="AA188" s="1533">
        <f t="shared" si="146"/>
        <v>0</v>
      </c>
      <c r="AB188" s="1533">
        <f t="shared" si="147"/>
        <v>12656.590454773948</v>
      </c>
      <c r="AC188" s="1533">
        <f t="shared" si="148"/>
        <v>64239.893135249469</v>
      </c>
      <c r="AD188" s="1005">
        <f t="shared" si="149"/>
        <v>7809.3857865144782</v>
      </c>
      <c r="AE188" s="1456">
        <f t="shared" si="150"/>
        <v>0.46248664198740697</v>
      </c>
      <c r="AF188" s="1506">
        <f t="shared" si="151"/>
        <v>0.29920149118911082</v>
      </c>
      <c r="AG188" s="1506">
        <f t="shared" si="152"/>
        <v>4.1291139716620469E-2</v>
      </c>
      <c r="AH188" s="1506">
        <f t="shared" si="165"/>
        <v>0</v>
      </c>
      <c r="AI188" s="1506">
        <f t="shared" si="153"/>
        <v>0.19702072710686178</v>
      </c>
      <c r="AJ188" s="1506">
        <f t="shared" si="154"/>
        <v>1</v>
      </c>
      <c r="AK188" s="1557">
        <f t="shared" si="155"/>
        <v>29710.092457751409</v>
      </c>
      <c r="AL188" s="1558">
        <f t="shared" si="156"/>
        <v>0</v>
      </c>
      <c r="AM188" s="1558">
        <f t="shared" si="157"/>
        <v>0</v>
      </c>
      <c r="AN188" s="1558">
        <f t="shared" si="158"/>
        <v>29710.092457751409</v>
      </c>
      <c r="AO188" s="1545">
        <f t="shared" si="159"/>
        <v>0</v>
      </c>
    </row>
    <row r="189" spans="1:41">
      <c r="A189" s="100">
        <f>'Input data'!A129</f>
        <v>2029</v>
      </c>
      <c r="B189" s="1508">
        <f>'Input data'!B129</f>
        <v>65.31298905018393</v>
      </c>
      <c r="C189" s="1509">
        <f>'Input data'!C129</f>
        <v>3592.3616892137088</v>
      </c>
      <c r="D189" s="1509">
        <f>'Input data'!E129</f>
        <v>43795407.992307447</v>
      </c>
      <c r="E189" s="1510">
        <f>'Input data'!J129*C189</f>
        <v>42939.375342905478</v>
      </c>
      <c r="F189" s="1511">
        <f>'Input data'!L129</f>
        <v>86734.783335212924</v>
      </c>
      <c r="G189" s="1512">
        <f t="shared" ref="G189:G191" si="168">($G$152-$G$147)/($A$152-$A$147)+G188</f>
        <v>19847.515420808464</v>
      </c>
      <c r="H189" s="1511">
        <f t="shared" si="160"/>
        <v>45891.303537644701</v>
      </c>
      <c r="I189" s="1513">
        <f t="shared" si="135"/>
        <v>43795.407992307446</v>
      </c>
      <c r="J189" s="1456">
        <f t="shared" si="161"/>
        <v>0.37396521066116656</v>
      </c>
      <c r="K189" s="1514">
        <f t="shared" si="162"/>
        <v>13682.450653055803</v>
      </c>
      <c r="L189" s="1514">
        <f t="shared" si="136"/>
        <v>0</v>
      </c>
      <c r="M189" s="1513">
        <f t="shared" si="163"/>
        <v>13682.450653055803</v>
      </c>
      <c r="N189" s="1456">
        <f t="shared" ref="N189:N210" si="169">N188</f>
        <v>0.5</v>
      </c>
      <c r="O189" s="1513">
        <f t="shared" si="137"/>
        <v>751.91700000000026</v>
      </c>
      <c r="P189" s="1483">
        <f t="shared" si="166"/>
        <v>14434.367653055802</v>
      </c>
      <c r="Q189" s="1366">
        <f t="shared" si="138"/>
        <v>51304.451305397364</v>
      </c>
      <c r="R189" s="1366">
        <f t="shared" si="164"/>
        <v>31456.9358845889</v>
      </c>
      <c r="S189" s="1516">
        <f t="shared" si="139"/>
        <v>1.3169059685305824</v>
      </c>
      <c r="T189" s="135" t="str">
        <f t="shared" si="140"/>
        <v>No</v>
      </c>
      <c r="U189" s="1528">
        <f t="shared" si="141"/>
        <v>1</v>
      </c>
      <c r="V189" s="1496">
        <f t="shared" si="142"/>
        <v>62847.781046288015</v>
      </c>
      <c r="W189" s="1493">
        <f t="shared" si="134"/>
        <v>0.27540280116463001</v>
      </c>
      <c r="X189" s="527">
        <f t="shared" si="143"/>
        <v>27417.449016472452</v>
      </c>
      <c r="Y189" s="1511">
        <f t="shared" si="144"/>
        <v>19816.464337846359</v>
      </c>
      <c r="Z189" s="1533">
        <f t="shared" si="145"/>
        <v>2692.3257712156751</v>
      </c>
      <c r="AA189" s="1533">
        <f t="shared" si="146"/>
        <v>0</v>
      </c>
      <c r="AB189" s="1533">
        <f t="shared" si="147"/>
        <v>12921.541920753531</v>
      </c>
      <c r="AC189" s="1533">
        <f t="shared" si="148"/>
        <v>62847.781046288015</v>
      </c>
      <c r="AD189" s="1005">
        <f t="shared" si="149"/>
        <v>7569.9335956639879</v>
      </c>
      <c r="AE189" s="1456">
        <f t="shared" si="150"/>
        <v>0.43625166330501358</v>
      </c>
      <c r="AF189" s="1506">
        <f t="shared" si="151"/>
        <v>0.31530889409208157</v>
      </c>
      <c r="AG189" s="1506">
        <f t="shared" si="152"/>
        <v>4.2838835777396028E-2</v>
      </c>
      <c r="AH189" s="1506">
        <f t="shared" si="165"/>
        <v>0</v>
      </c>
      <c r="AI189" s="1506">
        <f t="shared" si="153"/>
        <v>0.20560060682550887</v>
      </c>
      <c r="AJ189" s="1506">
        <f t="shared" si="154"/>
        <v>1</v>
      </c>
      <c r="AK189" s="1557">
        <f t="shared" si="155"/>
        <v>27417.449016472452</v>
      </c>
      <c r="AL189" s="1558">
        <f t="shared" si="156"/>
        <v>0</v>
      </c>
      <c r="AM189" s="1558">
        <f t="shared" si="157"/>
        <v>0</v>
      </c>
      <c r="AN189" s="1558">
        <f t="shared" si="158"/>
        <v>27417.449016472452</v>
      </c>
      <c r="AO189" s="1545">
        <f t="shared" si="159"/>
        <v>0</v>
      </c>
    </row>
    <row r="190" spans="1:41">
      <c r="A190" s="100">
        <f>'Input data'!A130</f>
        <v>2030</v>
      </c>
      <c r="B190" s="1508">
        <f>'Input data'!B130</f>
        <v>65.956090000000003</v>
      </c>
      <c r="C190" s="1509">
        <f>'Input data'!C130</f>
        <v>3669.3332547906198</v>
      </c>
      <c r="D190" s="1509">
        <f>'Input data'!E130</f>
        <v>42212550.185441136</v>
      </c>
      <c r="E190" s="1510">
        <f>'Input data'!J130*C190</f>
        <v>43859.413810903243</v>
      </c>
      <c r="F190" s="1511">
        <f>'Input data'!L130</f>
        <v>86071.963996344377</v>
      </c>
      <c r="G190" s="1512">
        <f t="shared" si="168"/>
        <v>17794.324170380001</v>
      </c>
      <c r="H190" s="1511">
        <f t="shared" si="160"/>
        <v>46986.982923108502</v>
      </c>
      <c r="I190" s="1513">
        <f t="shared" si="135"/>
        <v>42212.550185441134</v>
      </c>
      <c r="J190" s="1506">
        <f>$H$19</f>
        <v>0.4</v>
      </c>
      <c r="K190" s="1514">
        <f t="shared" si="162"/>
        <v>14286.933069927589</v>
      </c>
      <c r="L190" s="1514">
        <f t="shared" si="136"/>
        <v>0</v>
      </c>
      <c r="M190" s="1513">
        <f t="shared" si="163"/>
        <v>14286.933069927589</v>
      </c>
      <c r="N190" s="1456">
        <f t="shared" si="169"/>
        <v>0.5</v>
      </c>
      <c r="O190" s="1513">
        <f t="shared" si="137"/>
        <v>751.91700000000026</v>
      </c>
      <c r="P190" s="1483">
        <f t="shared" si="166"/>
        <v>15038.850069927588</v>
      </c>
      <c r="Q190" s="1366">
        <f t="shared" si="138"/>
        <v>49742.457023560914</v>
      </c>
      <c r="R190" s="1366">
        <f t="shared" si="164"/>
        <v>31948.132853180912</v>
      </c>
      <c r="S190" s="1516">
        <f t="shared" si="139"/>
        <v>1.3085491907448916</v>
      </c>
      <c r="T190" s="135" t="str">
        <f t="shared" si="140"/>
        <v>No</v>
      </c>
      <c r="U190" s="1528">
        <f t="shared" si="141"/>
        <v>1</v>
      </c>
      <c r="V190" s="1496">
        <f t="shared" si="142"/>
        <v>61657.037084048163</v>
      </c>
      <c r="W190" s="1493">
        <f t="shared" si="134"/>
        <v>0.28365713733839226</v>
      </c>
      <c r="X190" s="527">
        <f t="shared" si="143"/>
        <v>25327.530111264681</v>
      </c>
      <c r="Y190" s="1511">
        <f t="shared" si="144"/>
        <v>20397.200406543197</v>
      </c>
      <c r="Z190" s="1533">
        <f t="shared" si="145"/>
        <v>2733.9018467617684</v>
      </c>
      <c r="AA190" s="1533">
        <f t="shared" si="146"/>
        <v>0</v>
      </c>
      <c r="AB190" s="1533">
        <f t="shared" si="147"/>
        <v>13198.404719478505</v>
      </c>
      <c r="AC190" s="1533">
        <f t="shared" si="148"/>
        <v>61657.037084048163</v>
      </c>
      <c r="AD190" s="1005">
        <f t="shared" si="149"/>
        <v>7533.2059408846799</v>
      </c>
      <c r="AE190" s="1456">
        <f t="shared" si="150"/>
        <v>0.41078085015242144</v>
      </c>
      <c r="AF190" s="1506">
        <f t="shared" si="151"/>
        <v>0.33081707086797946</v>
      </c>
      <c r="AG190" s="1506">
        <f t="shared" si="152"/>
        <v>4.4340467464160392E-2</v>
      </c>
      <c r="AH190" s="1506">
        <f t="shared" si="165"/>
        <v>0</v>
      </c>
      <c r="AI190" s="1506">
        <f t="shared" si="153"/>
        <v>0.21406161151543854</v>
      </c>
      <c r="AJ190" s="1506">
        <f t="shared" si="154"/>
        <v>0.99999999999999989</v>
      </c>
      <c r="AK190" s="1557">
        <f t="shared" si="155"/>
        <v>25327.530111264685</v>
      </c>
      <c r="AL190" s="1558">
        <f t="shared" si="156"/>
        <v>0</v>
      </c>
      <c r="AM190" s="1558">
        <f t="shared" si="157"/>
        <v>0</v>
      </c>
      <c r="AN190" s="1558">
        <f t="shared" si="158"/>
        <v>25327.530111264685</v>
      </c>
      <c r="AO190" s="1545">
        <f t="shared" si="159"/>
        <v>0</v>
      </c>
    </row>
    <row r="191" spans="1:41">
      <c r="A191" s="100">
        <f>'Input data'!A131</f>
        <v>2031</v>
      </c>
      <c r="B191" s="1508">
        <f>'Input data'!B131</f>
        <v>66.518977190687664</v>
      </c>
      <c r="C191" s="1509">
        <f>'Input data'!C131</f>
        <v>3754.7097919248044</v>
      </c>
      <c r="D191" s="1509">
        <f>'Input data'!E131</f>
        <v>40013176.202348821</v>
      </c>
      <c r="E191" s="1510">
        <f>'Input data'!J131*C191</f>
        <v>44879.916613972797</v>
      </c>
      <c r="F191" s="1511">
        <f>'Input data'!L131</f>
        <v>84893.092816321616</v>
      </c>
      <c r="G191" s="1512">
        <f t="shared" si="168"/>
        <v>15741.132919951538</v>
      </c>
      <c r="H191" s="1511">
        <f t="shared" si="160"/>
        <v>47561.738459544424</v>
      </c>
      <c r="I191" s="1513">
        <f t="shared" si="135"/>
        <v>40013.176202348819</v>
      </c>
      <c r="J191" s="1506">
        <f>J190</f>
        <v>0.4</v>
      </c>
      <c r="K191" s="1514">
        <f t="shared" si="162"/>
        <v>13542.549971675042</v>
      </c>
      <c r="L191" s="1514">
        <f t="shared" si="136"/>
        <v>0</v>
      </c>
      <c r="M191" s="1513">
        <f t="shared" si="163"/>
        <v>13542.549971675042</v>
      </c>
      <c r="N191" s="1456">
        <f t="shared" si="169"/>
        <v>0.5</v>
      </c>
      <c r="O191" s="1513">
        <f t="shared" si="137"/>
        <v>751.91700000000026</v>
      </c>
      <c r="P191" s="1483">
        <f t="shared" si="166"/>
        <v>14294.466971675041</v>
      </c>
      <c r="Q191" s="1366">
        <f t="shared" si="138"/>
        <v>49008.404407820919</v>
      </c>
      <c r="R191" s="1366">
        <f t="shared" si="164"/>
        <v>33267.271487869381</v>
      </c>
      <c r="S191" s="1516">
        <f t="shared" si="139"/>
        <v>1.3306643161462592</v>
      </c>
      <c r="T191" s="135" t="str">
        <f t="shared" si="140"/>
        <v>No</v>
      </c>
      <c r="U191" s="1528">
        <f t="shared" si="141"/>
        <v>1</v>
      </c>
      <c r="V191" s="1496">
        <f t="shared" si="142"/>
        <v>59892.59412990998</v>
      </c>
      <c r="W191" s="1493">
        <f t="shared" si="134"/>
        <v>0.29449390824414656</v>
      </c>
      <c r="X191" s="527">
        <f t="shared" si="143"/>
        <v>24007.90572140929</v>
      </c>
      <c r="Y191" s="1511">
        <f t="shared" si="144"/>
        <v>19599.170780871707</v>
      </c>
      <c r="Z191" s="1533">
        <f t="shared" si="145"/>
        <v>2780.0178550714586</v>
      </c>
      <c r="AA191" s="1533">
        <f t="shared" si="146"/>
        <v>0</v>
      </c>
      <c r="AB191" s="1533">
        <f t="shared" si="147"/>
        <v>13505.49977255753</v>
      </c>
      <c r="AC191" s="1533">
        <f t="shared" si="148"/>
        <v>59892.59412990998</v>
      </c>
      <c r="AD191" s="1005">
        <f t="shared" si="149"/>
        <v>8266.7728014577515</v>
      </c>
      <c r="AE191" s="1456">
        <f t="shared" si="150"/>
        <v>0.40084932152604646</v>
      </c>
      <c r="AF191" s="1506">
        <f t="shared" si="151"/>
        <v>0.32723863552078147</v>
      </c>
      <c r="AG191" s="1506">
        <f t="shared" si="152"/>
        <v>4.6416721390318529E-2</v>
      </c>
      <c r="AH191" s="1506">
        <f t="shared" si="165"/>
        <v>0</v>
      </c>
      <c r="AI191" s="1506">
        <f t="shared" si="153"/>
        <v>0.22549532156285362</v>
      </c>
      <c r="AJ191" s="1506">
        <f t="shared" si="154"/>
        <v>1</v>
      </c>
      <c r="AK191" s="1557">
        <f t="shared" si="155"/>
        <v>24007.90572140929</v>
      </c>
      <c r="AL191" s="1558">
        <f t="shared" si="156"/>
        <v>0</v>
      </c>
      <c r="AM191" s="1558">
        <f t="shared" si="157"/>
        <v>0</v>
      </c>
      <c r="AN191" s="1558">
        <f t="shared" si="158"/>
        <v>24007.90572140929</v>
      </c>
      <c r="AO191" s="1545">
        <f t="shared" si="159"/>
        <v>0</v>
      </c>
    </row>
    <row r="192" spans="1:41">
      <c r="A192" s="100">
        <f>'Input data'!A132</f>
        <v>2032</v>
      </c>
      <c r="B192" s="1508">
        <f>'Input data'!B132</f>
        <v>67.08666821358311</v>
      </c>
      <c r="C192" s="1509">
        <f>'Input data'!C132</f>
        <v>3841.2772730382248</v>
      </c>
      <c r="D192" s="1509">
        <f>'Input data'!E132</f>
        <v>38610746.730229639</v>
      </c>
      <c r="E192" s="1510">
        <f>'Input data'!J132*C192</f>
        <v>45914.65472934131</v>
      </c>
      <c r="F192" s="1511">
        <f>'Input data'!L132</f>
        <v>84525.401459570945</v>
      </c>
      <c r="G192" s="1512">
        <f>G177*(1-E6)</f>
        <v>13687.941669523079</v>
      </c>
      <c r="H192" s="1511">
        <f t="shared" si="160"/>
        <v>48892.55669806611</v>
      </c>
      <c r="I192" s="1513">
        <f t="shared" si="135"/>
        <v>38610.746730229635</v>
      </c>
      <c r="J192" s="1506">
        <f t="shared" ref="J192:J210" si="170">J191</f>
        <v>0.4</v>
      </c>
      <c r="K192" s="1514">
        <f t="shared" si="162"/>
        <v>13067.894545375515</v>
      </c>
      <c r="L192" s="1514">
        <f t="shared" si="136"/>
        <v>0</v>
      </c>
      <c r="M192" s="1513">
        <f t="shared" si="163"/>
        <v>13067.894545375515</v>
      </c>
      <c r="N192" s="1456">
        <f t="shared" si="169"/>
        <v>0.5</v>
      </c>
      <c r="O192" s="1513">
        <f t="shared" si="137"/>
        <v>751.91700000000026</v>
      </c>
      <c r="P192" s="1483">
        <f t="shared" si="166"/>
        <v>13819.811545375514</v>
      </c>
      <c r="Q192" s="1366">
        <f t="shared" si="138"/>
        <v>48760.686822213669</v>
      </c>
      <c r="R192" s="1366">
        <f t="shared" si="164"/>
        <v>35072.745152690593</v>
      </c>
      <c r="S192" s="1516">
        <f t="shared" si="139"/>
        <v>1.3703374985511192</v>
      </c>
      <c r="T192" s="135" t="str">
        <f t="shared" si="140"/>
        <v>No</v>
      </c>
      <c r="U192" s="1528">
        <f t="shared" si="141"/>
        <v>1</v>
      </c>
      <c r="V192" s="1496">
        <f t="shared" si="142"/>
        <v>58931.162675495056</v>
      </c>
      <c r="W192" s="1493">
        <f t="shared" si="134"/>
        <v>0.30279937559737924</v>
      </c>
      <c r="X192" s="527">
        <f t="shared" si="143"/>
        <v>23166.44803813778</v>
      </c>
      <c r="Y192" s="1511">
        <f t="shared" si="144"/>
        <v>19121.058896937859</v>
      </c>
      <c r="Z192" s="1533">
        <f t="shared" si="145"/>
        <v>2826.7771499829059</v>
      </c>
      <c r="AA192" s="1533">
        <f t="shared" si="146"/>
        <v>0</v>
      </c>
      <c r="AB192" s="1533">
        <f t="shared" si="147"/>
        <v>13816.87859043651</v>
      </c>
      <c r="AC192" s="1533">
        <f t="shared" si="148"/>
        <v>58931.162675495056</v>
      </c>
      <c r="AD192" s="1005">
        <f t="shared" si="149"/>
        <v>9478.5063686147005</v>
      </c>
      <c r="AE192" s="1456">
        <f t="shared" si="150"/>
        <v>0.39311031695919563</v>
      </c>
      <c r="AF192" s="1506">
        <f t="shared" si="151"/>
        <v>0.32446430765719203</v>
      </c>
      <c r="AG192" s="1506">
        <f t="shared" si="152"/>
        <v>4.7967442379315987E-2</v>
      </c>
      <c r="AH192" s="1506">
        <f t="shared" si="165"/>
        <v>0</v>
      </c>
      <c r="AI192" s="1506">
        <f t="shared" si="153"/>
        <v>0.23445793300429638</v>
      </c>
      <c r="AJ192" s="1506">
        <f t="shared" si="154"/>
        <v>1</v>
      </c>
      <c r="AK192" s="1557">
        <f t="shared" si="155"/>
        <v>23166.44803813778</v>
      </c>
      <c r="AL192" s="1558">
        <f t="shared" si="156"/>
        <v>0</v>
      </c>
      <c r="AM192" s="1558">
        <f t="shared" si="157"/>
        <v>0</v>
      </c>
      <c r="AN192" s="1558">
        <f t="shared" si="158"/>
        <v>23166.44803813778</v>
      </c>
      <c r="AO192" s="1545">
        <f t="shared" si="159"/>
        <v>0</v>
      </c>
    </row>
    <row r="193" spans="1:41">
      <c r="A193" s="100">
        <f>'Input data'!A133</f>
        <v>2033</v>
      </c>
      <c r="B193" s="1508">
        <f>'Input data'!B133</f>
        <v>67.659204065895452</v>
      </c>
      <c r="C193" s="1509">
        <f>'Input data'!C133</f>
        <v>3925.8301023425406</v>
      </c>
      <c r="D193" s="1509">
        <f>'Input data'!E133</f>
        <v>35893925.366364077</v>
      </c>
      <c r="E193" s="1510">
        <f>'Input data'!J133*C193</f>
        <v>46925.311781136472</v>
      </c>
      <c r="F193" s="1511">
        <f>'Input data'!L133</f>
        <v>82819.237147500564</v>
      </c>
      <c r="G193" s="1512">
        <f>G192</f>
        <v>13687.941669523079</v>
      </c>
      <c r="H193" s="1511">
        <f t="shared" si="160"/>
        <v>46922.871757248489</v>
      </c>
      <c r="I193" s="1513">
        <f t="shared" si="135"/>
        <v>35893.925366364077</v>
      </c>
      <c r="J193" s="1506">
        <f t="shared" si="170"/>
        <v>0.4</v>
      </c>
      <c r="K193" s="1514">
        <f t="shared" si="162"/>
        <v>12148.380210942252</v>
      </c>
      <c r="L193" s="1514">
        <f t="shared" si="136"/>
        <v>0</v>
      </c>
      <c r="M193" s="1513">
        <f t="shared" si="163"/>
        <v>12148.380210942252</v>
      </c>
      <c r="N193" s="1456">
        <f t="shared" si="169"/>
        <v>0.5</v>
      </c>
      <c r="O193" s="1513">
        <f t="shared" si="137"/>
        <v>751.91700000000026</v>
      </c>
      <c r="P193" s="1483">
        <f t="shared" si="166"/>
        <v>12900.297210942252</v>
      </c>
      <c r="Q193" s="1366">
        <f t="shared" si="138"/>
        <v>47710.51621582931</v>
      </c>
      <c r="R193" s="1366">
        <f t="shared" si="164"/>
        <v>34022.574546306234</v>
      </c>
      <c r="S193" s="1516">
        <f t="shared" si="139"/>
        <v>1.2998534910628663</v>
      </c>
      <c r="T193" s="135" t="str">
        <f t="shared" si="140"/>
        <v>No</v>
      </c>
      <c r="U193" s="1528">
        <f t="shared" si="141"/>
        <v>1</v>
      </c>
      <c r="V193" s="1496">
        <f t="shared" si="142"/>
        <v>56645.07615148968</v>
      </c>
      <c r="W193" s="1493">
        <f t="shared" si="134"/>
        <v>0.31603962916725326</v>
      </c>
      <c r="X193" s="527">
        <f t="shared" si="143"/>
        <v>21536.355219818444</v>
      </c>
      <c r="Y193" s="1511">
        <f t="shared" si="144"/>
        <v>18115.26188949624</v>
      </c>
      <c r="Z193" s="1533">
        <f t="shared" si="145"/>
        <v>2872.4482337453837</v>
      </c>
      <c r="AA193" s="1533">
        <f t="shared" si="146"/>
        <v>0</v>
      </c>
      <c r="AB193" s="1533">
        <f t="shared" si="147"/>
        <v>14121.010808429617</v>
      </c>
      <c r="AC193" s="1533">
        <f t="shared" si="148"/>
        <v>56645.07615148968</v>
      </c>
      <c r="AD193" s="1005">
        <f t="shared" si="149"/>
        <v>7848.413550295365</v>
      </c>
      <c r="AE193" s="1456">
        <f t="shared" si="150"/>
        <v>0.38019818637408737</v>
      </c>
      <c r="AF193" s="1506">
        <f t="shared" si="151"/>
        <v>0.31980293999516207</v>
      </c>
      <c r="AG193" s="1506">
        <f t="shared" si="152"/>
        <v>5.0709583760879855E-2</v>
      </c>
      <c r="AH193" s="1506">
        <f t="shared" si="165"/>
        <v>0</v>
      </c>
      <c r="AI193" s="1506">
        <f t="shared" si="153"/>
        <v>0.24928928986987081</v>
      </c>
      <c r="AJ193" s="1506">
        <f t="shared" si="154"/>
        <v>1</v>
      </c>
      <c r="AK193" s="1557">
        <f t="shared" si="155"/>
        <v>21536.355219818441</v>
      </c>
      <c r="AL193" s="1558">
        <f t="shared" si="156"/>
        <v>0</v>
      </c>
      <c r="AM193" s="1558">
        <f t="shared" si="157"/>
        <v>0</v>
      </c>
      <c r="AN193" s="1558">
        <f t="shared" si="158"/>
        <v>21536.355219818441</v>
      </c>
      <c r="AO193" s="1545">
        <f t="shared" si="159"/>
        <v>0</v>
      </c>
    </row>
    <row r="194" spans="1:41">
      <c r="A194" s="100">
        <f>'Input data'!A134</f>
        <v>2034</v>
      </c>
      <c r="B194" s="1508">
        <f>'Input data'!B134</f>
        <v>68.236626094715163</v>
      </c>
      <c r="C194" s="1509">
        <f>'Input data'!C134</f>
        <v>4017.5545355657728</v>
      </c>
      <c r="D194" s="1509">
        <f>'Input data'!E134</f>
        <v>34070640.252123825</v>
      </c>
      <c r="E194" s="1510">
        <f>'Input data'!J134*C194</f>
        <v>48021.690767170505</v>
      </c>
      <c r="F194" s="1511">
        <f>'Input data'!L134</f>
        <v>82092.331019294332</v>
      </c>
      <c r="G194" s="1512">
        <f t="shared" ref="G194:G210" si="171">G193</f>
        <v>13687.941669523079</v>
      </c>
      <c r="H194" s="1511">
        <f t="shared" si="160"/>
        <v>45840.915786723039</v>
      </c>
      <c r="I194" s="1513">
        <f t="shared" si="135"/>
        <v>34070.640252123827</v>
      </c>
      <c r="J194" s="1506">
        <f t="shared" si="170"/>
        <v>0.4</v>
      </c>
      <c r="K194" s="1514">
        <f t="shared" si="162"/>
        <v>11531.285240841869</v>
      </c>
      <c r="L194" s="1514">
        <f t="shared" si="136"/>
        <v>0</v>
      </c>
      <c r="M194" s="1513">
        <f t="shared" si="163"/>
        <v>11531.285240841869</v>
      </c>
      <c r="N194" s="1456">
        <f t="shared" si="169"/>
        <v>0.5</v>
      </c>
      <c r="O194" s="1513">
        <f t="shared" si="137"/>
        <v>751.91700000000026</v>
      </c>
      <c r="P194" s="1483">
        <f t="shared" si="166"/>
        <v>12283.202240841869</v>
      </c>
      <c r="Q194" s="1366">
        <f t="shared" si="138"/>
        <v>47245.655215404244</v>
      </c>
      <c r="R194" s="1366">
        <f t="shared" si="164"/>
        <v>33557.713545881168</v>
      </c>
      <c r="S194" s="1516">
        <f t="shared" si="139"/>
        <v>1.25200067803629</v>
      </c>
      <c r="T194" s="135" t="str">
        <f t="shared" si="140"/>
        <v>No</v>
      </c>
      <c r="U194" s="1528">
        <f t="shared" si="141"/>
        <v>1</v>
      </c>
      <c r="V194" s="1496">
        <f t="shared" si="142"/>
        <v>55289.05995516439</v>
      </c>
      <c r="W194" s="1493">
        <f t="shared" si="134"/>
        <v>0.3265015225092136</v>
      </c>
      <c r="X194" s="527">
        <f t="shared" si="143"/>
        <v>20442.384151274295</v>
      </c>
      <c r="Y194" s="1511">
        <f t="shared" si="144"/>
        <v>17473.743835059187</v>
      </c>
      <c r="Z194" s="1533">
        <f t="shared" si="145"/>
        <v>2921.9930485939417</v>
      </c>
      <c r="AA194" s="1533">
        <f t="shared" si="146"/>
        <v>0</v>
      </c>
      <c r="AB194" s="1533">
        <f t="shared" si="147"/>
        <v>14450.938920236969</v>
      </c>
      <c r="AC194" s="1533">
        <f t="shared" si="148"/>
        <v>55289.05995516439</v>
      </c>
      <c r="AD194" s="1005">
        <f t="shared" si="149"/>
        <v>6754.4424817512154</v>
      </c>
      <c r="AE194" s="1456">
        <f t="shared" si="150"/>
        <v>0.36973651148801689</v>
      </c>
      <c r="AF194" s="1506">
        <f t="shared" si="151"/>
        <v>0.31604342430906202</v>
      </c>
      <c r="AG194" s="1506">
        <f t="shared" si="152"/>
        <v>5.2849389209429068E-2</v>
      </c>
      <c r="AH194" s="1506">
        <f t="shared" si="165"/>
        <v>0</v>
      </c>
      <c r="AI194" s="1506">
        <f t="shared" si="153"/>
        <v>0.26137067499349209</v>
      </c>
      <c r="AJ194" s="1506">
        <f t="shared" si="154"/>
        <v>1</v>
      </c>
      <c r="AK194" s="1557">
        <f t="shared" si="155"/>
        <v>20442.384151274295</v>
      </c>
      <c r="AL194" s="1558">
        <f t="shared" si="156"/>
        <v>0</v>
      </c>
      <c r="AM194" s="1558">
        <f t="shared" si="157"/>
        <v>0</v>
      </c>
      <c r="AN194" s="1558">
        <f t="shared" si="158"/>
        <v>20442.384151274295</v>
      </c>
      <c r="AO194" s="1545">
        <f t="shared" si="159"/>
        <v>0</v>
      </c>
    </row>
    <row r="195" spans="1:41">
      <c r="A195" s="100">
        <f>'Input data'!A135</f>
        <v>2035</v>
      </c>
      <c r="B195" s="1508">
        <f>'Input data'!B135</f>
        <v>68.818976000000006</v>
      </c>
      <c r="C195" s="1509">
        <f>'Input data'!C135</f>
        <v>4109.6070708193529</v>
      </c>
      <c r="D195" s="1509">
        <f>'Input data'!E135</f>
        <v>32101550.937127549</v>
      </c>
      <c r="E195" s="1510">
        <f>'Input data'!J135*C195</f>
        <v>49121.991545454519</v>
      </c>
      <c r="F195" s="1511">
        <f>'Input data'!L135</f>
        <v>81223.542482582066</v>
      </c>
      <c r="G195" s="1512">
        <f t="shared" si="171"/>
        <v>13687.941669523079</v>
      </c>
      <c r="H195" s="1511">
        <f t="shared" si="160"/>
        <v>44624.379886590934</v>
      </c>
      <c r="I195" s="1513">
        <f t="shared" si="135"/>
        <v>32101.550937127548</v>
      </c>
      <c r="J195" s="1506">
        <f t="shared" si="170"/>
        <v>0.4</v>
      </c>
      <c r="K195" s="1514">
        <f t="shared" si="162"/>
        <v>10864.842509273283</v>
      </c>
      <c r="L195" s="1514">
        <f t="shared" si="136"/>
        <v>0</v>
      </c>
      <c r="M195" s="1513">
        <f t="shared" si="163"/>
        <v>10864.842509273283</v>
      </c>
      <c r="N195" s="1456">
        <f t="shared" si="169"/>
        <v>0.5</v>
      </c>
      <c r="O195" s="1513">
        <f t="shared" si="137"/>
        <v>751.91700000000026</v>
      </c>
      <c r="P195" s="1483">
        <f t="shared" si="166"/>
        <v>11616.759509273283</v>
      </c>
      <c r="Q195" s="1366">
        <f t="shared" si="138"/>
        <v>46695.562046840729</v>
      </c>
      <c r="R195" s="1366">
        <f t="shared" si="164"/>
        <v>33007.620377317653</v>
      </c>
      <c r="S195" s="1516">
        <f t="shared" si="139"/>
        <v>1.2031370057180844</v>
      </c>
      <c r="T195" s="135" t="str">
        <f t="shared" si="140"/>
        <v>No</v>
      </c>
      <c r="U195" s="1528">
        <f t="shared" si="141"/>
        <v>1</v>
      </c>
      <c r="V195" s="1496">
        <f t="shared" si="142"/>
        <v>53788.910998017869</v>
      </c>
      <c r="W195" s="1493">
        <f t="shared" si="134"/>
        <v>0.33776699028421964</v>
      </c>
      <c r="X195" s="527">
        <f t="shared" si="143"/>
        <v>19260.930562276528</v>
      </c>
      <c r="Y195" s="1511">
        <f t="shared" si="144"/>
        <v>16774.218150153294</v>
      </c>
      <c r="Z195" s="1533">
        <f t="shared" si="145"/>
        <v>2971.7150872614297</v>
      </c>
      <c r="AA195" s="1533">
        <f t="shared" si="146"/>
        <v>0</v>
      </c>
      <c r="AB195" s="1533">
        <f t="shared" si="147"/>
        <v>14782.04719832662</v>
      </c>
      <c r="AC195" s="1533">
        <f t="shared" si="148"/>
        <v>53788.910998017869</v>
      </c>
      <c r="AD195" s="1005">
        <f t="shared" si="149"/>
        <v>5572.9888927534485</v>
      </c>
      <c r="AE195" s="1456">
        <f t="shared" si="150"/>
        <v>0.35808366826735527</v>
      </c>
      <c r="AF195" s="1506">
        <f t="shared" si="151"/>
        <v>0.31185271906269729</v>
      </c>
      <c r="AG195" s="1506">
        <f t="shared" si="152"/>
        <v>5.524772731262282E-2</v>
      </c>
      <c r="AH195" s="1506">
        <f t="shared" si="165"/>
        <v>0</v>
      </c>
      <c r="AI195" s="1506">
        <f t="shared" si="153"/>
        <v>0.27481588535732471</v>
      </c>
      <c r="AJ195" s="1506">
        <f t="shared" si="154"/>
        <v>1</v>
      </c>
      <c r="AK195" s="1557">
        <f t="shared" si="155"/>
        <v>19260.930562276528</v>
      </c>
      <c r="AL195" s="1558">
        <f t="shared" si="156"/>
        <v>0</v>
      </c>
      <c r="AM195" s="1558">
        <f t="shared" si="157"/>
        <v>0</v>
      </c>
      <c r="AN195" s="1558">
        <f t="shared" si="158"/>
        <v>19260.930562276528</v>
      </c>
      <c r="AO195" s="1545">
        <f t="shared" si="159"/>
        <v>0</v>
      </c>
    </row>
    <row r="196" spans="1:41">
      <c r="A196" s="100">
        <f>'Input data'!A136</f>
        <v>2036</v>
      </c>
      <c r="B196" s="1508">
        <f>'Input data'!B136</f>
        <v>69.322810489383542</v>
      </c>
      <c r="C196" s="1509">
        <f>'Input data'!C136</f>
        <v>4212.3662007146222</v>
      </c>
      <c r="D196" s="1509">
        <f>'Input data'!E136</f>
        <v>29486027.004734956</v>
      </c>
      <c r="E196" s="1510">
        <f>'Input data'!J136*C196</f>
        <v>50350.267880137602</v>
      </c>
      <c r="F196" s="1511">
        <f>'Input data'!L136</f>
        <v>79836.294884872565</v>
      </c>
      <c r="G196" s="1512">
        <f t="shared" si="171"/>
        <v>13687.941669523079</v>
      </c>
      <c r="H196" s="1511">
        <f t="shared" si="160"/>
        <v>42874.629243327305</v>
      </c>
      <c r="I196" s="1513">
        <f t="shared" si="135"/>
        <v>29486.027004734955</v>
      </c>
      <c r="J196" s="1506">
        <f t="shared" si="170"/>
        <v>0.4</v>
      </c>
      <c r="K196" s="1514">
        <f t="shared" si="162"/>
        <v>9979.6125195965451</v>
      </c>
      <c r="L196" s="1514">
        <f t="shared" si="136"/>
        <v>0</v>
      </c>
      <c r="M196" s="1513">
        <f t="shared" si="163"/>
        <v>9979.6125195965451</v>
      </c>
      <c r="N196" s="1456">
        <f t="shared" si="169"/>
        <v>0.5</v>
      </c>
      <c r="O196" s="1513">
        <f t="shared" si="137"/>
        <v>751.91700000000026</v>
      </c>
      <c r="P196" s="1483">
        <f t="shared" si="166"/>
        <v>10731.529519596545</v>
      </c>
      <c r="Q196" s="1366">
        <f t="shared" si="138"/>
        <v>45831.041393253836</v>
      </c>
      <c r="R196" s="1366">
        <f t="shared" si="164"/>
        <v>32143.099723730757</v>
      </c>
      <c r="S196" s="1516">
        <f t="shared" si="139"/>
        <v>1.1422798975539112</v>
      </c>
      <c r="T196" s="135" t="str">
        <f t="shared" si="140"/>
        <v>No</v>
      </c>
      <c r="U196" s="1528">
        <f t="shared" si="141"/>
        <v>1</v>
      </c>
      <c r="V196" s="1496">
        <f t="shared" si="142"/>
        <v>51696.869694459703</v>
      </c>
      <c r="W196" s="1493">
        <f t="shared" si="134"/>
        <v>0.35246406701351995</v>
      </c>
      <c r="X196" s="527">
        <f t="shared" si="143"/>
        <v>17691.616202840971</v>
      </c>
      <c r="Y196" s="1511">
        <f t="shared" si="144"/>
        <v>15826.366662965132</v>
      </c>
      <c r="Z196" s="1533">
        <f t="shared" si="145"/>
        <v>3027.2202769448536</v>
      </c>
      <c r="AA196" s="1533">
        <f t="shared" si="146"/>
        <v>0</v>
      </c>
      <c r="AB196" s="1533">
        <f t="shared" si="147"/>
        <v>15151.666551708742</v>
      </c>
      <c r="AC196" s="1533">
        <f t="shared" si="148"/>
        <v>51696.869694459703</v>
      </c>
      <c r="AD196" s="1005">
        <f t="shared" si="149"/>
        <v>4003.6745333178915</v>
      </c>
      <c r="AE196" s="1456">
        <f t="shared" si="150"/>
        <v>0.3422183259335132</v>
      </c>
      <c r="AF196" s="1506">
        <f t="shared" si="151"/>
        <v>0.3061378136916717</v>
      </c>
      <c r="AG196" s="1506">
        <f t="shared" si="152"/>
        <v>5.8557129180865614E-2</v>
      </c>
      <c r="AH196" s="1506">
        <f t="shared" si="165"/>
        <v>0</v>
      </c>
      <c r="AI196" s="1506">
        <f t="shared" si="153"/>
        <v>0.29308673119394946</v>
      </c>
      <c r="AJ196" s="1506">
        <f t="shared" si="154"/>
        <v>1</v>
      </c>
      <c r="AK196" s="1557">
        <f t="shared" si="155"/>
        <v>17691.616202840974</v>
      </c>
      <c r="AL196" s="1558">
        <f t="shared" si="156"/>
        <v>0</v>
      </c>
      <c r="AM196" s="1558">
        <f t="shared" si="157"/>
        <v>0</v>
      </c>
      <c r="AN196" s="1558">
        <f t="shared" si="158"/>
        <v>17691.616202840974</v>
      </c>
      <c r="AO196" s="1545">
        <f t="shared" si="159"/>
        <v>0</v>
      </c>
    </row>
    <row r="197" spans="1:41">
      <c r="A197" s="100">
        <f>'Input data'!A137</f>
        <v>2037</v>
      </c>
      <c r="B197" s="1508">
        <f>'Input data'!B137</f>
        <v>69.830333629884052</v>
      </c>
      <c r="C197" s="1509">
        <f>'Input data'!C137</f>
        <v>4323.2869691255937</v>
      </c>
      <c r="D197" s="1509">
        <f>'Input data'!E137</f>
        <v>27584050.105578285</v>
      </c>
      <c r="E197" s="1510">
        <f>'Input data'!J137*C197</f>
        <v>51676.099998441008</v>
      </c>
      <c r="F197" s="1511">
        <f>'Input data'!L137</f>
        <v>79260.150104019296</v>
      </c>
      <c r="G197" s="1512">
        <f t="shared" si="171"/>
        <v>13687.941669523079</v>
      </c>
      <c r="H197" s="1511">
        <f t="shared" si="160"/>
        <v>41850.48663023574</v>
      </c>
      <c r="I197" s="1513">
        <f t="shared" si="135"/>
        <v>27584.050105578284</v>
      </c>
      <c r="J197" s="1506">
        <f t="shared" si="170"/>
        <v>0.4</v>
      </c>
      <c r="K197" s="1514">
        <f t="shared" si="162"/>
        <v>9335.8841369372167</v>
      </c>
      <c r="L197" s="1514">
        <f t="shared" si="136"/>
        <v>0</v>
      </c>
      <c r="M197" s="1513">
        <f t="shared" si="163"/>
        <v>9335.8841369372167</v>
      </c>
      <c r="N197" s="1456">
        <f t="shared" si="169"/>
        <v>0.5</v>
      </c>
      <c r="O197" s="1513">
        <f t="shared" si="137"/>
        <v>751.91700000000026</v>
      </c>
      <c r="P197" s="1483">
        <f t="shared" si="166"/>
        <v>10087.801136937216</v>
      </c>
      <c r="Q197" s="1366">
        <f t="shared" si="138"/>
        <v>45450.627162821598</v>
      </c>
      <c r="R197" s="1366">
        <f t="shared" si="164"/>
        <v>31762.685493298519</v>
      </c>
      <c r="S197" s="1516">
        <f t="shared" si="139"/>
        <v>1.0990473658006965</v>
      </c>
      <c r="T197" s="135" t="str">
        <f t="shared" si="140"/>
        <v>No</v>
      </c>
      <c r="U197" s="1528">
        <f t="shared" si="141"/>
        <v>1</v>
      </c>
      <c r="V197" s="1496">
        <f t="shared" si="142"/>
        <v>50359.953004544666</v>
      </c>
      <c r="W197" s="1493">
        <f t="shared" si="134"/>
        <v>0.36462455674821004</v>
      </c>
      <c r="X197" s="527">
        <f t="shared" si="143"/>
        <v>16550.430063346968</v>
      </c>
      <c r="Y197" s="1511">
        <f t="shared" si="144"/>
        <v>15171.74607488756</v>
      </c>
      <c r="Z197" s="1533">
        <f t="shared" si="145"/>
        <v>3087.1339634149208</v>
      </c>
      <c r="AA197" s="1533">
        <f t="shared" si="146"/>
        <v>0</v>
      </c>
      <c r="AB197" s="1533">
        <f t="shared" si="147"/>
        <v>15550.642902895217</v>
      </c>
      <c r="AC197" s="1533">
        <f t="shared" si="148"/>
        <v>50359.953004544666</v>
      </c>
      <c r="AD197" s="1005">
        <f t="shared" si="149"/>
        <v>2862.4883938238891</v>
      </c>
      <c r="AE197" s="1456">
        <f t="shared" si="150"/>
        <v>0.32864268284470793</v>
      </c>
      <c r="AF197" s="1506">
        <f t="shared" si="151"/>
        <v>0.30126608882098055</v>
      </c>
      <c r="AG197" s="1506">
        <f t="shared" si="152"/>
        <v>6.130136704329979E-2</v>
      </c>
      <c r="AH197" s="1506">
        <f t="shared" si="165"/>
        <v>0</v>
      </c>
      <c r="AI197" s="1506">
        <f t="shared" si="153"/>
        <v>0.30878986129101171</v>
      </c>
      <c r="AJ197" s="1506">
        <f t="shared" si="154"/>
        <v>1</v>
      </c>
      <c r="AK197" s="1557">
        <f t="shared" si="155"/>
        <v>16550.430063346968</v>
      </c>
      <c r="AL197" s="1558">
        <f t="shared" si="156"/>
        <v>0</v>
      </c>
      <c r="AM197" s="1558">
        <f t="shared" si="157"/>
        <v>0</v>
      </c>
      <c r="AN197" s="1558">
        <f t="shared" si="158"/>
        <v>16550.430063346968</v>
      </c>
      <c r="AO197" s="1545">
        <f t="shared" si="159"/>
        <v>0</v>
      </c>
    </row>
    <row r="198" spans="1:41">
      <c r="A198" s="100">
        <f>'Input data'!A138</f>
        <v>2038</v>
      </c>
      <c r="B198" s="1508">
        <f>'Input data'!B138</f>
        <v>70.341572426693446</v>
      </c>
      <c r="C198" s="1509">
        <f>'Input data'!C138</f>
        <v>4429.5258324159622</v>
      </c>
      <c r="D198" s="1509">
        <f>'Input data'!E138</f>
        <v>25666208.351278711</v>
      </c>
      <c r="E198" s="1510">
        <f>'Input data'!J138*C198</f>
        <v>52945.969466352864</v>
      </c>
      <c r="F198" s="1511">
        <f>'Input data'!L138</f>
        <v>78612.177817631571</v>
      </c>
      <c r="G198" s="1512">
        <f t="shared" si="171"/>
        <v>13687.941669523079</v>
      </c>
      <c r="H198" s="1511">
        <f t="shared" si="160"/>
        <v>40779.343840724294</v>
      </c>
      <c r="I198" s="1513">
        <f t="shared" si="135"/>
        <v>25666.20835127871</v>
      </c>
      <c r="J198" s="1506">
        <f t="shared" si="170"/>
        <v>0.4</v>
      </c>
      <c r="K198" s="1514">
        <f t="shared" si="162"/>
        <v>8686.7862581779118</v>
      </c>
      <c r="L198" s="1514">
        <f t="shared" si="136"/>
        <v>0</v>
      </c>
      <c r="M198" s="1513">
        <f t="shared" si="163"/>
        <v>8686.7862581779118</v>
      </c>
      <c r="N198" s="1456">
        <f t="shared" si="169"/>
        <v>0.5</v>
      </c>
      <c r="O198" s="1513">
        <f t="shared" si="137"/>
        <v>751.91700000000026</v>
      </c>
      <c r="P198" s="1483">
        <f t="shared" si="166"/>
        <v>9438.7032581779113</v>
      </c>
      <c r="Q198" s="1366">
        <f t="shared" si="138"/>
        <v>45028.582252069456</v>
      </c>
      <c r="R198" s="1366">
        <f t="shared" si="164"/>
        <v>31340.640582546377</v>
      </c>
      <c r="S198" s="1516">
        <f t="shared" si="139"/>
        <v>1.0577741938308016</v>
      </c>
      <c r="T198" s="135" t="str">
        <f t="shared" si="140"/>
        <v>No</v>
      </c>
      <c r="U198" s="1528">
        <f t="shared" si="141"/>
        <v>1</v>
      </c>
      <c r="V198" s="1496">
        <f t="shared" si="142"/>
        <v>48983.320576329352</v>
      </c>
      <c r="W198" s="1493">
        <f t="shared" si="134"/>
        <v>0.37689907675674261</v>
      </c>
      <c r="X198" s="527">
        <f t="shared" si="143"/>
        <v>15399.725010767226</v>
      </c>
      <c r="Y198" s="1511">
        <f t="shared" si="144"/>
        <v>14506.298159732505</v>
      </c>
      <c r="Z198" s="1533">
        <f t="shared" si="145"/>
        <v>3144.518725865646</v>
      </c>
      <c r="AA198" s="1533">
        <f t="shared" si="146"/>
        <v>0</v>
      </c>
      <c r="AB198" s="1533">
        <f t="shared" si="147"/>
        <v>15932.778679963969</v>
      </c>
      <c r="AC198" s="1533">
        <f t="shared" si="148"/>
        <v>48983.320576329352</v>
      </c>
      <c r="AD198" s="1005">
        <f t="shared" si="149"/>
        <v>1711.7833412441469</v>
      </c>
      <c r="AE198" s="1456">
        <f t="shared" si="150"/>
        <v>0.31438711850435419</v>
      </c>
      <c r="AF198" s="1506">
        <f t="shared" si="151"/>
        <v>0.29614770883341285</v>
      </c>
      <c r="AG198" s="1506">
        <f t="shared" si="152"/>
        <v>6.4195703534749737E-2</v>
      </c>
      <c r="AH198" s="1506">
        <f t="shared" si="165"/>
        <v>0</v>
      </c>
      <c r="AI198" s="1506">
        <f t="shared" si="153"/>
        <v>0.32526946912748311</v>
      </c>
      <c r="AJ198" s="1506">
        <f t="shared" si="154"/>
        <v>1</v>
      </c>
      <c r="AK198" s="1557">
        <f t="shared" si="155"/>
        <v>15399.725010767226</v>
      </c>
      <c r="AL198" s="1558">
        <f t="shared" si="156"/>
        <v>0</v>
      </c>
      <c r="AM198" s="1558">
        <f t="shared" si="157"/>
        <v>0</v>
      </c>
      <c r="AN198" s="1558">
        <f t="shared" si="158"/>
        <v>15399.725010767226</v>
      </c>
      <c r="AO198" s="1545">
        <f t="shared" si="159"/>
        <v>0</v>
      </c>
    </row>
    <row r="199" spans="1:41">
      <c r="A199" s="100">
        <f>'Input data'!A139</f>
        <v>2039</v>
      </c>
      <c r="B199" s="1508">
        <f>'Input data'!B139</f>
        <v>70.856554082712819</v>
      </c>
      <c r="C199" s="1509">
        <f>'Input data'!C139</f>
        <v>4537.8682488831228</v>
      </c>
      <c r="D199" s="1509">
        <f>'Input data'!E139</f>
        <v>23748366.596979138</v>
      </c>
      <c r="E199" s="1510">
        <f>'Input data'!J139*C199</f>
        <v>54240.982632819141</v>
      </c>
      <c r="F199" s="1511">
        <f>'Input data'!L139</f>
        <v>77989.349229798274</v>
      </c>
      <c r="G199" s="1512">
        <f t="shared" si="171"/>
        <v>13687.941669523079</v>
      </c>
      <c r="H199" s="1511">
        <f t="shared" si="160"/>
        <v>39722.628684459953</v>
      </c>
      <c r="I199" s="1513">
        <f t="shared" si="135"/>
        <v>23748.366596979136</v>
      </c>
      <c r="J199" s="1506">
        <f t="shared" si="170"/>
        <v>0.4</v>
      </c>
      <c r="K199" s="1514">
        <f t="shared" si="162"/>
        <v>8037.6883794186069</v>
      </c>
      <c r="L199" s="1514">
        <f t="shared" si="136"/>
        <v>0</v>
      </c>
      <c r="M199" s="1513">
        <f t="shared" si="163"/>
        <v>8037.6883794186069</v>
      </c>
      <c r="N199" s="1456">
        <f t="shared" si="169"/>
        <v>0.5</v>
      </c>
      <c r="O199" s="1513">
        <f t="shared" si="137"/>
        <v>751.91700000000026</v>
      </c>
      <c r="P199" s="1483">
        <f t="shared" si="166"/>
        <v>8789.6053794186064</v>
      </c>
      <c r="Q199" s="1366">
        <f t="shared" si="138"/>
        <v>44620.964974564427</v>
      </c>
      <c r="R199" s="1366">
        <f t="shared" si="164"/>
        <v>30933.023305041348</v>
      </c>
      <c r="S199" s="1516">
        <f t="shared" si="139"/>
        <v>1.018473571197428</v>
      </c>
      <c r="T199" s="135" t="str">
        <f t="shared" si="140"/>
        <v>No</v>
      </c>
      <c r="U199" s="1528">
        <f t="shared" si="141"/>
        <v>1</v>
      </c>
      <c r="V199" s="1496">
        <f t="shared" si="142"/>
        <v>47617.404213421338</v>
      </c>
      <c r="W199" s="1493">
        <f t="shared" si="134"/>
        <v>0.38943708745260797</v>
      </c>
      <c r="X199" s="527">
        <f t="shared" si="143"/>
        <v>14249.019958187482</v>
      </c>
      <c r="Y199" s="1511">
        <f t="shared" si="144"/>
        <v>13842.863705220734</v>
      </c>
      <c r="Z199" s="1533">
        <f t="shared" si="145"/>
        <v>3203.0397194055795</v>
      </c>
      <c r="AA199" s="1533">
        <f t="shared" si="146"/>
        <v>0</v>
      </c>
      <c r="AB199" s="1533">
        <f t="shared" si="147"/>
        <v>16322.480830607541</v>
      </c>
      <c r="AC199" s="1533">
        <f t="shared" si="148"/>
        <v>47617.404213421338</v>
      </c>
      <c r="AD199" s="1005">
        <f t="shared" si="149"/>
        <v>561.07828866440286</v>
      </c>
      <c r="AE199" s="1456">
        <f t="shared" si="150"/>
        <v>0.29923974633987471</v>
      </c>
      <c r="AF199" s="1506">
        <f t="shared" si="151"/>
        <v>0.29071017065896704</v>
      </c>
      <c r="AG199" s="1506">
        <f t="shared" si="152"/>
        <v>6.7266155564665947E-2</v>
      </c>
      <c r="AH199" s="1506">
        <f t="shared" si="165"/>
        <v>0</v>
      </c>
      <c r="AI199" s="1506">
        <f t="shared" si="153"/>
        <v>0.34278392743649228</v>
      </c>
      <c r="AJ199" s="1506">
        <f t="shared" si="154"/>
        <v>1</v>
      </c>
      <c r="AK199" s="1557">
        <f t="shared" si="155"/>
        <v>14249.01995818748</v>
      </c>
      <c r="AL199" s="1558">
        <f t="shared" si="156"/>
        <v>0</v>
      </c>
      <c r="AM199" s="1558">
        <f t="shared" si="157"/>
        <v>0</v>
      </c>
      <c r="AN199" s="1558">
        <f t="shared" si="158"/>
        <v>14249.01995818748</v>
      </c>
      <c r="AO199" s="1545">
        <f t="shared" si="159"/>
        <v>0</v>
      </c>
    </row>
    <row r="200" spans="1:41">
      <c r="A200" s="100">
        <f>'Input data'!A140</f>
        <v>2040</v>
      </c>
      <c r="B200" s="1508">
        <f>'Input data'!B140</f>
        <v>71.375305999999995</v>
      </c>
      <c r="C200" s="1509">
        <f>'Input data'!C140</f>
        <v>4648.3670832077869</v>
      </c>
      <c r="D200" s="1509">
        <f>'Input data'!E140</f>
        <v>21830524.84267956</v>
      </c>
      <c r="E200" s="1510">
        <f>'Input data'!J140*C200</f>
        <v>55561.771387544672</v>
      </c>
      <c r="F200" s="1511">
        <f>'Input data'!L140</f>
        <v>77392.296230224223</v>
      </c>
      <c r="G200" s="1512">
        <f t="shared" si="171"/>
        <v>13687.941669523079</v>
      </c>
      <c r="H200" s="1511">
        <f t="shared" si="160"/>
        <v>38680.70374425425</v>
      </c>
      <c r="I200" s="1513">
        <f t="shared" si="135"/>
        <v>21830.524842679559</v>
      </c>
      <c r="J200" s="1506">
        <f t="shared" si="170"/>
        <v>0.4</v>
      </c>
      <c r="K200" s="1514">
        <f t="shared" si="162"/>
        <v>7388.5905006593021</v>
      </c>
      <c r="L200" s="1514">
        <f t="shared" si="136"/>
        <v>0</v>
      </c>
      <c r="M200" s="1513">
        <f t="shared" si="163"/>
        <v>7388.5905006593021</v>
      </c>
      <c r="N200" s="1456">
        <f t="shared" si="169"/>
        <v>0.5</v>
      </c>
      <c r="O200" s="1513">
        <f t="shared" si="137"/>
        <v>751.91700000000026</v>
      </c>
      <c r="P200" s="1483">
        <f t="shared" si="166"/>
        <v>8140.5075006593024</v>
      </c>
      <c r="Q200" s="1366">
        <f t="shared" si="138"/>
        <v>44228.137913118029</v>
      </c>
      <c r="R200" s="1366">
        <f t="shared" si="164"/>
        <v>30540.19624359495</v>
      </c>
      <c r="S200" s="1516">
        <f t="shared" si="139"/>
        <v>0.98105910323444201</v>
      </c>
      <c r="T200" s="135" t="str">
        <f t="shared" si="140"/>
        <v>Yes</v>
      </c>
      <c r="U200" s="1528">
        <f t="shared" si="141"/>
        <v>0.98105910323444201</v>
      </c>
      <c r="V200" s="1496">
        <f t="shared" si="142"/>
        <v>46852.099986629284</v>
      </c>
      <c r="W200" s="1493">
        <f t="shared" si="134"/>
        <v>0.39461545568753897</v>
      </c>
      <c r="X200" s="527">
        <f t="shared" si="143"/>
        <v>13687.941669523079</v>
      </c>
      <c r="Y200" s="1511">
        <f t="shared" si="144"/>
        <v>13181.493311905258</v>
      </c>
      <c r="Z200" s="1533">
        <f t="shared" si="145"/>
        <v>3262.7254988126124</v>
      </c>
      <c r="AA200" s="1533">
        <f t="shared" si="146"/>
        <v>0</v>
      </c>
      <c r="AB200" s="1533">
        <f t="shared" si="147"/>
        <v>16719.939506388335</v>
      </c>
      <c r="AC200" s="1533">
        <f t="shared" si="148"/>
        <v>46852.099986629284</v>
      </c>
      <c r="AD200" s="1005">
        <f t="shared" si="149"/>
        <v>0</v>
      </c>
      <c r="AE200" s="1456">
        <f t="shared" si="150"/>
        <v>0.29215214842940579</v>
      </c>
      <c r="AF200" s="1506">
        <f t="shared" si="151"/>
        <v>0.28134263598999854</v>
      </c>
      <c r="AG200" s="1506">
        <f t="shared" si="152"/>
        <v>6.9638831551707039E-2</v>
      </c>
      <c r="AH200" s="1506">
        <f t="shared" si="165"/>
        <v>0</v>
      </c>
      <c r="AI200" s="1506">
        <f t="shared" si="153"/>
        <v>0.35686638402888865</v>
      </c>
      <c r="AJ200" s="1506">
        <f t="shared" si="154"/>
        <v>1</v>
      </c>
      <c r="AK200" s="1557">
        <f t="shared" si="155"/>
        <v>13098.314905607735</v>
      </c>
      <c r="AL200" s="1558">
        <f t="shared" si="156"/>
        <v>561.67334908508121</v>
      </c>
      <c r="AM200" s="1558">
        <f t="shared" si="157"/>
        <v>27.953414830263171</v>
      </c>
      <c r="AN200" s="1558">
        <f t="shared" si="158"/>
        <v>13687.941669523079</v>
      </c>
      <c r="AO200" s="1545">
        <f t="shared" si="159"/>
        <v>0</v>
      </c>
    </row>
    <row r="201" spans="1:41">
      <c r="A201" s="100">
        <f>'Input data'!A141</f>
        <v>2041</v>
      </c>
      <c r="B201" s="1508">
        <f>'Input data'!B141</f>
        <v>71.818612994947316</v>
      </c>
      <c r="C201" s="1509">
        <f>'Input data'!C141</f>
        <v>4756.7967774693152</v>
      </c>
      <c r="D201" s="1509">
        <f>'Input data'!E141</f>
        <v>20986341.131158557</v>
      </c>
      <c r="E201" s="1510">
        <f>'Input data'!J141*C201</f>
        <v>56857.827782476146</v>
      </c>
      <c r="F201" s="1511">
        <f>'Input data'!L141</f>
        <v>77844.168913634698</v>
      </c>
      <c r="G201" s="1512">
        <f t="shared" si="171"/>
        <v>13687.941669523079</v>
      </c>
      <c r="H201" s="1511">
        <f t="shared" si="160"/>
        <v>38632.164018131807</v>
      </c>
      <c r="I201" s="1513">
        <f t="shared" si="135"/>
        <v>20986.341131158555</v>
      </c>
      <c r="J201" s="1506">
        <f t="shared" si="170"/>
        <v>0.4</v>
      </c>
      <c r="K201" s="1514">
        <f t="shared" si="162"/>
        <v>7102.8746144538927</v>
      </c>
      <c r="L201" s="1514">
        <f t="shared" si="136"/>
        <v>0</v>
      </c>
      <c r="M201" s="1513">
        <f t="shared" si="163"/>
        <v>7102.8746144538927</v>
      </c>
      <c r="N201" s="1456">
        <f t="shared" si="169"/>
        <v>0.5</v>
      </c>
      <c r="O201" s="1513">
        <f t="shared" si="137"/>
        <v>751.91700000000026</v>
      </c>
      <c r="P201" s="1483">
        <f t="shared" si="166"/>
        <v>7854.7916144538931</v>
      </c>
      <c r="Q201" s="1366">
        <f t="shared" si="138"/>
        <v>44465.314073200992</v>
      </c>
      <c r="R201" s="1366">
        <f t="shared" si="164"/>
        <v>30777.372403677913</v>
      </c>
      <c r="S201" s="1516">
        <f t="shared" si="139"/>
        <v>0.96560978029558009</v>
      </c>
      <c r="T201" s="135" t="str">
        <f t="shared" si="140"/>
        <v>Yes</v>
      </c>
      <c r="U201" s="1528">
        <f t="shared" si="141"/>
        <v>0.96560978029558009</v>
      </c>
      <c r="V201" s="1496">
        <f t="shared" si="142"/>
        <v>47066.796509956803</v>
      </c>
      <c r="W201" s="1493">
        <f t="shared" si="134"/>
        <v>0.39537158445129372</v>
      </c>
      <c r="X201" s="527">
        <f t="shared" si="143"/>
        <v>13687.941669523081</v>
      </c>
      <c r="Y201" s="1511">
        <f t="shared" si="144"/>
        <v>12947.605614301261</v>
      </c>
      <c r="Z201" s="1533">
        <f t="shared" si="145"/>
        <v>3321.2936353220948</v>
      </c>
      <c r="AA201" s="1533">
        <f t="shared" si="146"/>
        <v>0</v>
      </c>
      <c r="AB201" s="1533">
        <f t="shared" si="147"/>
        <v>17109.955590810365</v>
      </c>
      <c r="AC201" s="1533">
        <f t="shared" si="148"/>
        <v>47066.796509956803</v>
      </c>
      <c r="AD201" s="1005">
        <f t="shared" si="149"/>
        <v>0</v>
      </c>
      <c r="AE201" s="1456">
        <f t="shared" si="150"/>
        <v>0.29081948814229258</v>
      </c>
      <c r="AF201" s="1506">
        <f t="shared" si="151"/>
        <v>0.27509001194849203</v>
      </c>
      <c r="AG201" s="1506">
        <f t="shared" si="152"/>
        <v>7.0565534125941368E-2</v>
      </c>
      <c r="AH201" s="1506">
        <f t="shared" si="165"/>
        <v>0</v>
      </c>
      <c r="AI201" s="1506">
        <f t="shared" si="153"/>
        <v>0.36352496578327398</v>
      </c>
      <c r="AJ201" s="1506">
        <f t="shared" si="154"/>
        <v>0.99999999999999989</v>
      </c>
      <c r="AK201" s="1557">
        <f t="shared" si="155"/>
        <v>12591.804678695131</v>
      </c>
      <c r="AL201" s="1558">
        <f t="shared" si="156"/>
        <v>1043.5960131829061</v>
      </c>
      <c r="AM201" s="1558">
        <f t="shared" si="157"/>
        <v>52.540977645042261</v>
      </c>
      <c r="AN201" s="1558">
        <f t="shared" si="158"/>
        <v>13687.941669523078</v>
      </c>
      <c r="AO201" s="1545">
        <f t="shared" si="159"/>
        <v>0</v>
      </c>
    </row>
    <row r="202" spans="1:41">
      <c r="A202" s="100">
        <f>'Input data'!A142</f>
        <v>2042</v>
      </c>
      <c r="B202" s="1508">
        <f>'Input data'!B142</f>
        <v>72.264673338395411</v>
      </c>
      <c r="C202" s="1509">
        <f>'Input data'!C142</f>
        <v>4871.1906981048578</v>
      </c>
      <c r="D202" s="1509">
        <f>'Input data'!E142</f>
        <v>20142157.41963755</v>
      </c>
      <c r="E202" s="1510">
        <f>'Input data'!J142*C202</f>
        <v>58225.174369504028</v>
      </c>
      <c r="F202" s="1511">
        <f>'Input data'!L142</f>
        <v>78367.331789141579</v>
      </c>
      <c r="G202" s="1512">
        <f t="shared" si="171"/>
        <v>13687.941669523079</v>
      </c>
      <c r="H202" s="1511">
        <f t="shared" si="160"/>
        <v>38624.531111801858</v>
      </c>
      <c r="I202" s="1513">
        <f t="shared" si="135"/>
        <v>20142.157419637551</v>
      </c>
      <c r="J202" s="1506">
        <f t="shared" si="170"/>
        <v>0.4</v>
      </c>
      <c r="K202" s="1514">
        <f t="shared" si="162"/>
        <v>6817.1587282484825</v>
      </c>
      <c r="L202" s="1514">
        <f t="shared" si="136"/>
        <v>0</v>
      </c>
      <c r="M202" s="1513">
        <f t="shared" si="163"/>
        <v>6817.1587282484825</v>
      </c>
      <c r="N202" s="1456">
        <f t="shared" si="169"/>
        <v>0.5</v>
      </c>
      <c r="O202" s="1513">
        <f t="shared" si="137"/>
        <v>751.91700000000026</v>
      </c>
      <c r="P202" s="1483">
        <f t="shared" si="166"/>
        <v>7569.0757282484828</v>
      </c>
      <c r="Q202" s="1366">
        <f t="shared" si="138"/>
        <v>44743.397053076456</v>
      </c>
      <c r="R202" s="1366">
        <f t="shared" si="164"/>
        <v>31055.455383553377</v>
      </c>
      <c r="S202" s="1516">
        <f t="shared" si="139"/>
        <v>0.95092650551973434</v>
      </c>
      <c r="T202" s="135" t="str">
        <f t="shared" si="140"/>
        <v>Yes</v>
      </c>
      <c r="U202" s="1528">
        <f t="shared" si="141"/>
        <v>0.95092650551973434</v>
      </c>
      <c r="V202" s="1496">
        <f t="shared" si="142"/>
        <v>47311.876405588206</v>
      </c>
      <c r="W202" s="1493">
        <f t="shared" si="134"/>
        <v>0.3962806270744611</v>
      </c>
      <c r="X202" s="527">
        <f t="shared" si="143"/>
        <v>13687.941669523078</v>
      </c>
      <c r="Y202" s="1511">
        <f t="shared" si="144"/>
        <v>12719.426702766572</v>
      </c>
      <c r="Z202" s="1533">
        <f t="shared" si="145"/>
        <v>3383.0833397500865</v>
      </c>
      <c r="AA202" s="1533">
        <f t="shared" si="146"/>
        <v>0</v>
      </c>
      <c r="AB202" s="1533">
        <f t="shared" si="147"/>
        <v>17521.42469354847</v>
      </c>
      <c r="AC202" s="1533">
        <f t="shared" si="148"/>
        <v>47311.876405588206</v>
      </c>
      <c r="AD202" s="1005">
        <f t="shared" si="149"/>
        <v>0</v>
      </c>
      <c r="AE202" s="1456">
        <f t="shared" si="150"/>
        <v>0.28931301629597461</v>
      </c>
      <c r="AF202" s="1506">
        <f t="shared" si="151"/>
        <v>0.26884215273406969</v>
      </c>
      <c r="AG202" s="1506">
        <f t="shared" si="152"/>
        <v>7.1506006456985419E-2</v>
      </c>
      <c r="AH202" s="1506">
        <f t="shared" si="165"/>
        <v>0</v>
      </c>
      <c r="AI202" s="1506">
        <f t="shared" si="153"/>
        <v>0.37033882451297029</v>
      </c>
      <c r="AJ202" s="1506">
        <f t="shared" si="154"/>
        <v>1</v>
      </c>
      <c r="AK202" s="1557">
        <f t="shared" si="155"/>
        <v>12085.294451782531</v>
      </c>
      <c r="AL202" s="1558">
        <f t="shared" si="156"/>
        <v>1524.9829210334215</v>
      </c>
      <c r="AM202" s="1558">
        <f t="shared" si="157"/>
        <v>77.664296707125331</v>
      </c>
      <c r="AN202" s="1558">
        <f t="shared" si="158"/>
        <v>13687.941669523078</v>
      </c>
      <c r="AO202" s="1545">
        <f t="shared" si="159"/>
        <v>0</v>
      </c>
    </row>
    <row r="203" spans="1:41">
      <c r="A203" s="100">
        <f>'Input data'!A143</f>
        <v>2043</v>
      </c>
      <c r="B203" s="1508">
        <f>'Input data'!B143</f>
        <v>72.713504131197794</v>
      </c>
      <c r="C203" s="1509">
        <f>'Input data'!C143</f>
        <v>4990.5559670511793</v>
      </c>
      <c r="D203" s="1509">
        <f>'Input data'!E143</f>
        <v>19297973.708116546</v>
      </c>
      <c r="E203" s="1510">
        <f>'Input data'!J143*C203</f>
        <v>59651.943311390511</v>
      </c>
      <c r="F203" s="1511">
        <f>'Input data'!L143</f>
        <v>78949.917019507062</v>
      </c>
      <c r="G203" s="1512">
        <f t="shared" si="171"/>
        <v>13687.941669523079</v>
      </c>
      <c r="H203" s="1511">
        <f t="shared" si="160"/>
        <v>38650.995175761476</v>
      </c>
      <c r="I203" s="1513">
        <f t="shared" si="135"/>
        <v>19297.973708116548</v>
      </c>
      <c r="J203" s="1506">
        <f t="shared" si="170"/>
        <v>0.4</v>
      </c>
      <c r="K203" s="1514">
        <f t="shared" si="162"/>
        <v>6531.4428420430731</v>
      </c>
      <c r="L203" s="1514">
        <f t="shared" si="136"/>
        <v>0</v>
      </c>
      <c r="M203" s="1513">
        <f t="shared" si="163"/>
        <v>6531.4428420430731</v>
      </c>
      <c r="N203" s="1456">
        <f t="shared" si="169"/>
        <v>0.5</v>
      </c>
      <c r="O203" s="1513">
        <f t="shared" si="137"/>
        <v>751.91700000000026</v>
      </c>
      <c r="P203" s="1483">
        <f t="shared" si="166"/>
        <v>7283.3598420430735</v>
      </c>
      <c r="Q203" s="1366">
        <f t="shared" si="138"/>
        <v>45055.57700324148</v>
      </c>
      <c r="R203" s="1366">
        <f t="shared" si="164"/>
        <v>31367.635333718401</v>
      </c>
      <c r="S203" s="1516">
        <f t="shared" si="139"/>
        <v>0.93699643037442293</v>
      </c>
      <c r="T203" s="135" t="str">
        <f t="shared" si="140"/>
        <v>Yes</v>
      </c>
      <c r="U203" s="1528">
        <f t="shared" si="141"/>
        <v>0.93699643037442293</v>
      </c>
      <c r="V203" s="1496">
        <f t="shared" si="142"/>
        <v>47582.281685788665</v>
      </c>
      <c r="W203" s="1493">
        <f t="shared" si="134"/>
        <v>0.39731055481626454</v>
      </c>
      <c r="X203" s="527">
        <f t="shared" si="143"/>
        <v>13687.941669523076</v>
      </c>
      <c r="Y203" s="1511">
        <f t="shared" si="144"/>
        <v>12496.006222955049</v>
      </c>
      <c r="Z203" s="1533">
        <f t="shared" si="145"/>
        <v>3447.5583105018923</v>
      </c>
      <c r="AA203" s="1533">
        <f t="shared" si="146"/>
        <v>0</v>
      </c>
      <c r="AB203" s="1533">
        <f t="shared" si="147"/>
        <v>17950.775482808644</v>
      </c>
      <c r="AC203" s="1533">
        <f t="shared" si="148"/>
        <v>47582.281685788665</v>
      </c>
      <c r="AD203" s="1005">
        <f t="shared" si="149"/>
        <v>0</v>
      </c>
      <c r="AE203" s="1456">
        <f t="shared" si="150"/>
        <v>0.28766887977150607</v>
      </c>
      <c r="AF203" s="1506">
        <f t="shared" si="151"/>
        <v>0.26261889468590183</v>
      </c>
      <c r="AG203" s="1506">
        <f t="shared" si="152"/>
        <v>7.2454665651974601E-2</v>
      </c>
      <c r="AH203" s="1506">
        <f t="shared" si="165"/>
        <v>0</v>
      </c>
      <c r="AI203" s="1506">
        <f t="shared" si="153"/>
        <v>0.37725755989061738</v>
      </c>
      <c r="AJ203" s="1506">
        <f t="shared" si="154"/>
        <v>0.99999999999999989</v>
      </c>
      <c r="AK203" s="1557">
        <f t="shared" si="155"/>
        <v>11578.784224869927</v>
      </c>
      <c r="AL203" s="1558">
        <f t="shared" si="156"/>
        <v>2005.8430586010661</v>
      </c>
      <c r="AM203" s="1558">
        <f t="shared" si="157"/>
        <v>103.31438605208118</v>
      </c>
      <c r="AN203" s="1558">
        <f t="shared" si="158"/>
        <v>13687.941669523074</v>
      </c>
      <c r="AO203" s="1545">
        <f t="shared" si="159"/>
        <v>0</v>
      </c>
    </row>
    <row r="204" spans="1:41">
      <c r="A204" s="100">
        <f>'Input data'!A144</f>
        <v>2044</v>
      </c>
      <c r="B204" s="1508">
        <f>'Input data'!B144</f>
        <v>73.165122580420132</v>
      </c>
      <c r="C204" s="1509">
        <f>'Input data'!C144</f>
        <v>5115.0644127146761</v>
      </c>
      <c r="D204" s="1509">
        <f>'Input data'!E144</f>
        <v>18453789.996595539</v>
      </c>
      <c r="E204" s="1510">
        <f>'Input data'!J144*C204</f>
        <v>61140.188467149543</v>
      </c>
      <c r="F204" s="1511">
        <f>'Input data'!L144</f>
        <v>79593.978463745079</v>
      </c>
      <c r="G204" s="1512">
        <f t="shared" si="171"/>
        <v>13687.941669523079</v>
      </c>
      <c r="H204" s="1511">
        <f t="shared" si="160"/>
        <v>38712.734728935786</v>
      </c>
      <c r="I204" s="1513">
        <f t="shared" si="135"/>
        <v>18453.78999659554</v>
      </c>
      <c r="J204" s="1506">
        <f t="shared" si="170"/>
        <v>0.4</v>
      </c>
      <c r="K204" s="1514">
        <f t="shared" si="162"/>
        <v>6245.7269558376629</v>
      </c>
      <c r="L204" s="1514">
        <f t="shared" si="136"/>
        <v>0</v>
      </c>
      <c r="M204" s="1513">
        <f t="shared" si="163"/>
        <v>6245.7269558376629</v>
      </c>
      <c r="N204" s="1456">
        <f t="shared" si="169"/>
        <v>0.5</v>
      </c>
      <c r="O204" s="1513">
        <f t="shared" si="137"/>
        <v>751.91700000000026</v>
      </c>
      <c r="P204" s="1483">
        <f t="shared" si="166"/>
        <v>6997.6439558376633</v>
      </c>
      <c r="Q204" s="1366">
        <f t="shared" si="138"/>
        <v>45403.032442621196</v>
      </c>
      <c r="R204" s="1366">
        <f t="shared" si="164"/>
        <v>31715.090773098116</v>
      </c>
      <c r="S204" s="1516">
        <f t="shared" si="139"/>
        <v>0.92380979069303615</v>
      </c>
      <c r="T204" s="135" t="str">
        <f t="shared" si="140"/>
        <v>Yes</v>
      </c>
      <c r="U204" s="1528">
        <f t="shared" si="141"/>
        <v>0.92380979069303615</v>
      </c>
      <c r="V204" s="1496">
        <f t="shared" si="142"/>
        <v>47878.887690646981</v>
      </c>
      <c r="W204" s="1493">
        <f>(1-V204/F204)</f>
        <v>0.39846093115629677</v>
      </c>
      <c r="X204" s="527">
        <f t="shared" si="143"/>
        <v>13687.941669523081</v>
      </c>
      <c r="Y204" s="1511">
        <f t="shared" si="144"/>
        <v>12277.508644078829</v>
      </c>
      <c r="Z204" s="1533">
        <f t="shared" si="145"/>
        <v>3514.8113604331647</v>
      </c>
      <c r="AA204" s="1533">
        <f t="shared" si="146"/>
        <v>0</v>
      </c>
      <c r="AB204" s="1533">
        <f t="shared" si="147"/>
        <v>18398.626016611903</v>
      </c>
      <c r="AC204" s="1533">
        <f t="shared" si="148"/>
        <v>47878.887690646981</v>
      </c>
      <c r="AD204" s="1005">
        <f t="shared" si="149"/>
        <v>0</v>
      </c>
      <c r="AE204" s="1456">
        <f t="shared" si="150"/>
        <v>0.28588679331823713</v>
      </c>
      <c r="AF204" s="1506">
        <f t="shared" si="151"/>
        <v>0.25642844343848886</v>
      </c>
      <c r="AG204" s="1506">
        <f t="shared" si="152"/>
        <v>7.3410463984520974E-2</v>
      </c>
      <c r="AH204" s="1506">
        <f t="shared" si="165"/>
        <v>0</v>
      </c>
      <c r="AI204" s="1506">
        <f t="shared" si="153"/>
        <v>0.384274299258753</v>
      </c>
      <c r="AJ204" s="1506">
        <f t="shared" si="154"/>
        <v>1</v>
      </c>
      <c r="AK204" s="1557">
        <f t="shared" si="155"/>
        <v>11072.273997957322</v>
      </c>
      <c r="AL204" s="1558">
        <f t="shared" si="156"/>
        <v>2486.1832547166086</v>
      </c>
      <c r="AM204" s="1558">
        <f t="shared" si="157"/>
        <v>129.48441684914823</v>
      </c>
      <c r="AN204" s="1558">
        <f t="shared" si="158"/>
        <v>13687.941669523079</v>
      </c>
      <c r="AO204" s="1545">
        <f t="shared" si="159"/>
        <v>0</v>
      </c>
    </row>
    <row r="205" spans="1:41">
      <c r="A205" s="100">
        <f>'Input data'!A145</f>
        <v>2045</v>
      </c>
      <c r="B205" s="1508">
        <f>'Input data'!B145</f>
        <v>73.619545999999971</v>
      </c>
      <c r="C205" s="1509">
        <f>'Input data'!C145</f>
        <v>5248.0307118669889</v>
      </c>
      <c r="D205" s="1509">
        <f>'Input data'!E145</f>
        <v>17609606.285074536</v>
      </c>
      <c r="E205" s="1510">
        <f>'Input data'!J145*C205</f>
        <v>62729.530053883784</v>
      </c>
      <c r="F205" s="1511">
        <f>'Input data'!L145</f>
        <v>80339.136338958313</v>
      </c>
      <c r="G205" s="1512">
        <f t="shared" si="171"/>
        <v>13687.941669523079</v>
      </c>
      <c r="H205" s="1511">
        <f t="shared" si="160"/>
        <v>38832.484133983919</v>
      </c>
      <c r="I205" s="1513">
        <f t="shared" si="135"/>
        <v>17609.606285074537</v>
      </c>
      <c r="J205" s="1506">
        <f t="shared" si="170"/>
        <v>0.4</v>
      </c>
      <c r="K205" s="1514">
        <f t="shared" si="162"/>
        <v>5960.0110696322527</v>
      </c>
      <c r="L205" s="1514">
        <f t="shared" si="136"/>
        <v>0</v>
      </c>
      <c r="M205" s="1513">
        <f t="shared" si="163"/>
        <v>5960.0110696322527</v>
      </c>
      <c r="N205" s="1456">
        <f t="shared" si="169"/>
        <v>0.5</v>
      </c>
      <c r="O205" s="1513">
        <f t="shared" si="137"/>
        <v>751.91700000000026</v>
      </c>
      <c r="P205" s="1483">
        <f t="shared" si="166"/>
        <v>6711.928069632253</v>
      </c>
      <c r="Q205" s="1366">
        <f t="shared" si="138"/>
        <v>45808.497733874741</v>
      </c>
      <c r="R205" s="1366">
        <f t="shared" si="164"/>
        <v>32120.556064351662</v>
      </c>
      <c r="S205" s="1516">
        <f t="shared" si="139"/>
        <v>0.91140931626441724</v>
      </c>
      <c r="T205" s="135" t="str">
        <f t="shared" si="140"/>
        <v>Yes</v>
      </c>
      <c r="U205" s="1528">
        <f t="shared" si="141"/>
        <v>0.91140931626441724</v>
      </c>
      <c r="V205" s="1496">
        <f t="shared" si="142"/>
        <v>48218.580274606669</v>
      </c>
      <c r="W205" s="1493">
        <f t="shared" si="134"/>
        <v>0.39981206580105644</v>
      </c>
      <c r="X205" s="527">
        <f t="shared" si="143"/>
        <v>13687.941669523078</v>
      </c>
      <c r="Y205" s="1511">
        <f t="shared" si="144"/>
        <v>12067.106679477674</v>
      </c>
      <c r="Z205" s="1533">
        <f t="shared" si="145"/>
        <v>3586.6329072239355</v>
      </c>
      <c r="AA205" s="1533">
        <f t="shared" si="146"/>
        <v>0</v>
      </c>
      <c r="AB205" s="1533">
        <f t="shared" si="147"/>
        <v>18876.899018381981</v>
      </c>
      <c r="AC205" s="1533">
        <f t="shared" si="148"/>
        <v>48218.580274606669</v>
      </c>
      <c r="AD205" s="1005">
        <f t="shared" si="149"/>
        <v>0</v>
      </c>
      <c r="AE205" s="1456">
        <f t="shared" si="150"/>
        <v>0.28387276422428293</v>
      </c>
      <c r="AF205" s="1506">
        <f t="shared" si="151"/>
        <v>0.25025844001949121</v>
      </c>
      <c r="AG205" s="1506">
        <f t="shared" si="152"/>
        <v>7.4382797809432036E-2</v>
      </c>
      <c r="AH205" s="1506">
        <f t="shared" si="165"/>
        <v>0</v>
      </c>
      <c r="AI205" s="1506">
        <f t="shared" si="153"/>
        <v>0.39148599794679384</v>
      </c>
      <c r="AJ205" s="1506">
        <f t="shared" si="154"/>
        <v>1</v>
      </c>
      <c r="AK205" s="1557">
        <f t="shared" si="155"/>
        <v>10565.763771044723</v>
      </c>
      <c r="AL205" s="1558">
        <f t="shared" si="156"/>
        <v>2965.9736251607028</v>
      </c>
      <c r="AM205" s="1558">
        <f t="shared" si="157"/>
        <v>156.20427331765214</v>
      </c>
      <c r="AN205" s="1558">
        <f t="shared" si="158"/>
        <v>13687.941669523078</v>
      </c>
      <c r="AO205" s="1545">
        <f t="shared" si="159"/>
        <v>0</v>
      </c>
    </row>
    <row r="206" spans="1:41">
      <c r="A206" s="100">
        <f>'Input data'!A146</f>
        <v>2046</v>
      </c>
      <c r="B206" s="1508">
        <f>'Input data'!B146</f>
        <v>73.995362001779526</v>
      </c>
      <c r="C206" s="1509">
        <f>'Input data'!C146</f>
        <v>5389.0089835561967</v>
      </c>
      <c r="D206" s="1509">
        <f>'Input data'!E146</f>
        <v>16818521.382757913</v>
      </c>
      <c r="E206" s="1510">
        <f>'Input data'!J146*C206</f>
        <v>64414.638471956794</v>
      </c>
      <c r="F206" s="1511">
        <f>'Input data'!L146</f>
        <v>81233.1598547147</v>
      </c>
      <c r="G206" s="1512">
        <f t="shared" si="171"/>
        <v>13687.941669523079</v>
      </c>
      <c r="H206" s="1511">
        <f t="shared" si="160"/>
        <v>39057.015926264881</v>
      </c>
      <c r="I206" s="1513">
        <f t="shared" si="135"/>
        <v>16818.521382757914</v>
      </c>
      <c r="J206" s="1506">
        <f t="shared" si="170"/>
        <v>0.4</v>
      </c>
      <c r="K206" s="1514">
        <f t="shared" si="162"/>
        <v>5692.2665954799695</v>
      </c>
      <c r="L206" s="1514">
        <f t="shared" si="136"/>
        <v>0</v>
      </c>
      <c r="M206" s="1513">
        <f t="shared" si="163"/>
        <v>5692.2665954799695</v>
      </c>
      <c r="N206" s="1456">
        <f t="shared" si="169"/>
        <v>0.5</v>
      </c>
      <c r="O206" s="1513">
        <f t="shared" si="137"/>
        <v>751.91700000000026</v>
      </c>
      <c r="P206" s="1483">
        <f t="shared" si="166"/>
        <v>6444.1835954799699</v>
      </c>
      <c r="Q206" s="1366">
        <f t="shared" si="138"/>
        <v>46300.774000307989</v>
      </c>
      <c r="R206" s="1366">
        <f t="shared" si="164"/>
        <v>32612.83233078491</v>
      </c>
      <c r="S206" s="1516">
        <f t="shared" si="139"/>
        <v>0.90066659770946855</v>
      </c>
      <c r="T206" s="135" t="str">
        <f t="shared" si="140"/>
        <v>Yes</v>
      </c>
      <c r="U206" s="1528">
        <f t="shared" si="141"/>
        <v>0.90066659770946855</v>
      </c>
      <c r="V206" s="1496">
        <f t="shared" si="142"/>
        <v>48620.327523929816</v>
      </c>
      <c r="W206" s="1493">
        <f t="shared" si="134"/>
        <v>0.40147191601450505</v>
      </c>
      <c r="X206" s="527">
        <f t="shared" si="143"/>
        <v>13687.941669523083</v>
      </c>
      <c r="Y206" s="1511">
        <f t="shared" si="144"/>
        <v>11885.613068401082</v>
      </c>
      <c r="Z206" s="1533">
        <f t="shared" si="145"/>
        <v>3662.7821089476743</v>
      </c>
      <c r="AA206" s="1533">
        <f t="shared" si="146"/>
        <v>0</v>
      </c>
      <c r="AB206" s="1533">
        <f t="shared" si="147"/>
        <v>19383.990677057976</v>
      </c>
      <c r="AC206" s="1533">
        <f t="shared" si="148"/>
        <v>48620.327523929816</v>
      </c>
      <c r="AD206" s="1005">
        <f t="shared" si="149"/>
        <v>0</v>
      </c>
      <c r="AE206" s="649">
        <f t="shared" si="150"/>
        <v>0.28152713826919801</v>
      </c>
      <c r="AF206" s="417">
        <f t="shared" si="151"/>
        <v>0.24445769236234072</v>
      </c>
      <c r="AG206" s="417">
        <f t="shared" si="152"/>
        <v>7.5334377522342608E-2</v>
      </c>
      <c r="AH206" s="417">
        <f t="shared" si="165"/>
        <v>0</v>
      </c>
      <c r="AI206" s="417">
        <f t="shared" si="153"/>
        <v>0.39868079184611865</v>
      </c>
      <c r="AJ206" s="417">
        <f t="shared" si="154"/>
        <v>1</v>
      </c>
      <c r="AK206" s="1499">
        <f t="shared" si="155"/>
        <v>10091.112829654747</v>
      </c>
      <c r="AL206" s="1500">
        <f t="shared" si="156"/>
        <v>3414.9714854139502</v>
      </c>
      <c r="AM206" s="1500">
        <f t="shared" si="157"/>
        <v>181.85735445438314</v>
      </c>
      <c r="AN206" s="1500">
        <f t="shared" si="158"/>
        <v>13687.941669523079</v>
      </c>
      <c r="AO206" s="1186">
        <f t="shared" si="159"/>
        <v>0</v>
      </c>
    </row>
    <row r="207" spans="1:41">
      <c r="A207" s="100">
        <f>'Input data'!A147</f>
        <v>2047</v>
      </c>
      <c r="B207" s="1508">
        <f>'Input data'!B147</f>
        <v>74.373096484110363</v>
      </c>
      <c r="C207" s="1509">
        <f>'Input data'!C147</f>
        <v>5523.7818835189873</v>
      </c>
      <c r="D207" s="1509">
        <f>'Input data'!E147</f>
        <v>16027436.480441289</v>
      </c>
      <c r="E207" s="1510">
        <f>'Input data'!J147*C207</f>
        <v>66025.574295855069</v>
      </c>
      <c r="F207" s="1511">
        <f>'Input data'!L147</f>
        <v>82053.01077629636</v>
      </c>
      <c r="G207" s="1512">
        <f t="shared" si="171"/>
        <v>13687.941669523079</v>
      </c>
      <c r="H207" s="1511">
        <f t="shared" si="160"/>
        <v>39238.986955918823</v>
      </c>
      <c r="I207" s="1513">
        <f t="shared" si="135"/>
        <v>16027.436480441289</v>
      </c>
      <c r="J207" s="1506">
        <f t="shared" si="170"/>
        <v>0.4</v>
      </c>
      <c r="K207" s="1514">
        <f t="shared" si="162"/>
        <v>5424.5221213276855</v>
      </c>
      <c r="L207" s="1514">
        <f t="shared" si="136"/>
        <v>0</v>
      </c>
      <c r="M207" s="1513">
        <f t="shared" si="163"/>
        <v>5424.5221213276855</v>
      </c>
      <c r="N207" s="1456">
        <f t="shared" si="169"/>
        <v>0.5</v>
      </c>
      <c r="O207" s="1513">
        <f t="shared" si="137"/>
        <v>751.91700000000026</v>
      </c>
      <c r="P207" s="1483">
        <f t="shared" si="166"/>
        <v>6176.4391213276858</v>
      </c>
      <c r="Q207" s="1366">
        <f t="shared" si="138"/>
        <v>46750.489504114223</v>
      </c>
      <c r="R207" s="1366">
        <f t="shared" si="164"/>
        <v>33062.54783459114</v>
      </c>
      <c r="S207" s="1516">
        <f t="shared" si="139"/>
        <v>0.89035717258096359</v>
      </c>
      <c r="T207" s="135" t="str">
        <f t="shared" si="140"/>
        <v>Yes</v>
      </c>
      <c r="U207" s="1528">
        <f t="shared" si="141"/>
        <v>0.89035717258096359</v>
      </c>
      <c r="V207" s="1496">
        <f t="shared" si="142"/>
        <v>48990.462941705235</v>
      </c>
      <c r="W207" s="1493">
        <f t="shared" si="134"/>
        <v>0.40294131222960927</v>
      </c>
      <c r="X207" s="527">
        <f t="shared" si="143"/>
        <v>13687.941669523087</v>
      </c>
      <c r="Y207" s="1511">
        <f t="shared" si="144"/>
        <v>11698.179853854541</v>
      </c>
      <c r="Z207" s="1533">
        <f t="shared" si="145"/>
        <v>3735.5794884529682</v>
      </c>
      <c r="AA207" s="1533">
        <f t="shared" si="146"/>
        <v>0</v>
      </c>
      <c r="AB207" s="1533">
        <f t="shared" si="147"/>
        <v>19868.761929874636</v>
      </c>
      <c r="AC207" s="1533">
        <f t="shared" si="148"/>
        <v>48990.462941705235</v>
      </c>
      <c r="AD207" s="1489">
        <f t="shared" si="149"/>
        <v>0</v>
      </c>
      <c r="AE207" s="649">
        <f t="shared" si="150"/>
        <v>0.27940012907840145</v>
      </c>
      <c r="AF207" s="417">
        <f t="shared" si="151"/>
        <v>0.23878483997537331</v>
      </c>
      <c r="AG207" s="417">
        <f t="shared" si="152"/>
        <v>7.6251157146606505E-2</v>
      </c>
      <c r="AH207" s="417">
        <f t="shared" si="165"/>
        <v>0</v>
      </c>
      <c r="AI207" s="417">
        <f t="shared" si="153"/>
        <v>0.40556387379961867</v>
      </c>
      <c r="AJ207" s="417">
        <f t="shared" si="154"/>
        <v>0.99999999999999989</v>
      </c>
      <c r="AK207" s="1499">
        <f t="shared" si="155"/>
        <v>9616.4618882647737</v>
      </c>
      <c r="AL207" s="1500">
        <f t="shared" si="156"/>
        <v>3863.6663103342516</v>
      </c>
      <c r="AM207" s="1500">
        <f t="shared" si="157"/>
        <v>207.81347092406131</v>
      </c>
      <c r="AN207" s="1500">
        <f t="shared" si="158"/>
        <v>13687.941669523087</v>
      </c>
      <c r="AO207" s="1186">
        <f t="shared" si="159"/>
        <v>0</v>
      </c>
    </row>
    <row r="208" spans="1:41">
      <c r="A208" s="100">
        <f>'Input data'!A148</f>
        <v>2048</v>
      </c>
      <c r="B208" s="1508">
        <f>'Input data'!B148</f>
        <v>74.752759240528661</v>
      </c>
      <c r="C208" s="1509">
        <f>'Input data'!C148</f>
        <v>5664.7250883278812</v>
      </c>
      <c r="D208" s="1509">
        <f>'Input data'!E148</f>
        <v>15236351.578124667</v>
      </c>
      <c r="E208" s="1510">
        <f>'Input data'!J148*C208</f>
        <v>67710.263560717416</v>
      </c>
      <c r="F208" s="1511">
        <f>'Input data'!L148</f>
        <v>82946.615138842084</v>
      </c>
      <c r="G208" s="1512">
        <f t="shared" si="171"/>
        <v>13687.941669523079</v>
      </c>
      <c r="H208" s="1511">
        <f t="shared" si="160"/>
        <v>39463.278235103251</v>
      </c>
      <c r="I208" s="1513">
        <f t="shared" si="135"/>
        <v>15236.351578124666</v>
      </c>
      <c r="J208" s="1506">
        <f t="shared" si="170"/>
        <v>0.4</v>
      </c>
      <c r="K208" s="1514">
        <f t="shared" si="162"/>
        <v>5156.7776471754032</v>
      </c>
      <c r="L208" s="1514">
        <f t="shared" si="136"/>
        <v>0</v>
      </c>
      <c r="M208" s="1513">
        <f t="shared" si="163"/>
        <v>5156.7776471754032</v>
      </c>
      <c r="N208" s="1456">
        <f t="shared" si="169"/>
        <v>0.5</v>
      </c>
      <c r="O208" s="1513">
        <f t="shared" si="137"/>
        <v>751.91700000000026</v>
      </c>
      <c r="P208" s="1483">
        <f t="shared" si="166"/>
        <v>5908.6946471754036</v>
      </c>
      <c r="Q208" s="1366">
        <f t="shared" si="138"/>
        <v>47242.525257450921</v>
      </c>
      <c r="R208" s="1366">
        <f t="shared" si="164"/>
        <v>33554.583587927846</v>
      </c>
      <c r="S208" s="1516">
        <f t="shared" si="139"/>
        <v>0.8806812206828798</v>
      </c>
      <c r="T208" s="135" t="str">
        <f t="shared" si="140"/>
        <v>Yes</v>
      </c>
      <c r="U208" s="1528">
        <f t="shared" si="141"/>
        <v>0.8806812206828798</v>
      </c>
      <c r="V208" s="1496">
        <f t="shared" si="142"/>
        <v>49392.031550914238</v>
      </c>
      <c r="W208" s="1493">
        <f t="shared" si="134"/>
        <v>0.40453228298420307</v>
      </c>
      <c r="X208" s="527">
        <f t="shared" si="143"/>
        <v>13687.941669523076</v>
      </c>
      <c r="Y208" s="1511">
        <f t="shared" si="144"/>
        <v>11516.652677767957</v>
      </c>
      <c r="Z208" s="1533">
        <f t="shared" si="145"/>
        <v>3811.7097488539707</v>
      </c>
      <c r="AA208" s="1533">
        <f t="shared" si="146"/>
        <v>0</v>
      </c>
      <c r="AB208" s="1533">
        <f t="shared" si="147"/>
        <v>20375.727454769236</v>
      </c>
      <c r="AC208" s="1533">
        <f t="shared" si="148"/>
        <v>49392.031550914238</v>
      </c>
      <c r="AD208" s="1489">
        <f t="shared" si="149"/>
        <v>0</v>
      </c>
      <c r="AE208" s="649">
        <f t="shared" si="150"/>
        <v>0.27712854158293299</v>
      </c>
      <c r="AF208" s="417">
        <f t="shared" si="151"/>
        <v>0.2331682321245761</v>
      </c>
      <c r="AG208" s="417">
        <f t="shared" si="152"/>
        <v>7.7172564666120047E-2</v>
      </c>
      <c r="AH208" s="417">
        <f t="shared" si="165"/>
        <v>0</v>
      </c>
      <c r="AI208" s="417">
        <f t="shared" si="153"/>
        <v>0.41253066162637086</v>
      </c>
      <c r="AJ208" s="417">
        <f t="shared" si="154"/>
        <v>1</v>
      </c>
      <c r="AK208" s="1499">
        <f t="shared" si="155"/>
        <v>9141.8109468747971</v>
      </c>
      <c r="AL208" s="1500">
        <f t="shared" si="156"/>
        <v>4311.9180988280004</v>
      </c>
      <c r="AM208" s="1500">
        <f t="shared" si="157"/>
        <v>234.21262382027572</v>
      </c>
      <c r="AN208" s="1500">
        <f t="shared" si="158"/>
        <v>13687.941669523074</v>
      </c>
      <c r="AO208" s="1186">
        <f t="shared" si="159"/>
        <v>0</v>
      </c>
    </row>
    <row r="209" spans="1:41">
      <c r="A209" s="100">
        <f>'Input data'!A149</f>
        <v>2049</v>
      </c>
      <c r="B209" s="1508">
        <f>'Input data'!B149</f>
        <v>75.134360114565098</v>
      </c>
      <c r="C209" s="1509">
        <f>'Input data'!C149</f>
        <v>5814.0235724591912</v>
      </c>
      <c r="D209" s="1509">
        <f>'Input data'!E149</f>
        <v>14445266.675808044</v>
      </c>
      <c r="E209" s="1510">
        <f>'Input data'!J149*C209</f>
        <v>69494.823191082571</v>
      </c>
      <c r="F209" s="1511">
        <f>'Input data'!L149</f>
        <v>83940.089866890616</v>
      </c>
      <c r="G209" s="1512">
        <f t="shared" si="171"/>
        <v>13687.941669523079</v>
      </c>
      <c r="H209" s="1511">
        <f t="shared" si="160"/>
        <v>39744.875841064175</v>
      </c>
      <c r="I209" s="1513">
        <f t="shared" si="135"/>
        <v>14445.266675808045</v>
      </c>
      <c r="J209" s="1506">
        <f t="shared" si="170"/>
        <v>0.4</v>
      </c>
      <c r="K209" s="1514">
        <f t="shared" si="162"/>
        <v>4889.0331730231201</v>
      </c>
      <c r="L209" s="1514">
        <f t="shared" si="136"/>
        <v>0</v>
      </c>
      <c r="M209" s="1513">
        <f t="shared" si="163"/>
        <v>4889.0331730231201</v>
      </c>
      <c r="N209" s="1456">
        <f t="shared" si="169"/>
        <v>0.5</v>
      </c>
      <c r="O209" s="1513">
        <f t="shared" si="137"/>
        <v>751.91700000000026</v>
      </c>
      <c r="P209" s="1483">
        <f t="shared" si="166"/>
        <v>5640.9501730231204</v>
      </c>
      <c r="Q209" s="1366">
        <f t="shared" si="138"/>
        <v>47791.86733756413</v>
      </c>
      <c r="R209" s="1366">
        <f t="shared" si="164"/>
        <v>34103.925668041047</v>
      </c>
      <c r="S209" s="1516">
        <f t="shared" si="139"/>
        <v>0.87167235216807371</v>
      </c>
      <c r="T209" s="135" t="str">
        <f t="shared" si="140"/>
        <v>Yes</v>
      </c>
      <c r="U209" s="1528">
        <f t="shared" si="141"/>
        <v>0.87167235216807371</v>
      </c>
      <c r="V209" s="1496">
        <f t="shared" si="142"/>
        <v>49836.164198849576</v>
      </c>
      <c r="W209" s="1493">
        <f t="shared" si="134"/>
        <v>0.40628888677772335</v>
      </c>
      <c r="X209" s="527">
        <f t="shared" si="143"/>
        <v>13687.941669523083</v>
      </c>
      <c r="Y209" s="1511">
        <f t="shared" si="144"/>
        <v>11343.122934912411</v>
      </c>
      <c r="Z209" s="1533">
        <f t="shared" si="145"/>
        <v>3892.3531008325431</v>
      </c>
      <c r="AA209" s="1533">
        <f t="shared" si="146"/>
        <v>0</v>
      </c>
      <c r="AB209" s="1533">
        <f t="shared" si="147"/>
        <v>20912.746493581537</v>
      </c>
      <c r="AC209" s="1533">
        <f t="shared" si="148"/>
        <v>49836.164198849576</v>
      </c>
      <c r="AD209" s="1489">
        <f t="shared" si="149"/>
        <v>0</v>
      </c>
      <c r="AE209" s="649">
        <f t="shared" si="150"/>
        <v>0.27465881232165651</v>
      </c>
      <c r="AF209" s="417">
        <f t="shared" si="151"/>
        <v>0.22760826635157161</v>
      </c>
      <c r="AG209" s="417">
        <f t="shared" si="152"/>
        <v>7.8102983313519031E-2</v>
      </c>
      <c r="AH209" s="417">
        <f t="shared" si="165"/>
        <v>0</v>
      </c>
      <c r="AI209" s="417">
        <f t="shared" si="153"/>
        <v>0.41962993801325282</v>
      </c>
      <c r="AJ209" s="417">
        <f t="shared" si="154"/>
        <v>1</v>
      </c>
      <c r="AK209" s="1499">
        <f t="shared" si="155"/>
        <v>8667.1600054848277</v>
      </c>
      <c r="AL209" s="1500">
        <f t="shared" si="156"/>
        <v>4759.7033447369531</v>
      </c>
      <c r="AM209" s="1500">
        <f t="shared" si="157"/>
        <v>261.07831930130334</v>
      </c>
      <c r="AN209" s="1500">
        <f t="shared" si="158"/>
        <v>13687.941669523085</v>
      </c>
      <c r="AO209" s="1186">
        <f t="shared" si="159"/>
        <v>0</v>
      </c>
    </row>
    <row r="210" spans="1:41" ht="15.75" thickBot="1">
      <c r="A210" s="161">
        <f>'Input data'!A150</f>
        <v>2050</v>
      </c>
      <c r="B210" s="1517">
        <f>'Input data'!B150</f>
        <v>75.517908999999989</v>
      </c>
      <c r="C210" s="1518">
        <f>'Input data'!C150</f>
        <v>6000.3382578828714</v>
      </c>
      <c r="D210" s="1518">
        <f>'Input data'!E150</f>
        <v>13654181.77349142</v>
      </c>
      <c r="E210" s="1519">
        <f>'Input data'!J150*C210</f>
        <v>71721.836198521094</v>
      </c>
      <c r="F210" s="1520">
        <f>'Input data'!L150</f>
        <v>85376.017972012516</v>
      </c>
      <c r="G210" s="1521">
        <f t="shared" si="171"/>
        <v>13687.941669523079</v>
      </c>
      <c r="H210" s="1520">
        <f t="shared" si="160"/>
        <v>40280.356344942556</v>
      </c>
      <c r="I210" s="1522">
        <f t="shared" si="135"/>
        <v>13654.18177349142</v>
      </c>
      <c r="J210" s="1523">
        <f t="shared" si="170"/>
        <v>0.4</v>
      </c>
      <c r="K210" s="1520">
        <f t="shared" si="162"/>
        <v>4621.288698870836</v>
      </c>
      <c r="L210" s="1520">
        <f t="shared" si="136"/>
        <v>0</v>
      </c>
      <c r="M210" s="1522">
        <f t="shared" si="163"/>
        <v>4621.288698870836</v>
      </c>
      <c r="N210" s="1524">
        <f t="shared" si="169"/>
        <v>0.5</v>
      </c>
      <c r="O210" s="1522">
        <f t="shared" si="137"/>
        <v>751.91700000000026</v>
      </c>
      <c r="P210" s="1484">
        <f t="shared" si="166"/>
        <v>5373.2056988708364</v>
      </c>
      <c r="Q210" s="1487">
        <f t="shared" si="138"/>
        <v>48595.092315594804</v>
      </c>
      <c r="R210" s="1487">
        <f t="shared" si="164"/>
        <v>34907.150646071721</v>
      </c>
      <c r="S210" s="1525">
        <f t="shared" si="139"/>
        <v>0.86398313763206691</v>
      </c>
      <c r="T210" s="1105" t="str">
        <f t="shared" si="140"/>
        <v>Yes</v>
      </c>
      <c r="U210" s="1530">
        <f t="shared" si="141"/>
        <v>0.86398313763206691</v>
      </c>
      <c r="V210" s="1497">
        <f t="shared" si="142"/>
        <v>50468.867325940795</v>
      </c>
      <c r="W210" s="1494">
        <f t="shared" si="134"/>
        <v>0.40886365369622635</v>
      </c>
      <c r="X210" s="670">
        <f t="shared" si="143"/>
        <v>13687.941669523079</v>
      </c>
      <c r="Y210" s="1520">
        <f t="shared" si="144"/>
        <v>11205.024036063271</v>
      </c>
      <c r="Z210" s="1534">
        <f t="shared" si="145"/>
        <v>3992.9906983461519</v>
      </c>
      <c r="AA210" s="1534">
        <f t="shared" si="146"/>
        <v>0</v>
      </c>
      <c r="AB210" s="1534">
        <f t="shared" si="147"/>
        <v>21582.910922008297</v>
      </c>
      <c r="AC210" s="1534">
        <f t="shared" si="148"/>
        <v>50468.867325940795</v>
      </c>
      <c r="AD210" s="1490">
        <f t="shared" si="149"/>
        <v>0</v>
      </c>
      <c r="AE210" s="650">
        <f t="shared" si="150"/>
        <v>0.27121555118570162</v>
      </c>
      <c r="AF210" s="651">
        <f t="shared" si="151"/>
        <v>0.22201853597581994</v>
      </c>
      <c r="AG210" s="651">
        <f t="shared" si="152"/>
        <v>7.9117898021336633E-2</v>
      </c>
      <c r="AH210" s="651">
        <f t="shared" si="165"/>
        <v>0</v>
      </c>
      <c r="AI210" s="651">
        <f>AB210/AC210</f>
        <v>0.42764801481714187</v>
      </c>
      <c r="AJ210" s="651">
        <f t="shared" si="154"/>
        <v>1</v>
      </c>
      <c r="AK210" s="1501">
        <f t="shared" si="155"/>
        <v>8192.5090640948529</v>
      </c>
      <c r="AL210" s="1502">
        <f t="shared" si="156"/>
        <v>5206.5656553820909</v>
      </c>
      <c r="AM210" s="1502">
        <f t="shared" si="157"/>
        <v>288.86695004613648</v>
      </c>
      <c r="AN210" s="1502">
        <f t="shared" si="158"/>
        <v>13687.941669523079</v>
      </c>
      <c r="AO210" s="1187">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1" t="s">
        <v>556</v>
      </c>
      <c r="B4" s="1897" t="s">
        <v>557</v>
      </c>
      <c r="C4" s="579">
        <v>0.5</v>
      </c>
      <c r="D4" s="116">
        <f>2017+10</f>
        <v>2027</v>
      </c>
      <c r="E4" s="579">
        <f>C4</f>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727"/>
      <c r="B28" s="727"/>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660</v>
      </c>
      <c r="BW94" s="1794"/>
      <c r="BX94" s="1813"/>
      <c r="BY94" s="1793" t="s">
        <v>656</v>
      </c>
      <c r="BZ94" s="1794"/>
      <c r="CA94" s="1795"/>
      <c r="CB94" s="1812" t="s">
        <v>661</v>
      </c>
      <c r="CC94" s="1811"/>
      <c r="CD94" s="1812" t="s">
        <v>657</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805" t="s">
        <v>743</v>
      </c>
    </row>
    <row r="96" spans="1:91" ht="32.2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805"/>
    </row>
    <row r="97" spans="1:91">
      <c r="A97" s="127">
        <f>'Input data'!A117</f>
        <v>2017</v>
      </c>
      <c r="B97" s="662">
        <f>'Input data'!B117</f>
        <v>56.521948041648095</v>
      </c>
      <c r="C97" s="236">
        <f>'Input data'!C117</f>
        <v>3137.875983783445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3177.6171152014581</v>
      </c>
      <c r="D98" s="236">
        <f>'Input data'!D118</f>
        <v>48363465.096576817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108.63707867379033</v>
      </c>
      <c r="BW98" s="114">
        <f t="shared" ref="BW98:BW130" si="63">((AK98-AM98*AK98)+(AC138-AC138*AE138))/(AK98+AC138)</f>
        <v>0.31138874173491637</v>
      </c>
      <c r="BX98" s="1695">
        <f t="shared" si="24"/>
        <v>48.363465096576817</v>
      </c>
      <c r="BY98" s="527">
        <f t="shared" ref="BY98:BY130" si="64">(AK98+AC178)*1000/10^6</f>
        <v>108.63707867379033</v>
      </c>
      <c r="BZ98" s="417">
        <f t="shared" ref="BZ98:BZ130" si="65">((AK98-AM98*AK98)+(AC178-AC178*AE178))/(AK98+AC178)</f>
        <v>0.31138874173491637</v>
      </c>
      <c r="CA98" s="544">
        <f t="shared" si="25"/>
        <v>48.363465096576817</v>
      </c>
      <c r="CB98" s="649">
        <f t="shared" si="26"/>
        <v>2.3097802675159818E-2</v>
      </c>
      <c r="CC98" s="525">
        <f t="shared" ref="CC98:CC130" si="66">W178</f>
        <v>1.7528030868107947E-2</v>
      </c>
      <c r="CD98" s="417">
        <f t="shared" si="27"/>
        <v>2.3097802675159818E-2</v>
      </c>
      <c r="CE98" s="525">
        <f t="shared" ref="CE98:CE130" si="67">W178</f>
        <v>1.7528030868107947E-2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3191.1157871170903</v>
      </c>
      <c r="D99" s="1552">
        <f>'Input data'!D119</f>
        <v>48129044.025280453</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106.50198857665491</v>
      </c>
      <c r="BW99" s="114">
        <f t="shared" si="63"/>
        <v>0.33494642311450179</v>
      </c>
      <c r="BX99" s="1695">
        <f t="shared" si="24"/>
        <v>48.12904402528045</v>
      </c>
      <c r="BY99" s="527">
        <f t="shared" si="64"/>
        <v>106.50198857665491</v>
      </c>
      <c r="BZ99" s="417">
        <f t="shared" si="65"/>
        <v>0.33494642311450179</v>
      </c>
      <c r="CA99" s="544">
        <f t="shared" si="25"/>
        <v>48.12904402528045</v>
      </c>
      <c r="CB99" s="649">
        <f t="shared" si="26"/>
        <v>4.2261345922522509E-2</v>
      </c>
      <c r="CC99" s="525">
        <f t="shared" si="66"/>
        <v>4.0406028562508522E-2</v>
      </c>
      <c r="CD99" s="417">
        <f t="shared" si="27"/>
        <v>4.2261345922522509E-2</v>
      </c>
      <c r="CE99" s="525">
        <f t="shared" si="67"/>
        <v>4.0406028562508522E-2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2966.2682082444217</v>
      </c>
      <c r="D100" s="1552">
        <f>'Input data'!D120</f>
        <v>46058160.682511166</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100.85482017840151</v>
      </c>
      <c r="BW100" s="114">
        <f t="shared" si="63"/>
        <v>0.36083541522429186</v>
      </c>
      <c r="BX100" s="1695">
        <f t="shared" si="24"/>
        <v>46.058160682511165</v>
      </c>
      <c r="BY100" s="527">
        <f t="shared" si="64"/>
        <v>100.85482017840151</v>
      </c>
      <c r="BZ100" s="417">
        <f t="shared" si="65"/>
        <v>0.36083541522429186</v>
      </c>
      <c r="CA100" s="544">
        <f t="shared" si="25"/>
        <v>46.058160682511165</v>
      </c>
      <c r="CB100" s="649">
        <f t="shared" si="26"/>
        <v>6.3097402659273327E-2</v>
      </c>
      <c r="CC100" s="525">
        <f t="shared" si="66"/>
        <v>5.1940183312360166E-2</v>
      </c>
      <c r="CD100" s="417">
        <f t="shared" si="27"/>
        <v>6.3097402659273327E-2</v>
      </c>
      <c r="CE100" s="525">
        <f t="shared" si="67"/>
        <v>5.1940183312360166E-2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3038.1751914578113</v>
      </c>
      <c r="D101" s="1552">
        <f>'Input data'!D121</f>
        <v>46117917.659239456</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91.182279072271356</v>
      </c>
      <c r="BW101" s="114">
        <f t="shared" si="63"/>
        <v>0.43268109312969</v>
      </c>
      <c r="BX101" s="1695">
        <f t="shared" si="24"/>
        <v>46.117917659239453</v>
      </c>
      <c r="BY101" s="527">
        <f t="shared" si="64"/>
        <v>91.182279072271356</v>
      </c>
      <c r="BZ101" s="417">
        <f t="shared" si="65"/>
        <v>0.43268109312969</v>
      </c>
      <c r="CA101" s="544">
        <f t="shared" si="25"/>
        <v>46.117917659239453</v>
      </c>
      <c r="CB101" s="649">
        <f t="shared" si="26"/>
        <v>9.726841017376453E-2</v>
      </c>
      <c r="CC101" s="525">
        <f t="shared" si="66"/>
        <v>0.1725927762130085</v>
      </c>
      <c r="CD101" s="417">
        <f t="shared" si="27"/>
        <v>9.726841017376453E-2</v>
      </c>
      <c r="CE101" s="525">
        <f t="shared" si="67"/>
        <v>0.1725927762130085</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3104.0528937895433</v>
      </c>
      <c r="D102" s="1509">
        <f>'Input data'!D122</f>
        <v>46098961.111762151</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84.350466005876626</v>
      </c>
      <c r="BW102" s="114">
        <f t="shared" si="63"/>
        <v>0.49220427145803841</v>
      </c>
      <c r="BX102" s="1695">
        <f t="shared" si="24"/>
        <v>46.098961111762151</v>
      </c>
      <c r="BY102" s="527">
        <f t="shared" si="64"/>
        <v>84.350466005876626</v>
      </c>
      <c r="BZ102" s="417">
        <f t="shared" si="65"/>
        <v>0.49220427145803841</v>
      </c>
      <c r="CA102" s="544">
        <f t="shared" si="25"/>
        <v>46.098961111762151</v>
      </c>
      <c r="CB102" s="649">
        <f t="shared" si="26"/>
        <v>0.15764324460297707</v>
      </c>
      <c r="CC102" s="525">
        <f t="shared" si="66"/>
        <v>0.24684430093961496</v>
      </c>
      <c r="CD102" s="417">
        <f t="shared" si="27"/>
        <v>0.15764324460297707</v>
      </c>
      <c r="CE102" s="525">
        <f t="shared" si="67"/>
        <v>0.24684430093961496</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3174.6577899429631</v>
      </c>
      <c r="D103" s="1509">
        <f>'Input data'!D123</f>
        <v>46029462.884833738</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84.396331310357112</v>
      </c>
      <c r="BW103" s="114">
        <f t="shared" si="63"/>
        <v>0.5113064338915827</v>
      </c>
      <c r="BX103" s="1695">
        <f t="shared" si="24"/>
        <v>46.029462884833741</v>
      </c>
      <c r="BY103" s="527">
        <f t="shared" si="64"/>
        <v>84.396331310357112</v>
      </c>
      <c r="BZ103" s="417">
        <f t="shared" si="65"/>
        <v>0.5113064338915827</v>
      </c>
      <c r="CA103" s="544">
        <f t="shared" si="25"/>
        <v>46.029462884833741</v>
      </c>
      <c r="CB103" s="649">
        <f t="shared" si="26"/>
        <v>0.17661362793734681</v>
      </c>
      <c r="CC103" s="525">
        <f t="shared" si="66"/>
        <v>0.2503344817010078</v>
      </c>
      <c r="CD103" s="417">
        <f t="shared" si="27"/>
        <v>0.17661362793734681</v>
      </c>
      <c r="CE103" s="525">
        <f t="shared" si="67"/>
        <v>0.2503344817010078</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3245.7786398987987</v>
      </c>
      <c r="D104" s="1509">
        <f>'Input data'!D124</f>
        <v>46760887.053286292</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85.247445324814848</v>
      </c>
      <c r="BW104" s="114">
        <f t="shared" si="63"/>
        <v>0.52767657736847595</v>
      </c>
      <c r="BX104" s="1695">
        <f t="shared" si="24"/>
        <v>46.760887053286289</v>
      </c>
      <c r="BY104" s="527">
        <f t="shared" si="64"/>
        <v>85.247445324814848</v>
      </c>
      <c r="BZ104" s="417">
        <f t="shared" si="65"/>
        <v>0.52767657736847595</v>
      </c>
      <c r="CA104" s="544">
        <f t="shared" si="25"/>
        <v>46.760887053286289</v>
      </c>
      <c r="CB104" s="649">
        <f t="shared" si="26"/>
        <v>0.19519681863773264</v>
      </c>
      <c r="CC104" s="525">
        <f t="shared" si="66"/>
        <v>0.25140843741581342</v>
      </c>
      <c r="CD104" s="417">
        <f t="shared" si="27"/>
        <v>0.19519681863773264</v>
      </c>
      <c r="CE104" s="525">
        <f t="shared" si="67"/>
        <v>0.25140843741581342</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3318.0901258130493</v>
      </c>
      <c r="D105" s="1509">
        <f>'Input data'!D125</f>
        <v>47471515.729288042</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86.085515507975103</v>
      </c>
      <c r="BW105" s="114">
        <f t="shared" si="63"/>
        <v>0.5442727307641213</v>
      </c>
      <c r="BX105" s="1695">
        <f t="shared" si="24"/>
        <v>47.471515729288043</v>
      </c>
      <c r="BY105" s="527">
        <f t="shared" si="64"/>
        <v>86.085515507975103</v>
      </c>
      <c r="BZ105" s="417">
        <f t="shared" si="65"/>
        <v>0.5442727307641213</v>
      </c>
      <c r="CA105" s="544">
        <f t="shared" si="25"/>
        <v>47.471515729288043</v>
      </c>
      <c r="CB105" s="649">
        <f t="shared" si="26"/>
        <v>0.21340034507035144</v>
      </c>
      <c r="CC105" s="525">
        <f t="shared" si="66"/>
        <v>0.25255614842712715</v>
      </c>
      <c r="CD105" s="417">
        <f t="shared" si="27"/>
        <v>0.21340034507035144</v>
      </c>
      <c r="CE105" s="525">
        <f t="shared" si="67"/>
        <v>0.25255614842712715</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3388.1292498968169</v>
      </c>
      <c r="D106" s="1509">
        <f>'Input data'!D126</f>
        <v>47155573.556548044</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85.874214047212178</v>
      </c>
      <c r="BW106" s="114">
        <f t="shared" si="63"/>
        <v>0.56402724371629109</v>
      </c>
      <c r="BX106" s="1695">
        <f t="shared" si="24"/>
        <v>47.155573556548042</v>
      </c>
      <c r="BY106" s="527">
        <f t="shared" si="64"/>
        <v>85.874214047212178</v>
      </c>
      <c r="BZ106" s="417">
        <f t="shared" si="65"/>
        <v>0.56402724371629109</v>
      </c>
      <c r="CA106" s="544">
        <f t="shared" si="25"/>
        <v>47.155573556548042</v>
      </c>
      <c r="CB106" s="649">
        <f t="shared" si="26"/>
        <v>0.23044140465623386</v>
      </c>
      <c r="CC106" s="525">
        <f t="shared" si="66"/>
        <v>0.25653471675183281</v>
      </c>
      <c r="CD106" s="417">
        <f t="shared" si="27"/>
        <v>0.23044140465623386</v>
      </c>
      <c r="CE106" s="525">
        <f t="shared" si="67"/>
        <v>0.25653471675183281</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3456.5731968319619</v>
      </c>
      <c r="D107" s="1509">
        <f>'Input data'!D127</f>
        <v>46387865.584530152</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85.203865298979295</v>
      </c>
      <c r="BW107" s="114">
        <f t="shared" si="63"/>
        <v>0.58503965553142556</v>
      </c>
      <c r="BX107" s="1695">
        <f t="shared" si="24"/>
        <v>46.387865584530154</v>
      </c>
      <c r="BY107" s="527">
        <f t="shared" si="64"/>
        <v>85.203865298979295</v>
      </c>
      <c r="BZ107" s="417">
        <f t="shared" si="65"/>
        <v>0.58503965553142556</v>
      </c>
      <c r="CA107" s="544">
        <f t="shared" si="25"/>
        <v>46.387865584530154</v>
      </c>
      <c r="CB107" s="649">
        <f t="shared" si="26"/>
        <v>0.24719384179753368</v>
      </c>
      <c r="CC107" s="525">
        <f t="shared" si="66"/>
        <v>0.26173979313070628</v>
      </c>
      <c r="CD107" s="417">
        <f t="shared" si="27"/>
        <v>0.24719384179753368</v>
      </c>
      <c r="CE107" s="525">
        <f t="shared" si="67"/>
        <v>0.26173979313070628</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3518.7016336473253</v>
      </c>
      <c r="D108" s="1509">
        <f>'Input data'!D128</f>
        <v>45562764.203784145</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84.444756980948227</v>
      </c>
      <c r="BW108" s="114">
        <f t="shared" si="63"/>
        <v>0.60594140214665571</v>
      </c>
      <c r="BX108" s="1695">
        <f t="shared" si="24"/>
        <v>45.562764203784148</v>
      </c>
      <c r="BY108" s="527">
        <f t="shared" si="64"/>
        <v>84.444756980948227</v>
      </c>
      <c r="BZ108" s="417">
        <f t="shared" si="65"/>
        <v>0.60594140214665571</v>
      </c>
      <c r="CA108" s="544">
        <f t="shared" si="25"/>
        <v>45.562764203784148</v>
      </c>
      <c r="CB108" s="649">
        <f t="shared" si="26"/>
        <v>0.26366335378378059</v>
      </c>
      <c r="CC108" s="525">
        <f t="shared" si="66"/>
        <v>0.26684936181814889</v>
      </c>
      <c r="CD108" s="417">
        <f t="shared" si="27"/>
        <v>0.26366335378378059</v>
      </c>
      <c r="CE108" s="525">
        <f t="shared" si="67"/>
        <v>0.26684936181814889</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3592.3616892137088</v>
      </c>
      <c r="D109" s="1509">
        <f>'Input data'!D129</f>
        <v>43795407.992307447</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82.802904680928165</v>
      </c>
      <c r="BW109" s="114">
        <f t="shared" si="63"/>
        <v>0.62985334555177197</v>
      </c>
      <c r="BX109" s="1695">
        <f t="shared" si="24"/>
        <v>43.795407992307446</v>
      </c>
      <c r="BY109" s="527">
        <f t="shared" si="64"/>
        <v>82.802904680928165</v>
      </c>
      <c r="BZ109" s="417">
        <f t="shared" si="65"/>
        <v>0.62985334555177197</v>
      </c>
      <c r="CA109" s="544">
        <f t="shared" si="25"/>
        <v>43.795407992307446</v>
      </c>
      <c r="CB109" s="649">
        <f t="shared" si="26"/>
        <v>0.27985563375052358</v>
      </c>
      <c r="CC109" s="525">
        <f t="shared" si="66"/>
        <v>0.27540280116463001</v>
      </c>
      <c r="CD109" s="417">
        <f t="shared" si="27"/>
        <v>0.27985563375052358</v>
      </c>
      <c r="CE109" s="525">
        <f t="shared" si="67"/>
        <v>0.27540280116463001</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3669.3332547906198</v>
      </c>
      <c r="D110" s="1509">
        <f>'Input data'!D130</f>
        <v>42212550.185441136</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81.363141894149663</v>
      </c>
      <c r="BW110" s="114">
        <f t="shared" si="63"/>
        <v>0.65309871718948476</v>
      </c>
      <c r="BX110" s="1695">
        <f t="shared" si="24"/>
        <v>42.212550185441138</v>
      </c>
      <c r="BY110" s="527">
        <f t="shared" si="64"/>
        <v>81.363141894149663</v>
      </c>
      <c r="BZ110" s="417">
        <f t="shared" si="65"/>
        <v>0.65309871718948476</v>
      </c>
      <c r="CA110" s="544">
        <f t="shared" si="25"/>
        <v>42.212550185441138</v>
      </c>
      <c r="CB110" s="649">
        <f t="shared" si="26"/>
        <v>0.29577637461695849</v>
      </c>
      <c r="CC110" s="525">
        <f t="shared" si="66"/>
        <v>0.28365713733839226</v>
      </c>
      <c r="CD110" s="417">
        <f t="shared" si="27"/>
        <v>0.29577637461695849</v>
      </c>
      <c r="CE110" s="525">
        <f t="shared" si="67"/>
        <v>0.28365713733839226</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3754.7097919248044</v>
      </c>
      <c r="D111" s="1509">
        <f>'Input data'!D131</f>
        <v>40013176.202348821</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79.205110826240187</v>
      </c>
      <c r="BW111" s="114">
        <f t="shared" si="63"/>
        <v>0.66452880773626233</v>
      </c>
      <c r="BX111" s="1695">
        <f t="shared" si="24"/>
        <v>40.013176202348824</v>
      </c>
      <c r="BY111" s="527">
        <f t="shared" si="64"/>
        <v>79.205110826240187</v>
      </c>
      <c r="BZ111" s="417">
        <f t="shared" si="65"/>
        <v>0.66452880773626233</v>
      </c>
      <c r="CA111" s="544">
        <f t="shared" si="25"/>
        <v>40.013176202348824</v>
      </c>
      <c r="CB111" s="649">
        <f t="shared" si="26"/>
        <v>0.31568192095747505</v>
      </c>
      <c r="CC111" s="525">
        <f t="shared" si="66"/>
        <v>0.29449390824414656</v>
      </c>
      <c r="CD111" s="417">
        <f t="shared" si="27"/>
        <v>0.31568192095747505</v>
      </c>
      <c r="CE111" s="525">
        <f t="shared" si="67"/>
        <v>0.29449390824414656</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3841.2772730382248</v>
      </c>
      <c r="D112" s="1509">
        <f>'Input data'!D132</f>
        <v>38610746.730229639</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77.851617933548553</v>
      </c>
      <c r="BW112" s="114">
        <f t="shared" si="63"/>
        <v>0.67379927343056056</v>
      </c>
      <c r="BX112" s="1695">
        <f t="shared" si="24"/>
        <v>38.610746730229636</v>
      </c>
      <c r="BY112" s="527">
        <f t="shared" si="64"/>
        <v>77.851617933548553</v>
      </c>
      <c r="BZ112" s="417">
        <f t="shared" si="65"/>
        <v>0.67379927343056056</v>
      </c>
      <c r="CA112" s="544">
        <f t="shared" si="25"/>
        <v>38.610746730229636</v>
      </c>
      <c r="CB112" s="649">
        <f t="shared" si="26"/>
        <v>0.33524737223917422</v>
      </c>
      <c r="CC112" s="525">
        <f t="shared" si="66"/>
        <v>0.30279937559737924</v>
      </c>
      <c r="CD112" s="417">
        <f t="shared" si="27"/>
        <v>0.33524737223917422</v>
      </c>
      <c r="CE112" s="525">
        <f t="shared" si="67"/>
        <v>0.30279937559737924</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3925.8301023425406</v>
      </c>
      <c r="D113" s="1552">
        <f>'Input data'!D133</f>
        <v>35893925.366364077</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75.642779557298354</v>
      </c>
      <c r="BW113" s="114">
        <f t="shared" si="63"/>
        <v>0.68582379368795121</v>
      </c>
      <c r="BX113" s="1695">
        <f t="shared" si="24"/>
        <v>35.89392536636408</v>
      </c>
      <c r="BY113" s="527">
        <f t="shared" si="64"/>
        <v>75.642779557298354</v>
      </c>
      <c r="BZ113" s="417">
        <f t="shared" si="65"/>
        <v>0.68582379368795121</v>
      </c>
      <c r="CA113" s="544">
        <f t="shared" si="25"/>
        <v>35.89392536636408</v>
      </c>
      <c r="CB113" s="649">
        <f t="shared" si="26"/>
        <v>0.33818146943254268</v>
      </c>
      <c r="CC113" s="525">
        <f t="shared" si="66"/>
        <v>0.31603962916725326</v>
      </c>
      <c r="CD113" s="417">
        <f t="shared" si="27"/>
        <v>0.33818146943254268</v>
      </c>
      <c r="CE113" s="525">
        <f t="shared" si="67"/>
        <v>0.31603962916725326</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4017.5545355657728</v>
      </c>
      <c r="D114" s="1552">
        <f>'Input data'!D134</f>
        <v>34070640.252123825</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74.364731170242806</v>
      </c>
      <c r="BW114" s="114">
        <f t="shared" si="63"/>
        <v>0.69513517912455813</v>
      </c>
      <c r="BX114" s="1695">
        <f t="shared" si="24"/>
        <v>34.070640252123823</v>
      </c>
      <c r="BY114" s="527">
        <f t="shared" si="64"/>
        <v>74.364731170242806</v>
      </c>
      <c r="BZ114" s="417">
        <f t="shared" si="65"/>
        <v>0.69513517912455813</v>
      </c>
      <c r="CA114" s="544">
        <f t="shared" si="25"/>
        <v>34.070640252123823</v>
      </c>
      <c r="CB114" s="649">
        <f t="shared" si="26"/>
        <v>0.34108865163413971</v>
      </c>
      <c r="CC114" s="525">
        <f t="shared" si="66"/>
        <v>0.3265015225092136</v>
      </c>
      <c r="CD114" s="417">
        <f t="shared" si="27"/>
        <v>0.34108865163413971</v>
      </c>
      <c r="CE114" s="525">
        <f t="shared" si="67"/>
        <v>0.3265015225092136</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4109.6070708193529</v>
      </c>
      <c r="D115" s="1552">
        <f>'Input data'!D135</f>
        <v>32101550.937127549</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72.94327478946245</v>
      </c>
      <c r="BW115" s="114">
        <f t="shared" si="63"/>
        <v>0.70539111493561368</v>
      </c>
      <c r="BX115" s="1695">
        <f t="shared" si="24"/>
        <v>32.101550937127548</v>
      </c>
      <c r="BY115" s="527">
        <f t="shared" si="64"/>
        <v>72.94327478946245</v>
      </c>
      <c r="BZ115" s="417">
        <f t="shared" si="65"/>
        <v>0.70539111493561368</v>
      </c>
      <c r="CA115" s="544">
        <f t="shared" si="25"/>
        <v>32.101550937127548</v>
      </c>
      <c r="CB115" s="649">
        <f t="shared" si="26"/>
        <v>0.34396919974586804</v>
      </c>
      <c r="CC115" s="525">
        <f t="shared" si="66"/>
        <v>0.33776699028421964</v>
      </c>
      <c r="CD115" s="417">
        <f t="shared" si="27"/>
        <v>0.34396919974586804</v>
      </c>
      <c r="CE115" s="525">
        <f t="shared" si="67"/>
        <v>0.33776699028421964</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4212.3662007146222</v>
      </c>
      <c r="D116" s="1552">
        <f>'Input data'!D136</f>
        <v>29486027.004734956</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70.919362886149955</v>
      </c>
      <c r="BW116" s="114">
        <f t="shared" si="63"/>
        <v>0.71911165458138304</v>
      </c>
      <c r="BX116" s="1695">
        <f t="shared" si="24"/>
        <v>29.486027004734957</v>
      </c>
      <c r="BY116" s="527">
        <f t="shared" si="64"/>
        <v>70.919362886149955</v>
      </c>
      <c r="BZ116" s="417">
        <f t="shared" si="65"/>
        <v>0.71911165458138304</v>
      </c>
      <c r="CA116" s="544">
        <f t="shared" si="25"/>
        <v>29.486027004734957</v>
      </c>
      <c r="CB116" s="649">
        <f t="shared" si="26"/>
        <v>0.34642074566368197</v>
      </c>
      <c r="CC116" s="525">
        <f t="shared" si="66"/>
        <v>0.35246406701351995</v>
      </c>
      <c r="CD116" s="417">
        <f t="shared" si="27"/>
        <v>0.34642074566368197</v>
      </c>
      <c r="CE116" s="525">
        <f t="shared" si="67"/>
        <v>0.35246406701351995</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4323.2869691255937</v>
      </c>
      <c r="D117" s="1552">
        <f>'Input data'!D137</f>
        <v>27584050.105578285</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69.651116726280932</v>
      </c>
      <c r="BW117" s="114">
        <f t="shared" si="63"/>
        <v>0.73038140316487854</v>
      </c>
      <c r="BX117" s="1695">
        <f t="shared" si="24"/>
        <v>27.584050105578285</v>
      </c>
      <c r="BY117" s="527">
        <f t="shared" si="64"/>
        <v>69.651116726280932</v>
      </c>
      <c r="BZ117" s="417">
        <f t="shared" si="65"/>
        <v>0.73038140316487854</v>
      </c>
      <c r="CA117" s="544">
        <f t="shared" si="25"/>
        <v>27.584050105578285</v>
      </c>
      <c r="CB117" s="649">
        <f t="shared" si="26"/>
        <v>0.34885304461912336</v>
      </c>
      <c r="CC117" s="525">
        <f t="shared" si="66"/>
        <v>0.36462455674821004</v>
      </c>
      <c r="CD117" s="417">
        <f t="shared" si="27"/>
        <v>0.34885304461912336</v>
      </c>
      <c r="CE117" s="525">
        <f t="shared" si="67"/>
        <v>0.36462455674821004</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4429.5258324159622</v>
      </c>
      <c r="D118" s="1552">
        <f>'Input data'!D138</f>
        <v>25666208.351278711</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68.343699305200005</v>
      </c>
      <c r="BW118" s="114">
        <f t="shared" si="63"/>
        <v>0.74206062173432719</v>
      </c>
      <c r="BX118" s="1695">
        <f t="shared" si="24"/>
        <v>25.666208351278712</v>
      </c>
      <c r="BY118" s="527">
        <f t="shared" si="64"/>
        <v>68.343699305200005</v>
      </c>
      <c r="BZ118" s="417">
        <f t="shared" si="65"/>
        <v>0.74206062173432719</v>
      </c>
      <c r="CA118" s="544">
        <f t="shared" si="25"/>
        <v>25.666208351278712</v>
      </c>
      <c r="CB118" s="649">
        <f t="shared" si="26"/>
        <v>0.35126626747362921</v>
      </c>
      <c r="CC118" s="525">
        <f t="shared" si="66"/>
        <v>0.37689907675674261</v>
      </c>
      <c r="CD118" s="417">
        <f t="shared" si="27"/>
        <v>0.35126626747362921</v>
      </c>
      <c r="CE118" s="525">
        <f t="shared" si="67"/>
        <v>0.37689907675674261</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4537.8682488831228</v>
      </c>
      <c r="D119" s="1552">
        <f>'Input data'!D139</f>
        <v>23748366.596979138</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67.047545810137578</v>
      </c>
      <c r="BW119" s="114">
        <f t="shared" si="63"/>
        <v>0.75423669792119075</v>
      </c>
      <c r="BX119" s="1695">
        <f t="shared" si="24"/>
        <v>23.748366596979139</v>
      </c>
      <c r="BY119" s="527">
        <f t="shared" si="64"/>
        <v>67.047545810137578</v>
      </c>
      <c r="BZ119" s="417">
        <f t="shared" si="65"/>
        <v>0.75423669792119075</v>
      </c>
      <c r="CA119" s="544">
        <f t="shared" si="25"/>
        <v>23.748366596979139</v>
      </c>
      <c r="CB119" s="649">
        <f t="shared" si="26"/>
        <v>0.35366058307858594</v>
      </c>
      <c r="CC119" s="525">
        <f t="shared" si="66"/>
        <v>0.38943708745260797</v>
      </c>
      <c r="CD119" s="417">
        <f t="shared" si="27"/>
        <v>0.35366058307858594</v>
      </c>
      <c r="CE119" s="525">
        <f t="shared" si="67"/>
        <v>0.38943708745260797</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4648.3670832077869</v>
      </c>
      <c r="D120" s="1552">
        <f>'Input data'!D140</f>
        <v>21830524.84267956</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66.352555731835551</v>
      </c>
      <c r="BW120" s="114">
        <f t="shared" si="63"/>
        <v>0.76011853966495402</v>
      </c>
      <c r="BX120" s="1695">
        <f t="shared" si="24"/>
        <v>21.830524842679559</v>
      </c>
      <c r="BY120" s="527">
        <f t="shared" si="64"/>
        <v>66.352555731835551</v>
      </c>
      <c r="BZ120" s="417">
        <f t="shared" si="65"/>
        <v>0.76011853966495402</v>
      </c>
      <c r="CA120" s="544">
        <f t="shared" si="25"/>
        <v>21.830524842679559</v>
      </c>
      <c r="CB120" s="649">
        <f t="shared" si="26"/>
        <v>0.3560361583119136</v>
      </c>
      <c r="CC120" s="525">
        <f t="shared" si="66"/>
        <v>0.39461545568753897</v>
      </c>
      <c r="CD120" s="417">
        <f t="shared" si="27"/>
        <v>0.3560361583119136</v>
      </c>
      <c r="CE120" s="525">
        <f t="shared" si="67"/>
        <v>0.39461545568753897</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4756.7967774693152</v>
      </c>
      <c r="D121" s="1552">
        <f>'Input data'!D141</f>
        <v>20986341.131158557</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66.627371596219632</v>
      </c>
      <c r="BW121" s="114">
        <f t="shared" si="63"/>
        <v>0.76110797132483088</v>
      </c>
      <c r="BX121" s="1695">
        <f t="shared" si="24"/>
        <v>20.986341131158557</v>
      </c>
      <c r="BY121" s="527">
        <f t="shared" si="64"/>
        <v>66.627371596219632</v>
      </c>
      <c r="BZ121" s="417">
        <f t="shared" si="65"/>
        <v>0.76110797132483088</v>
      </c>
      <c r="CA121" s="544">
        <f t="shared" si="25"/>
        <v>20.986341131158557</v>
      </c>
      <c r="CB121" s="649">
        <f t="shared" si="26"/>
        <v>0.35803801704304605</v>
      </c>
      <c r="CC121" s="525">
        <f t="shared" si="66"/>
        <v>0.39537158445129372</v>
      </c>
      <c r="CD121" s="417">
        <f t="shared" si="27"/>
        <v>0.35803801704304605</v>
      </c>
      <c r="CE121" s="525">
        <f t="shared" si="67"/>
        <v>0.39537158445129372</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4871.1906981048578</v>
      </c>
      <c r="D122" s="1552">
        <f>'Input data'!D142</f>
        <v>20142157.41963755</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66.932972653835165</v>
      </c>
      <c r="BW122" s="114">
        <f t="shared" si="63"/>
        <v>0.76219869916380856</v>
      </c>
      <c r="BX122" s="1695">
        <f t="shared" si="24"/>
        <v>20.142157419637549</v>
      </c>
      <c r="BY122" s="527">
        <f t="shared" si="64"/>
        <v>66.932972653835165</v>
      </c>
      <c r="BZ122" s="417">
        <f t="shared" si="65"/>
        <v>0.76219869916380856</v>
      </c>
      <c r="CA122" s="544">
        <f t="shared" si="25"/>
        <v>20.142157419637549</v>
      </c>
      <c r="CB122" s="649">
        <f t="shared" si="26"/>
        <v>0.36002659202487586</v>
      </c>
      <c r="CC122" s="525">
        <f t="shared" si="66"/>
        <v>0.3962806270744611</v>
      </c>
      <c r="CD122" s="417">
        <f t="shared" si="27"/>
        <v>0.36002659202487586</v>
      </c>
      <c r="CE122" s="525">
        <f t="shared" si="67"/>
        <v>0.3962806270744611</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4990.5559670511793</v>
      </c>
      <c r="D123" s="1552">
        <f>'Input data'!D143</f>
        <v>19297973.708116546</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67.264303070043226</v>
      </c>
      <c r="BW123" s="114">
        <f t="shared" si="63"/>
        <v>0.76337006050087353</v>
      </c>
      <c r="BX123" s="1695">
        <f t="shared" si="24"/>
        <v>19.297973708116547</v>
      </c>
      <c r="BY123" s="527">
        <f t="shared" si="64"/>
        <v>67.264303070043226</v>
      </c>
      <c r="BZ123" s="417">
        <f t="shared" si="65"/>
        <v>0.76337006050087353</v>
      </c>
      <c r="CA123" s="544">
        <f t="shared" si="25"/>
        <v>19.297973708116547</v>
      </c>
      <c r="CB123" s="649">
        <f t="shared" si="26"/>
        <v>0.36200198208013235</v>
      </c>
      <c r="CC123" s="525">
        <f t="shared" si="66"/>
        <v>0.39731055481626454</v>
      </c>
      <c r="CD123" s="417">
        <f t="shared" si="27"/>
        <v>0.36200198208013235</v>
      </c>
      <c r="CE123" s="525">
        <f t="shared" si="67"/>
        <v>0.39731055481626454</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5115.0644127146761</v>
      </c>
      <c r="D124" s="1552">
        <f>'Input data'!D144</f>
        <v>18453789.996595539</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67.622240356868573</v>
      </c>
      <c r="BW124" s="114">
        <f t="shared" si="63"/>
        <v>0.76462258745175493</v>
      </c>
      <c r="BX124" s="1695">
        <f t="shared" si="24"/>
        <v>18.453789996595539</v>
      </c>
      <c r="BY124" s="527">
        <f t="shared" si="64"/>
        <v>67.622240356868573</v>
      </c>
      <c r="BZ124" s="417">
        <f t="shared" si="65"/>
        <v>0.76462258745175493</v>
      </c>
      <c r="CA124" s="544">
        <f t="shared" si="25"/>
        <v>18.453789996595539</v>
      </c>
      <c r="CB124" s="649">
        <f t="shared" si="26"/>
        <v>0.36396428507300427</v>
      </c>
      <c r="CC124" s="525">
        <f t="shared" si="66"/>
        <v>0.39846093115629677</v>
      </c>
      <c r="CD124" s="417">
        <f t="shared" si="27"/>
        <v>0.36396428507300427</v>
      </c>
      <c r="CE124" s="525">
        <f t="shared" si="67"/>
        <v>0.39846093115629677</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5248.0307118669889</v>
      </c>
      <c r="D125" s="1552">
        <f>'Input data'!D145</f>
        <v>17609606.285074536</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68.02367255953655</v>
      </c>
      <c r="BW125" s="114">
        <f t="shared" si="63"/>
        <v>0.76601163437648301</v>
      </c>
      <c r="BX125" s="1695">
        <f t="shared" si="24"/>
        <v>17.609606285074534</v>
      </c>
      <c r="BY125" s="527">
        <f t="shared" si="64"/>
        <v>68.02367255953655</v>
      </c>
      <c r="BZ125" s="417">
        <f t="shared" si="65"/>
        <v>0.76601163437648301</v>
      </c>
      <c r="CA125" s="544">
        <f t="shared" si="25"/>
        <v>17.609606285074534</v>
      </c>
      <c r="CB125" s="649">
        <f t="shared" si="26"/>
        <v>0.36591359792336786</v>
      </c>
      <c r="CC125" s="525">
        <f t="shared" si="66"/>
        <v>0.39981206580105644</v>
      </c>
      <c r="CD125" s="417">
        <f t="shared" si="27"/>
        <v>0.36591359792336786</v>
      </c>
      <c r="CE125" s="525">
        <f t="shared" si="67"/>
        <v>0.39981206580105644</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5389.0089835561967</v>
      </c>
      <c r="D126" s="1552">
        <f>'Input data'!D146</f>
        <v>16818521.382757913</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68.476499840878773</v>
      </c>
      <c r="BW126" s="114">
        <f t="shared" si="63"/>
        <v>0.76755897274391149</v>
      </c>
      <c r="BX126" s="1695">
        <f t="shared" si="24"/>
        <v>16.818521382757915</v>
      </c>
      <c r="BY126" s="527">
        <f t="shared" si="64"/>
        <v>68.476499840878773</v>
      </c>
      <c r="BZ126" s="417">
        <f t="shared" si="65"/>
        <v>0.76755897274391149</v>
      </c>
      <c r="CA126" s="544">
        <f t="shared" si="25"/>
        <v>16.818521382757915</v>
      </c>
      <c r="CB126" s="649">
        <f t="shared" si="26"/>
        <v>0.36750697834425616</v>
      </c>
      <c r="CC126" s="525">
        <f t="shared" si="66"/>
        <v>0.40147191601450505</v>
      </c>
      <c r="CD126" s="417">
        <f t="shared" si="27"/>
        <v>0.36750697834425616</v>
      </c>
      <c r="CE126" s="525">
        <f t="shared" si="67"/>
        <v>0.40147191601450505</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5523.7818835189873</v>
      </c>
      <c r="D127" s="1552">
        <f>'Input data'!D147</f>
        <v>16027436.480441289</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68.897994174771938</v>
      </c>
      <c r="BW127" s="114">
        <f t="shared" si="63"/>
        <v>0.76898096734805366</v>
      </c>
      <c r="BX127" s="1695">
        <f t="shared" si="24"/>
        <v>16.027436480441288</v>
      </c>
      <c r="BY127" s="527">
        <f t="shared" si="64"/>
        <v>68.897994174771938</v>
      </c>
      <c r="BZ127" s="417">
        <f t="shared" si="65"/>
        <v>0.76898096734805366</v>
      </c>
      <c r="CA127" s="544">
        <f t="shared" si="25"/>
        <v>16.027436480441288</v>
      </c>
      <c r="CB127" s="649">
        <f t="shared" si="26"/>
        <v>0.36909169159072286</v>
      </c>
      <c r="CC127" s="525">
        <f t="shared" si="66"/>
        <v>0.40294131222960927</v>
      </c>
      <c r="CD127" s="417">
        <f t="shared" si="27"/>
        <v>0.36909169159072286</v>
      </c>
      <c r="CE127" s="525">
        <f t="shared" si="67"/>
        <v>0.40294131222960927</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5664.7250883278812</v>
      </c>
      <c r="D128" s="1552">
        <f>'Input data'!D148</f>
        <v>15236351.578124667</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69.351201831284797</v>
      </c>
      <c r="BW128" s="114">
        <f t="shared" si="63"/>
        <v>0.77049066857360382</v>
      </c>
      <c r="BX128" s="1695">
        <f t="shared" si="24"/>
        <v>15.236351578124667</v>
      </c>
      <c r="BY128" s="527">
        <f t="shared" si="64"/>
        <v>69.351201831284797</v>
      </c>
      <c r="BZ128" s="417">
        <f t="shared" si="65"/>
        <v>0.77049066857360382</v>
      </c>
      <c r="CA128" s="544">
        <f t="shared" si="25"/>
        <v>15.236351578124667</v>
      </c>
      <c r="CB128" s="649">
        <f t="shared" si="26"/>
        <v>0.3706677901680655</v>
      </c>
      <c r="CC128" s="525">
        <f t="shared" si="66"/>
        <v>0.40453228298420307</v>
      </c>
      <c r="CD128" s="417">
        <f t="shared" si="27"/>
        <v>0.3706677901680655</v>
      </c>
      <c r="CE128" s="525">
        <f t="shared" si="67"/>
        <v>0.40453228298420307</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5814.0235724591912</v>
      </c>
      <c r="D129" s="1552">
        <f>'Input data'!D149</f>
        <v>14445266.675808044</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69.847254913436956</v>
      </c>
      <c r="BW129" s="114">
        <f t="shared" si="63"/>
        <v>0.77212063687196897</v>
      </c>
      <c r="BX129" s="1695">
        <f t="shared" si="24"/>
        <v>14.445266675808044</v>
      </c>
      <c r="BY129" s="527">
        <f t="shared" si="64"/>
        <v>69.847254913436956</v>
      </c>
      <c r="BZ129" s="417">
        <f t="shared" si="65"/>
        <v>0.77212063687196897</v>
      </c>
      <c r="CA129" s="544">
        <f t="shared" si="25"/>
        <v>14.445266675808044</v>
      </c>
      <c r="CB129" s="649">
        <f t="shared" si="26"/>
        <v>0.37223532617222466</v>
      </c>
      <c r="CC129" s="525">
        <f t="shared" si="66"/>
        <v>0.40628888677772335</v>
      </c>
      <c r="CD129" s="417">
        <f t="shared" si="27"/>
        <v>0.37223532617222466</v>
      </c>
      <c r="CE129" s="525">
        <f t="shared" si="67"/>
        <v>0.40628888677772335</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6000.3382578828714</v>
      </c>
      <c r="D130" s="239">
        <f>'Input data'!D150</f>
        <v>13654181.77349142</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70.532161126030957</v>
      </c>
      <c r="BW130" s="651">
        <f t="shared" si="63"/>
        <v>0.77433347125895857</v>
      </c>
      <c r="BX130" s="1696">
        <f t="shared" si="24"/>
        <v>13.65418177349142</v>
      </c>
      <c r="BY130" s="670">
        <f t="shared" si="64"/>
        <v>70.532161126030957</v>
      </c>
      <c r="BZ130" s="651">
        <f t="shared" si="65"/>
        <v>0.77433347125895857</v>
      </c>
      <c r="CA130" s="675">
        <f t="shared" si="25"/>
        <v>13.65418177349142</v>
      </c>
      <c r="CB130" s="650">
        <f t="shared" si="26"/>
        <v>0.37379435129462157</v>
      </c>
      <c r="CC130" s="652">
        <f t="shared" si="66"/>
        <v>0.40886365369622635</v>
      </c>
      <c r="CD130" s="651">
        <f t="shared" si="27"/>
        <v>0.37379435129462157</v>
      </c>
      <c r="CE130" s="652">
        <f t="shared" si="67"/>
        <v>0.40886365369622635</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4" t="s">
        <v>602</v>
      </c>
      <c r="B134" s="1825"/>
      <c r="C134" s="1825"/>
      <c r="D134" s="1826"/>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43.15" customHeight="1">
      <c r="A135" s="182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57"/>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3137.875983783445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3177.6171152014581</v>
      </c>
      <c r="D138" s="1513">
        <f>'Input data'!D118</f>
        <v>48363465.096576817</v>
      </c>
      <c r="E138" s="527">
        <f>'Input data'!J118*C138</f>
        <v>37981.947757476722</v>
      </c>
      <c r="F138" s="528">
        <f>'Input data'!L118</f>
        <v>86345.412854053546</v>
      </c>
      <c r="G138" s="528">
        <f>G137*0.94</f>
        <v>64333.325846758482</v>
      </c>
      <c r="H138" s="528">
        <f>E138*$B$12+I138*$E$80-G138</f>
        <v>2847.7893873107823</v>
      </c>
      <c r="I138" s="530">
        <f t="shared" ref="I138:I170" si="98">D138/1000</f>
        <v>48363.465096576816</v>
      </c>
      <c r="J138" s="649">
        <f>($J$150-$J$137)/($A$150-$A$137)+J137</f>
        <v>8.7582527933999524E-2</v>
      </c>
      <c r="K138" s="775">
        <f>(I138)*J138-(I138)*$J$137</f>
        <v>1259.1326254853975</v>
      </c>
      <c r="L138" s="775">
        <f t="shared" ref="L138:L170" si="99">(E138)*$C$12*$G$12-(E138)*$C$12*$G$12</f>
        <v>0</v>
      </c>
      <c r="M138" s="530">
        <f>L138+K138</f>
        <v>1259.1326254853975</v>
      </c>
      <c r="N138" s="649">
        <v>0.05</v>
      </c>
      <c r="O138" s="530">
        <f t="shared" ref="O138:O170" si="100">N138*$E$137*($C$85)*$B$12</f>
        <v>75.191700000000026</v>
      </c>
      <c r="P138" s="1212">
        <f>O138+M138</f>
        <v>1334.3243254853976</v>
      </c>
      <c r="Q138" s="1366">
        <f t="shared" ref="Q138:Q170" si="101">E138*$B$12+(1-$J$137)*I138-P138</f>
        <v>65846.790908583862</v>
      </c>
      <c r="R138" s="1366">
        <f>Q138-G138</f>
        <v>1513.46506182538</v>
      </c>
      <c r="S138" s="1516">
        <f t="shared" ref="S138:S170" si="102">R138/(Q138-I138*(1-J138))</f>
        <v>6.9683534038100611E-2</v>
      </c>
      <c r="T138" s="135" t="str">
        <f t="shared" ref="T138:T170" si="103">IF(AND(S138&gt;=0,S138&lt;=1),"Yes","No")</f>
        <v>Yes</v>
      </c>
      <c r="U138" s="1516">
        <f t="shared" ref="U138:U170" si="104">IF(S138&lt;=0,0,IF(S138&gt;=1,1,S138))</f>
        <v>6.9683534038100611E-2</v>
      </c>
      <c r="V138" s="1541">
        <f t="shared" si="96"/>
        <v>84831.947792228166</v>
      </c>
      <c r="W138" s="1542">
        <f t="shared" si="97"/>
        <v>1.7528030868107947E-2</v>
      </c>
      <c r="X138" s="527">
        <f t="shared" ref="X138:X170" si="105">(E138*$B$12-O138-L138)*(1-U138)+I138*(1-J138)</f>
        <v>64333.325846758496</v>
      </c>
      <c r="Y138" s="1511">
        <f t="shared" ref="Y138:Y170" si="106">I138*J138+E138*$G$12*$C$12</f>
        <v>7277.3183086122835</v>
      </c>
      <c r="Z138" s="1511">
        <f t="shared" ref="Z138:Z170" si="107">($C$12*$H$12*E138+O138)</f>
        <v>1791.5768124499484</v>
      </c>
      <c r="AA138" s="1511">
        <f t="shared" ref="AA138:AA170" si="108">$F$137*$D$11</f>
        <v>0</v>
      </c>
      <c r="AB138" s="1511">
        <f t="shared" ref="AB138:AB170" si="109">E138*$E$12</f>
        <v>11429.726824407437</v>
      </c>
      <c r="AC138" s="1511">
        <f t="shared" ref="AC138:AC170" si="110">SUM(X138:AB138)</f>
        <v>84831.947792228166</v>
      </c>
      <c r="AD138" s="1537">
        <f t="shared" ref="AD138:AD170" si="111">X138-G138</f>
        <v>0</v>
      </c>
      <c r="AE138" s="1506">
        <f t="shared" ref="AE138:AE170" si="112">X138/AC138</f>
        <v>0.75836200300769663</v>
      </c>
      <c r="AF138" s="1506">
        <f t="shared" ref="AF138:AF170" si="113">Y138/AC138</f>
        <v>8.5785113957727505E-2</v>
      </c>
      <c r="AG138" s="1506">
        <f t="shared" ref="AG138:AG170" si="114">Z138/AC138</f>
        <v>2.1119128572149592E-2</v>
      </c>
      <c r="AH138" s="1506">
        <f>AA138/AC138</f>
        <v>0</v>
      </c>
      <c r="AI138" s="1506">
        <f t="shared" ref="AI138:AI169" si="115">AB138/AC138</f>
        <v>0.1347337544624263</v>
      </c>
      <c r="AJ138" s="1543">
        <f t="shared" ref="AJ138:AJ170" si="116">SUM(AE138:AI138)</f>
        <v>1</v>
      </c>
      <c r="AK138" s="1557">
        <f t="shared" ref="AK138:AK170" si="117">I138*(1-$J$137)-K138</f>
        <v>44127.670563770866</v>
      </c>
      <c r="AL138" s="1558">
        <f t="shared" ref="AL138:AL170" si="118">(E138*$C$86*$B$12-L138)*(1-U138)</f>
        <v>18858.846996602741</v>
      </c>
      <c r="AM138" s="1558">
        <f t="shared" ref="AM138:AM170" si="119">(E138*($C$85)*$B$12-O138)*(1-U138)</f>
        <v>1346.8082863848815</v>
      </c>
      <c r="AN138" s="1558">
        <f t="shared" ref="AN138:AN170" si="120">SUM(AK138:AM138)</f>
        <v>64333.325846758489</v>
      </c>
      <c r="AO138" s="1545">
        <f t="shared" ref="AO138:AO170" si="121">AN138-X138</f>
        <v>0</v>
      </c>
      <c r="AV138" s="561"/>
      <c r="AW138" s="561"/>
    </row>
    <row r="139" spans="1:91">
      <c r="A139" s="127">
        <f>'Input data'!A119</f>
        <v>2019</v>
      </c>
      <c r="B139" s="662">
        <f>'Input data'!B119</f>
        <v>58.364834921819444</v>
      </c>
      <c r="C139" s="236">
        <f>'Input data'!C119</f>
        <v>3191.1157871170903</v>
      </c>
      <c r="D139" s="1513">
        <f>'Input data'!D119</f>
        <v>48129044.025280453</v>
      </c>
      <c r="E139" s="527">
        <f>'Input data'!J119*C139</f>
        <v>38143.296917210952</v>
      </c>
      <c r="F139" s="528">
        <f>'Input data'!L119</f>
        <v>86272.340942491399</v>
      </c>
      <c r="G139" s="528">
        <f>G137*0.89</f>
        <v>60911.340429377713</v>
      </c>
      <c r="H139" s="528">
        <f t="shared" si="95"/>
        <v>6142.3651168320212</v>
      </c>
      <c r="I139" s="530">
        <f t="shared" si="98"/>
        <v>48129.044025280455</v>
      </c>
      <c r="J139" s="649">
        <f t="shared" ref="J139:J149" si="122">($J$150-$J$137)/($A$150-$A$137)+J138</f>
        <v>0.11361731727283289</v>
      </c>
      <c r="K139" s="775">
        <f t="shared" ref="K139:K170" si="123">(I139)*J139-(I139)*$J$137</f>
        <v>2506.059044555227</v>
      </c>
      <c r="L139" s="775">
        <f t="shared" si="99"/>
        <v>0</v>
      </c>
      <c r="M139" s="530">
        <f t="shared" ref="M139:M170" si="124">L139+K139</f>
        <v>2506.059044555227</v>
      </c>
      <c r="N139" s="1456">
        <v>0.1</v>
      </c>
      <c r="O139" s="530">
        <f t="shared" si="100"/>
        <v>150.38340000000005</v>
      </c>
      <c r="P139" s="1212">
        <f>O139+M139</f>
        <v>2656.4424445552272</v>
      </c>
      <c r="Q139" s="1366">
        <f t="shared" si="101"/>
        <v>64397.263101654506</v>
      </c>
      <c r="R139" s="1366">
        <f t="shared" ref="R139:R170" si="125">Q139-G139</f>
        <v>3485.9226722767926</v>
      </c>
      <c r="S139" s="1516">
        <f t="shared" si="102"/>
        <v>0.1603717598145171</v>
      </c>
      <c r="T139" s="135" t="str">
        <f t="shared" si="103"/>
        <v>Yes</v>
      </c>
      <c r="U139" s="1516">
        <f t="shared" si="104"/>
        <v>0.1603717598145171</v>
      </c>
      <c r="V139" s="1541">
        <f t="shared" si="96"/>
        <v>82786.418270214621</v>
      </c>
      <c r="W139" s="1542">
        <f t="shared" si="97"/>
        <v>4.0406028562508522E-2</v>
      </c>
      <c r="X139" s="527">
        <f t="shared" si="105"/>
        <v>60911.34042937772</v>
      </c>
      <c r="Y139" s="1511">
        <f t="shared" si="106"/>
        <v>8522.7371816614504</v>
      </c>
      <c r="Z139" s="1511">
        <f t="shared" si="107"/>
        <v>1874.0597998121038</v>
      </c>
      <c r="AA139" s="1511">
        <f t="shared" si="108"/>
        <v>0</v>
      </c>
      <c r="AB139" s="1511">
        <f t="shared" si="109"/>
        <v>11478.280859363344</v>
      </c>
      <c r="AC139" s="1511">
        <f t="shared" si="110"/>
        <v>82786.418270214621</v>
      </c>
      <c r="AD139" s="1537">
        <f t="shared" si="111"/>
        <v>0</v>
      </c>
      <c r="AE139" s="1506">
        <f t="shared" si="112"/>
        <v>0.73576489600701511</v>
      </c>
      <c r="AF139" s="1506">
        <f t="shared" si="113"/>
        <v>0.10294849517276206</v>
      </c>
      <c r="AG139" s="1506">
        <f t="shared" si="114"/>
        <v>2.263728566798455E-2</v>
      </c>
      <c r="AH139" s="1506">
        <f t="shared" ref="AH139:AH170" si="126">AA139/AC139</f>
        <v>0</v>
      </c>
      <c r="AI139" s="1506">
        <f t="shared" si="115"/>
        <v>0.13864932315223821</v>
      </c>
      <c r="AJ139" s="1543">
        <f t="shared" si="116"/>
        <v>0.99999999999999989</v>
      </c>
      <c r="AK139" s="1557">
        <f t="shared" si="117"/>
        <v>42660.751160222018</v>
      </c>
      <c r="AL139" s="1558">
        <f t="shared" si="118"/>
        <v>17092.770562797115</v>
      </c>
      <c r="AM139" s="1558">
        <f t="shared" si="119"/>
        <v>1157.8187063585763</v>
      </c>
      <c r="AN139" s="1558">
        <f t="shared" si="120"/>
        <v>60911.340429377713</v>
      </c>
      <c r="AO139" s="1545">
        <f t="shared" si="121"/>
        <v>0</v>
      </c>
      <c r="AV139" s="561"/>
      <c r="AW139" s="561"/>
    </row>
    <row r="140" spans="1:91">
      <c r="A140" s="127">
        <f>'Input data'!A120</f>
        <v>2020</v>
      </c>
      <c r="B140" s="662">
        <f>'Input data'!B120</f>
        <v>59.308690000000006</v>
      </c>
      <c r="C140" s="236">
        <f>'Input data'!C120</f>
        <v>2966.2682082444217</v>
      </c>
      <c r="D140" s="1513">
        <f>'Input data'!D120</f>
        <v>46058160.682511166</v>
      </c>
      <c r="E140" s="527">
        <f>'Input data'!J120*C140</f>
        <v>35455.701563673407</v>
      </c>
      <c r="F140" s="528">
        <f>'Input data'!L120</f>
        <v>81513.862246184581</v>
      </c>
      <c r="G140" s="528">
        <f>G137*0.81</f>
        <v>55436.163761568481</v>
      </c>
      <c r="H140" s="528">
        <f t="shared" si="95"/>
        <v>8131.9552796752469</v>
      </c>
      <c r="I140" s="530">
        <f t="shared" si="98"/>
        <v>46058.160682511167</v>
      </c>
      <c r="J140" s="649">
        <f t="shared" si="122"/>
        <v>0.13965210661166627</v>
      </c>
      <c r="K140" s="775">
        <f t="shared" si="123"/>
        <v>3597.3435321099482</v>
      </c>
      <c r="L140" s="775">
        <f t="shared" si="99"/>
        <v>0</v>
      </c>
      <c r="M140" s="530">
        <f t="shared" si="124"/>
        <v>3597.3435321099482</v>
      </c>
      <c r="N140" s="1456">
        <f>($N$142-$N$137)/($A$102-$A$97)+N139</f>
        <v>0.2</v>
      </c>
      <c r="O140" s="530">
        <f t="shared" si="100"/>
        <v>300.7668000000001</v>
      </c>
      <c r="P140" s="1212">
        <f t="shared" ref="P140:P170" si="127">O140+M140</f>
        <v>3898.1103321099481</v>
      </c>
      <c r="Q140" s="1366">
        <f t="shared" si="101"/>
        <v>59670.008709133777</v>
      </c>
      <c r="R140" s="1366">
        <f t="shared" si="125"/>
        <v>4233.844947565296</v>
      </c>
      <c r="S140" s="1516">
        <f t="shared" si="102"/>
        <v>0.21122789250671228</v>
      </c>
      <c r="T140" s="135" t="str">
        <f t="shared" si="103"/>
        <v>Yes</v>
      </c>
      <c r="U140" s="1516">
        <f t="shared" si="104"/>
        <v>0.21122789250671228</v>
      </c>
      <c r="V140" s="1541">
        <f t="shared" si="96"/>
        <v>77280.017298619277</v>
      </c>
      <c r="W140" s="1542">
        <f t="shared" si="97"/>
        <v>5.1940183312360166E-2</v>
      </c>
      <c r="X140" s="527">
        <f t="shared" si="105"/>
        <v>55436.163761568474</v>
      </c>
      <c r="Y140" s="1511">
        <f t="shared" si="106"/>
        <v>9271.3458423488573</v>
      </c>
      <c r="Z140" s="1511">
        <f t="shared" si="107"/>
        <v>1902.992117772915</v>
      </c>
      <c r="AA140" s="1511">
        <f t="shared" si="108"/>
        <v>0</v>
      </c>
      <c r="AB140" s="1511">
        <f t="shared" si="109"/>
        <v>10669.515576929032</v>
      </c>
      <c r="AC140" s="1511">
        <f t="shared" si="110"/>
        <v>77280.017298619277</v>
      </c>
      <c r="AD140" s="1537">
        <f t="shared" si="111"/>
        <v>0</v>
      </c>
      <c r="AE140" s="1506">
        <f t="shared" si="112"/>
        <v>0.7173415030091993</v>
      </c>
      <c r="AF140" s="1506">
        <f t="shared" si="113"/>
        <v>0.11997080443865925</v>
      </c>
      <c r="AG140" s="1506">
        <f t="shared" si="114"/>
        <v>2.4624633693073911E-2</v>
      </c>
      <c r="AH140" s="1506">
        <f t="shared" si="126"/>
        <v>0</v>
      </c>
      <c r="AI140" s="1506">
        <f t="shared" si="115"/>
        <v>0.13806305885906756</v>
      </c>
      <c r="AJ140" s="1543">
        <f t="shared" si="116"/>
        <v>1</v>
      </c>
      <c r="AK140" s="1557">
        <f t="shared" si="117"/>
        <v>39626.041516539866</v>
      </c>
      <c r="AL140" s="1558">
        <f t="shared" si="118"/>
        <v>14926.047698657248</v>
      </c>
      <c r="AM140" s="1558">
        <f t="shared" si="119"/>
        <v>884.07454637136323</v>
      </c>
      <c r="AN140" s="1558">
        <f t="shared" si="120"/>
        <v>55436.163761568474</v>
      </c>
      <c r="AO140" s="1545">
        <f t="shared" si="121"/>
        <v>0</v>
      </c>
      <c r="AV140" s="561"/>
      <c r="AW140" s="561"/>
    </row>
    <row r="141" spans="1:91">
      <c r="A141" s="127">
        <f>'Input data'!A121</f>
        <v>2021</v>
      </c>
      <c r="B141" s="1553">
        <f>'Input data'!B121</f>
        <v>59.991580449204264</v>
      </c>
      <c r="C141" s="1552">
        <f>'Input data'!C121</f>
        <v>3038.1751914578113</v>
      </c>
      <c r="D141" s="1513">
        <f>'Input data'!D121</f>
        <v>46117917.659239456</v>
      </c>
      <c r="E141" s="527">
        <f>'Input data'!J121*C141</f>
        <v>36315.20325339651</v>
      </c>
      <c r="F141" s="528">
        <f>'Input data'!L121</f>
        <v>82433.120912635961</v>
      </c>
      <c r="G141" s="528">
        <f>G137*0.65</f>
        <v>44485.810425950018</v>
      </c>
      <c r="H141" s="528">
        <f t="shared" si="95"/>
        <v>19631.575874230308</v>
      </c>
      <c r="I141" s="530">
        <f t="shared" si="98"/>
        <v>46117.917659239458</v>
      </c>
      <c r="J141" s="649">
        <f t="shared" si="122"/>
        <v>0.16568689595049965</v>
      </c>
      <c r="K141" s="775">
        <f t="shared" si="123"/>
        <v>4802.6810840158523</v>
      </c>
      <c r="L141" s="775">
        <f t="shared" si="99"/>
        <v>0</v>
      </c>
      <c r="M141" s="530">
        <f t="shared" si="124"/>
        <v>4802.6810840158523</v>
      </c>
      <c r="N141" s="1456">
        <v>0.4</v>
      </c>
      <c r="O141" s="530">
        <f t="shared" si="100"/>
        <v>601.53360000000021</v>
      </c>
      <c r="P141" s="1212">
        <f t="shared" si="127"/>
        <v>5404.214684015853</v>
      </c>
      <c r="Q141" s="1366">
        <f t="shared" si="101"/>
        <v>58713.171616164473</v>
      </c>
      <c r="R141" s="1366">
        <f t="shared" si="125"/>
        <v>14227.361190214455</v>
      </c>
      <c r="S141" s="1516">
        <f t="shared" si="102"/>
        <v>0.70305831165750499</v>
      </c>
      <c r="T141" s="135" t="str">
        <f t="shared" si="103"/>
        <v>Yes</v>
      </c>
      <c r="U141" s="1516">
        <f t="shared" si="104"/>
        <v>0.70305831165750499</v>
      </c>
      <c r="V141" s="1541">
        <f t="shared" si="96"/>
        <v>68205.759722421513</v>
      </c>
      <c r="W141" s="1542">
        <f t="shared" si="97"/>
        <v>0.1725927762130085</v>
      </c>
      <c r="X141" s="527">
        <f t="shared" si="105"/>
        <v>44485.810425950018</v>
      </c>
      <c r="Y141" s="1511">
        <f t="shared" si="106"/>
        <v>10549.188598714209</v>
      </c>
      <c r="Z141" s="1511">
        <f t="shared" si="107"/>
        <v>2242.5993667616299</v>
      </c>
      <c r="AA141" s="1511">
        <f t="shared" si="108"/>
        <v>0</v>
      </c>
      <c r="AB141" s="1511">
        <f t="shared" si="109"/>
        <v>10928.161330995657</v>
      </c>
      <c r="AC141" s="1511">
        <f t="shared" si="110"/>
        <v>68205.759722421513</v>
      </c>
      <c r="AD141" s="1537">
        <f t="shared" si="111"/>
        <v>0</v>
      </c>
      <c r="AE141" s="1506">
        <f t="shared" si="112"/>
        <v>0.65222952734482986</v>
      </c>
      <c r="AF141" s="1506">
        <f t="shared" si="113"/>
        <v>0.15466712256628287</v>
      </c>
      <c r="AG141" s="1506">
        <f t="shared" si="114"/>
        <v>3.2879911841586194E-2</v>
      </c>
      <c r="AH141" s="1506">
        <f t="shared" si="126"/>
        <v>0</v>
      </c>
      <c r="AI141" s="1506">
        <f t="shared" si="115"/>
        <v>0.16022343824730106</v>
      </c>
      <c r="AJ141" s="1543">
        <f t="shared" si="116"/>
        <v>1</v>
      </c>
      <c r="AK141" s="1557">
        <f t="shared" si="117"/>
        <v>38476.783034579341</v>
      </c>
      <c r="AL141" s="1558">
        <f t="shared" si="118"/>
        <v>5755.2852030088334</v>
      </c>
      <c r="AM141" s="1558">
        <f t="shared" si="119"/>
        <v>253.74218836184426</v>
      </c>
      <c r="AN141" s="1558">
        <f t="shared" si="120"/>
        <v>44485.810425950018</v>
      </c>
      <c r="AO141" s="1545">
        <f t="shared" si="121"/>
        <v>0</v>
      </c>
      <c r="AV141" s="561"/>
      <c r="AW141" s="561"/>
    </row>
    <row r="142" spans="1:91">
      <c r="A142" s="127">
        <f>'Input data'!A122</f>
        <v>2022</v>
      </c>
      <c r="B142" s="1553">
        <f>'Input data'!B122</f>
        <v>60.682333816399378</v>
      </c>
      <c r="C142" s="1552">
        <f>'Input data'!C122</f>
        <v>3104.0528937895433</v>
      </c>
      <c r="D142" s="1513">
        <f>'Input data'!D122</f>
        <v>46098961.111762151</v>
      </c>
      <c r="E142" s="527">
        <f>'Input data'!J122*C142</f>
        <v>37102.637156737575</v>
      </c>
      <c r="F142" s="528">
        <f>'Input data'!L122</f>
        <v>83201.598268499729</v>
      </c>
      <c r="G142" s="938">
        <f>G137*(1-E4)</f>
        <v>34219.854173807704</v>
      </c>
      <c r="H142" s="528">
        <f t="shared" si="95"/>
        <v>30331.577491585471</v>
      </c>
      <c r="I142" s="530">
        <f t="shared" si="98"/>
        <v>46098.961111762153</v>
      </c>
      <c r="J142" s="649">
        <f t="shared" si="122"/>
        <v>0.19172168528933303</v>
      </c>
      <c r="K142" s="775">
        <f t="shared" si="123"/>
        <v>6000.8837064189975</v>
      </c>
      <c r="L142" s="775">
        <f t="shared" si="99"/>
        <v>0</v>
      </c>
      <c r="M142" s="530">
        <f t="shared" si="124"/>
        <v>6000.8837064189975</v>
      </c>
      <c r="N142" s="1456">
        <f>$E$26</f>
        <v>0.5</v>
      </c>
      <c r="O142" s="530">
        <f t="shared" si="100"/>
        <v>751.91700000000026</v>
      </c>
      <c r="P142" s="1212">
        <f t="shared" si="127"/>
        <v>6752.8007064189978</v>
      </c>
      <c r="Q142" s="1366">
        <f t="shared" si="101"/>
        <v>57798.63095897418</v>
      </c>
      <c r="R142" s="1366">
        <f t="shared" si="125"/>
        <v>23578.776785166476</v>
      </c>
      <c r="S142" s="1516">
        <f t="shared" si="102"/>
        <v>1.1480650530909178</v>
      </c>
      <c r="T142" s="135" t="str">
        <f t="shared" si="103"/>
        <v>No</v>
      </c>
      <c r="U142" s="1516">
        <f t="shared" si="104"/>
        <v>1</v>
      </c>
      <c r="V142" s="1541">
        <f t="shared" si="96"/>
        <v>62663.757906853236</v>
      </c>
      <c r="W142" s="1542">
        <f t="shared" si="97"/>
        <v>0.24684430093961496</v>
      </c>
      <c r="X142" s="527">
        <f t="shared" si="105"/>
        <v>37260.790597327687</v>
      </c>
      <c r="Y142" s="1511">
        <f t="shared" si="106"/>
        <v>11809.280731790779</v>
      </c>
      <c r="Z142" s="1511">
        <f t="shared" si="107"/>
        <v>2428.5665087372349</v>
      </c>
      <c r="AA142" s="1511">
        <f t="shared" si="108"/>
        <v>0</v>
      </c>
      <c r="AB142" s="1511">
        <f t="shared" si="109"/>
        <v>11165.120068997541</v>
      </c>
      <c r="AC142" s="1511">
        <f t="shared" si="110"/>
        <v>62663.757906853236</v>
      </c>
      <c r="AD142" s="1556">
        <f t="shared" si="111"/>
        <v>3040.9364235199828</v>
      </c>
      <c r="AE142" s="1506">
        <f t="shared" si="112"/>
        <v>0.59461468386103045</v>
      </c>
      <c r="AF142" s="1506">
        <f t="shared" si="113"/>
        <v>0.18845471651005555</v>
      </c>
      <c r="AG142" s="1506">
        <f t="shared" si="114"/>
        <v>3.8755519775037849E-2</v>
      </c>
      <c r="AH142" s="1506">
        <f t="shared" si="126"/>
        <v>0</v>
      </c>
      <c r="AI142" s="1506">
        <f t="shared" si="115"/>
        <v>0.17817507985387621</v>
      </c>
      <c r="AJ142" s="1543">
        <f t="shared" si="116"/>
        <v>1</v>
      </c>
      <c r="AK142" s="1557">
        <f t="shared" si="117"/>
        <v>37260.790597327694</v>
      </c>
      <c r="AL142" s="1558">
        <f t="shared" si="118"/>
        <v>0</v>
      </c>
      <c r="AM142" s="1558">
        <f t="shared" si="119"/>
        <v>0</v>
      </c>
      <c r="AN142" s="1558">
        <f t="shared" si="120"/>
        <v>37260.790597327694</v>
      </c>
      <c r="AO142" s="1545">
        <f t="shared" si="121"/>
        <v>0</v>
      </c>
      <c r="AV142" s="561"/>
      <c r="AW142" s="561"/>
    </row>
    <row r="143" spans="1:91">
      <c r="A143" s="127">
        <f>'Input data'!A123</f>
        <v>2023</v>
      </c>
      <c r="B143" s="1553">
        <f>'Input data'!B123</f>
        <v>61.381040636574369</v>
      </c>
      <c r="C143" s="1552">
        <f>'Input data'!C123</f>
        <v>3174.6577899429631</v>
      </c>
      <c r="D143" s="1513">
        <f>'Input data'!D123</f>
        <v>46029462.884833738</v>
      </c>
      <c r="E143" s="527">
        <f>'Input data'!J123*C143</f>
        <v>37946.575044751888</v>
      </c>
      <c r="F143" s="528">
        <f>'Input data'!L123</f>
        <v>83976.037929585626</v>
      </c>
      <c r="G143" s="938">
        <f>($G$147-$G$142)/($A$147-$A$142)+G142</f>
        <v>32166.662923379241</v>
      </c>
      <c r="H143" s="528">
        <f t="shared" si="95"/>
        <v>32803.805542549846</v>
      </c>
      <c r="I143" s="530">
        <f t="shared" si="98"/>
        <v>46029.462884833738</v>
      </c>
      <c r="J143" s="649">
        <f t="shared" si="122"/>
        <v>0.21775647462816641</v>
      </c>
      <c r="K143" s="775">
        <f t="shared" si="123"/>
        <v>7190.2042175177758</v>
      </c>
      <c r="L143" s="775">
        <f t="shared" si="99"/>
        <v>0</v>
      </c>
      <c r="M143" s="530">
        <f t="shared" si="124"/>
        <v>7190.2042175177758</v>
      </c>
      <c r="N143" s="1456">
        <f>($N$147-$N$142)/($A$107-$A$102)+N142</f>
        <v>0.5</v>
      </c>
      <c r="O143" s="530">
        <f t="shared" si="100"/>
        <v>751.91700000000026</v>
      </c>
      <c r="P143" s="1212">
        <f t="shared" si="127"/>
        <v>7942.1212175177761</v>
      </c>
      <c r="Q143" s="1366">
        <f t="shared" si="101"/>
        <v>57028.347248411308</v>
      </c>
      <c r="R143" s="1366">
        <f t="shared" si="125"/>
        <v>24861.684325032067</v>
      </c>
      <c r="S143" s="1516">
        <f t="shared" si="102"/>
        <v>1.1826452529778859</v>
      </c>
      <c r="T143" s="135" t="str">
        <f t="shared" si="103"/>
        <v>No</v>
      </c>
      <c r="U143" s="1516">
        <f t="shared" si="104"/>
        <v>1</v>
      </c>
      <c r="V143" s="1541">
        <f t="shared" si="96"/>
        <v>62953.939999178634</v>
      </c>
      <c r="W143" s="1542">
        <f t="shared" si="97"/>
        <v>0.2503344817010078</v>
      </c>
      <c r="X143" s="527">
        <f t="shared" si="105"/>
        <v>36006.249318004317</v>
      </c>
      <c r="Y143" s="1511">
        <f t="shared" si="106"/>
        <v>13061.904761551337</v>
      </c>
      <c r="Z143" s="1511">
        <f t="shared" si="107"/>
        <v>2466.7036373560554</v>
      </c>
      <c r="AA143" s="1511">
        <f t="shared" si="108"/>
        <v>0</v>
      </c>
      <c r="AB143" s="1511">
        <f t="shared" si="109"/>
        <v>11419.082282266927</v>
      </c>
      <c r="AC143" s="1511">
        <f t="shared" si="110"/>
        <v>62953.939999178634</v>
      </c>
      <c r="AD143" s="1556">
        <f t="shared" si="111"/>
        <v>3839.5863946250756</v>
      </c>
      <c r="AE143" s="1506">
        <f t="shared" si="112"/>
        <v>0.57194592297915103</v>
      </c>
      <c r="AF143" s="1506">
        <f t="shared" si="113"/>
        <v>0.20748351511790616</v>
      </c>
      <c r="AG143" s="1506">
        <f t="shared" si="114"/>
        <v>3.9182672877793492E-2</v>
      </c>
      <c r="AH143" s="1506">
        <f t="shared" si="126"/>
        <v>0</v>
      </c>
      <c r="AI143" s="1506">
        <f t="shared" si="115"/>
        <v>0.18138788902514938</v>
      </c>
      <c r="AJ143" s="1543">
        <f t="shared" si="116"/>
        <v>1.0000000000000002</v>
      </c>
      <c r="AK143" s="1557">
        <f t="shared" si="117"/>
        <v>36006.249318004309</v>
      </c>
      <c r="AL143" s="1558">
        <f t="shared" si="118"/>
        <v>0</v>
      </c>
      <c r="AM143" s="1558">
        <f t="shared" si="119"/>
        <v>0</v>
      </c>
      <c r="AN143" s="1558">
        <f>SUM(AK143:AM143)</f>
        <v>36006.249318004309</v>
      </c>
      <c r="AO143" s="1545">
        <f t="shared" si="121"/>
        <v>0</v>
      </c>
      <c r="AV143" s="561"/>
      <c r="AW143" s="561"/>
    </row>
    <row r="144" spans="1:91">
      <c r="A144" s="127">
        <f>'Input data'!A124</f>
        <v>2024</v>
      </c>
      <c r="B144" s="1553">
        <f>'Input data'!B124</f>
        <v>62.087792487153699</v>
      </c>
      <c r="C144" s="1552">
        <f>'Input data'!C124</f>
        <v>3245.7786398987987</v>
      </c>
      <c r="D144" s="1513">
        <f>'Input data'!D124</f>
        <v>46760887.053286292</v>
      </c>
      <c r="E144" s="527">
        <f>'Input data'!J124*C144</f>
        <v>38796.680110767251</v>
      </c>
      <c r="F144" s="1511">
        <f>'Input data'!L124</f>
        <v>85557.567164053544</v>
      </c>
      <c r="G144" s="1559">
        <f t="shared" ref="G144:G146" si="128">($G$147-$G$142)/($A$147-$A$142)+G143</f>
        <v>30113.471672950778</v>
      </c>
      <c r="H144" s="1511">
        <f t="shared" si="95"/>
        <v>36031.19979731497</v>
      </c>
      <c r="I144" s="1513">
        <f t="shared" si="98"/>
        <v>46760.887053286293</v>
      </c>
      <c r="J144" s="1456">
        <f t="shared" si="122"/>
        <v>0.24379126396699979</v>
      </c>
      <c r="K144" s="1514">
        <f t="shared" si="123"/>
        <v>8521.8689061050281</v>
      </c>
      <c r="L144" s="1514">
        <f t="shared" si="99"/>
        <v>0</v>
      </c>
      <c r="M144" s="1513">
        <f t="shared" si="124"/>
        <v>8521.8689061050281</v>
      </c>
      <c r="N144" s="1456">
        <f>($N$147-$N$142)/($A$107-$A$102)+N143</f>
        <v>0.5</v>
      </c>
      <c r="O144" s="530">
        <f t="shared" si="100"/>
        <v>751.91700000000026</v>
      </c>
      <c r="P144" s="1212">
        <f t="shared" si="127"/>
        <v>9273.7859061050276</v>
      </c>
      <c r="Q144" s="1366">
        <f t="shared" si="101"/>
        <v>56870.885564160722</v>
      </c>
      <c r="R144" s="1366">
        <f t="shared" si="125"/>
        <v>26757.413891209944</v>
      </c>
      <c r="S144" s="1516">
        <f t="shared" si="102"/>
        <v>1.2439584107468653</v>
      </c>
      <c r="T144" s="135" t="str">
        <f t="shared" si="103"/>
        <v>No</v>
      </c>
      <c r="U144" s="1516">
        <f t="shared" si="104"/>
        <v>1</v>
      </c>
      <c r="V144" s="1541">
        <f t="shared" si="96"/>
        <v>64047.672894240335</v>
      </c>
      <c r="W144" s="1542">
        <f t="shared" si="97"/>
        <v>0.25140843741581342</v>
      </c>
      <c r="X144" s="527">
        <f t="shared" si="105"/>
        <v>35360.991294347514</v>
      </c>
      <c r="Y144" s="1511">
        <f t="shared" si="106"/>
        <v>14506.661787177101</v>
      </c>
      <c r="Z144" s="1511">
        <f t="shared" si="107"/>
        <v>2505.1194576463622</v>
      </c>
      <c r="AA144" s="1511">
        <f t="shared" si="108"/>
        <v>0</v>
      </c>
      <c r="AB144" s="1511">
        <f t="shared" si="109"/>
        <v>11674.900355069361</v>
      </c>
      <c r="AC144" s="1511">
        <f t="shared" si="110"/>
        <v>64047.672894240335</v>
      </c>
      <c r="AD144" s="1556">
        <f t="shared" si="111"/>
        <v>5247.5196213967356</v>
      </c>
      <c r="AE144" s="1506">
        <f t="shared" si="112"/>
        <v>0.55210423261962804</v>
      </c>
      <c r="AF144" s="1506">
        <f t="shared" si="113"/>
        <v>0.22649787465551544</v>
      </c>
      <c r="AG144" s="1506">
        <f t="shared" si="114"/>
        <v>3.9113356417851082E-2</v>
      </c>
      <c r="AH144" s="1506">
        <f t="shared" si="126"/>
        <v>0</v>
      </c>
      <c r="AI144" s="1506">
        <f t="shared" si="115"/>
        <v>0.18228453630700545</v>
      </c>
      <c r="AJ144" s="1543">
        <f t="shared" si="116"/>
        <v>1</v>
      </c>
      <c r="AK144" s="1557">
        <f t="shared" si="117"/>
        <v>35360.991294347506</v>
      </c>
      <c r="AL144" s="1558">
        <f t="shared" si="118"/>
        <v>0</v>
      </c>
      <c r="AM144" s="1558">
        <f t="shared" si="119"/>
        <v>0</v>
      </c>
      <c r="AN144" s="1558">
        <f t="shared" si="120"/>
        <v>35360.991294347506</v>
      </c>
      <c r="AO144" s="1545">
        <f t="shared" si="121"/>
        <v>0</v>
      </c>
      <c r="AV144" s="561"/>
      <c r="AW144" s="561"/>
    </row>
    <row r="145" spans="1:49">
      <c r="A145" s="127">
        <f>'Input data'!A125</f>
        <v>2025</v>
      </c>
      <c r="B145" s="1553">
        <f>'Input data'!B125</f>
        <v>62.802682000000026</v>
      </c>
      <c r="C145" s="1552">
        <f>'Input data'!C125</f>
        <v>3318.0901258130493</v>
      </c>
      <c r="D145" s="1513">
        <f>'Input data'!D125</f>
        <v>47471515.729288042</v>
      </c>
      <c r="E145" s="527">
        <f>'Input data'!J125*C145</f>
        <v>39661.016807319334</v>
      </c>
      <c r="F145" s="1511">
        <f>'Input data'!L125</f>
        <v>87132.532536607381</v>
      </c>
      <c r="G145" s="1559">
        <f t="shared" si="128"/>
        <v>28060.280422522315</v>
      </c>
      <c r="H145" s="1511">
        <f t="shared" si="95"/>
        <v>39247.244686090089</v>
      </c>
      <c r="I145" s="1513">
        <f t="shared" si="98"/>
        <v>47471.515729288039</v>
      </c>
      <c r="J145" s="1456">
        <f t="shared" si="122"/>
        <v>0.26982605330583315</v>
      </c>
      <c r="K145" s="1514">
        <f t="shared" si="123"/>
        <v>9887.2872928570323</v>
      </c>
      <c r="L145" s="1514">
        <f t="shared" si="99"/>
        <v>0</v>
      </c>
      <c r="M145" s="1513">
        <f t="shared" si="124"/>
        <v>9887.2872928570323</v>
      </c>
      <c r="N145" s="1456">
        <f>($N$147-$N$142)/($A$107-$A$102)+N144</f>
        <v>0.5</v>
      </c>
      <c r="O145" s="530">
        <f t="shared" si="100"/>
        <v>751.91700000000026</v>
      </c>
      <c r="P145" s="1212">
        <f t="shared" si="127"/>
        <v>10639.204292857032</v>
      </c>
      <c r="Q145" s="1366">
        <f t="shared" si="101"/>
        <v>56668.320815755374</v>
      </c>
      <c r="R145" s="1366">
        <f t="shared" si="125"/>
        <v>28608.040393233059</v>
      </c>
      <c r="S145" s="1516">
        <f t="shared" si="102"/>
        <v>1.3000193824328479</v>
      </c>
      <c r="T145" s="135" t="str">
        <f t="shared" si="103"/>
        <v>No</v>
      </c>
      <c r="U145" s="1516">
        <f t="shared" si="104"/>
        <v>1</v>
      </c>
      <c r="V145" s="1541">
        <f t="shared" si="96"/>
        <v>65126.675716460479</v>
      </c>
      <c r="W145" s="1542">
        <f t="shared" si="97"/>
        <v>0.25255614842712715</v>
      </c>
      <c r="X145" s="527">
        <f t="shared" si="105"/>
        <v>34662.463995608465</v>
      </c>
      <c r="Y145" s="1511">
        <f t="shared" si="106"/>
        <v>15985.032237954012</v>
      </c>
      <c r="Z145" s="1511">
        <f t="shared" si="107"/>
        <v>2544.1783981614426</v>
      </c>
      <c r="AA145" s="1511">
        <f t="shared" si="108"/>
        <v>0</v>
      </c>
      <c r="AB145" s="1511">
        <f t="shared" si="109"/>
        <v>11935.001084736559</v>
      </c>
      <c r="AC145" s="1511">
        <f t="shared" si="110"/>
        <v>65126.675716460479</v>
      </c>
      <c r="AD145" s="1556">
        <f t="shared" si="111"/>
        <v>6602.1835730861494</v>
      </c>
      <c r="AE145" s="1506">
        <f t="shared" si="112"/>
        <v>0.53223143380628102</v>
      </c>
      <c r="AF145" s="1506">
        <f t="shared" si="113"/>
        <v>0.24544523518362024</v>
      </c>
      <c r="AG145" s="1506">
        <f t="shared" si="114"/>
        <v>3.9065073875994144E-2</v>
      </c>
      <c r="AH145" s="1506">
        <f t="shared" si="126"/>
        <v>0</v>
      </c>
      <c r="AI145" s="1506">
        <f t="shared" si="115"/>
        <v>0.1832582571341046</v>
      </c>
      <c r="AJ145" s="1543">
        <f t="shared" si="116"/>
        <v>1</v>
      </c>
      <c r="AK145" s="1557">
        <f t="shared" si="117"/>
        <v>34662.463995608472</v>
      </c>
      <c r="AL145" s="1558">
        <f t="shared" si="118"/>
        <v>0</v>
      </c>
      <c r="AM145" s="1558">
        <f t="shared" si="119"/>
        <v>0</v>
      </c>
      <c r="AN145" s="1558">
        <f t="shared" si="120"/>
        <v>34662.463995608472</v>
      </c>
      <c r="AO145" s="1545">
        <f t="shared" si="121"/>
        <v>0</v>
      </c>
      <c r="AV145" s="561"/>
      <c r="AW145" s="561"/>
    </row>
    <row r="146" spans="1:49">
      <c r="A146" s="127">
        <f>'Input data'!A126</f>
        <v>2026</v>
      </c>
      <c r="B146" s="1553">
        <f>'Input data'!B126</f>
        <v>63.421065342005143</v>
      </c>
      <c r="C146" s="1552">
        <f>'Input data'!C126</f>
        <v>3388.1292498968169</v>
      </c>
      <c r="D146" s="1513">
        <f>'Input data'!D126</f>
        <v>47155573.556548044</v>
      </c>
      <c r="E146" s="527">
        <f>'Input data'!J126*C146</f>
        <v>40498.192041302937</v>
      </c>
      <c r="F146" s="1511">
        <f>'Input data'!L126</f>
        <v>87653.765597850987</v>
      </c>
      <c r="G146" s="1559">
        <f t="shared" si="128"/>
        <v>26007.089172093853</v>
      </c>
      <c r="H146" s="1511">
        <f t="shared" si="95"/>
        <v>41484.316399766889</v>
      </c>
      <c r="I146" s="1513">
        <f t="shared" si="98"/>
        <v>47155.573556548043</v>
      </c>
      <c r="J146" s="1456">
        <f t="shared" si="122"/>
        <v>0.2958608426446665</v>
      </c>
      <c r="K146" s="1514">
        <f t="shared" si="123"/>
        <v>11049.168813269309</v>
      </c>
      <c r="L146" s="1514">
        <f t="shared" si="99"/>
        <v>0</v>
      </c>
      <c r="M146" s="1513">
        <f t="shared" si="124"/>
        <v>11049.168813269309</v>
      </c>
      <c r="N146" s="1456">
        <f>($N$147-$N$142)/($A$107-$A$102)+N145</f>
        <v>0.5</v>
      </c>
      <c r="O146" s="530">
        <f t="shared" si="100"/>
        <v>751.91700000000026</v>
      </c>
      <c r="P146" s="1212">
        <f t="shared" si="127"/>
        <v>11801.085813269308</v>
      </c>
      <c r="Q146" s="1366">
        <f t="shared" si="101"/>
        <v>55690.319758591431</v>
      </c>
      <c r="R146" s="1366">
        <f t="shared" si="125"/>
        <v>29683.230586497579</v>
      </c>
      <c r="S146" s="1516">
        <f t="shared" si="102"/>
        <v>1.3200623403218745</v>
      </c>
      <c r="T146" s="135" t="str">
        <f t="shared" si="103"/>
        <v>No</v>
      </c>
      <c r="U146" s="1516">
        <f t="shared" si="104"/>
        <v>1</v>
      </c>
      <c r="V146" s="1541">
        <f t="shared" si="96"/>
        <v>65167.531667974734</v>
      </c>
      <c r="W146" s="1542">
        <f t="shared" si="97"/>
        <v>0.25653471675183281</v>
      </c>
      <c r="X146" s="527">
        <f t="shared" si="105"/>
        <v>33204.085828715186</v>
      </c>
      <c r="Y146" s="1511">
        <f t="shared" si="106"/>
        <v>17194.507668708495</v>
      </c>
      <c r="Z146" s="1511">
        <f t="shared" si="107"/>
        <v>2582.0099258465493</v>
      </c>
      <c r="AA146" s="1511">
        <f t="shared" si="108"/>
        <v>0</v>
      </c>
      <c r="AB146" s="1511">
        <f t="shared" si="109"/>
        <v>12186.928244704503</v>
      </c>
      <c r="AC146" s="1511">
        <f t="shared" si="110"/>
        <v>65167.531667974734</v>
      </c>
      <c r="AD146" s="1556">
        <f t="shared" si="111"/>
        <v>7196.9966566213334</v>
      </c>
      <c r="AE146" s="1506">
        <f t="shared" si="112"/>
        <v>0.50951885055104307</v>
      </c>
      <c r="AF146" s="1506">
        <f t="shared" si="113"/>
        <v>0.26385083535638021</v>
      </c>
      <c r="AG146" s="1506">
        <f t="shared" si="114"/>
        <v>3.9621109772912048E-2</v>
      </c>
      <c r="AH146" s="1506">
        <f t="shared" si="126"/>
        <v>0</v>
      </c>
      <c r="AI146" s="1506">
        <f t="shared" si="115"/>
        <v>0.18700920431966464</v>
      </c>
      <c r="AJ146" s="1543">
        <f t="shared" si="116"/>
        <v>0.99999999999999989</v>
      </c>
      <c r="AK146" s="1557">
        <f t="shared" si="117"/>
        <v>33204.085828715186</v>
      </c>
      <c r="AL146" s="1558">
        <f t="shared" si="118"/>
        <v>0</v>
      </c>
      <c r="AM146" s="1558">
        <f t="shared" si="119"/>
        <v>0</v>
      </c>
      <c r="AN146" s="1558">
        <f t="shared" si="120"/>
        <v>33204.085828715186</v>
      </c>
      <c r="AO146" s="1545">
        <f t="shared" si="121"/>
        <v>0</v>
      </c>
      <c r="AV146" s="561"/>
      <c r="AW146" s="561"/>
    </row>
    <row r="147" spans="1:49">
      <c r="A147" s="127">
        <f>'Input data'!A127</f>
        <v>2027</v>
      </c>
      <c r="B147" s="1553">
        <f>'Input data'!B127</f>
        <v>64.045537563425796</v>
      </c>
      <c r="C147" s="1552">
        <f>'Input data'!C127</f>
        <v>3456.5731968319619</v>
      </c>
      <c r="D147" s="1513">
        <f>'Input data'!D127</f>
        <v>46387865.584530152</v>
      </c>
      <c r="E147" s="527">
        <f>'Input data'!J127*C147</f>
        <v>41316.300177859026</v>
      </c>
      <c r="F147" s="1511">
        <f>'Input data'!L127</f>
        <v>87704.165762389181</v>
      </c>
      <c r="G147" s="1559">
        <f>G137*(1-E5)</f>
        <v>23953.89792166539</v>
      </c>
      <c r="H147" s="1511">
        <f t="shared" si="95"/>
        <v>43286.486641229327</v>
      </c>
      <c r="I147" s="1513">
        <f t="shared" si="98"/>
        <v>46387.865584530155</v>
      </c>
      <c r="J147" s="1456">
        <f t="shared" si="122"/>
        <v>0.32189563198349985</v>
      </c>
      <c r="K147" s="1514">
        <f t="shared" si="123"/>
        <v>12076.983083713611</v>
      </c>
      <c r="L147" s="1514">
        <f t="shared" si="99"/>
        <v>0</v>
      </c>
      <c r="M147" s="1513">
        <f t="shared" si="124"/>
        <v>12076.983083713611</v>
      </c>
      <c r="N147" s="1456">
        <f>$C$27</f>
        <v>0.5</v>
      </c>
      <c r="O147" s="530">
        <f t="shared" si="100"/>
        <v>751.91700000000026</v>
      </c>
      <c r="P147" s="1212">
        <f t="shared" si="127"/>
        <v>12828.90008371361</v>
      </c>
      <c r="Q147" s="1366">
        <f t="shared" si="101"/>
        <v>54411.484479181105</v>
      </c>
      <c r="R147" s="1366">
        <f t="shared" si="125"/>
        <v>30457.586557515715</v>
      </c>
      <c r="S147" s="1516">
        <f t="shared" si="102"/>
        <v>1.3268001451367935</v>
      </c>
      <c r="T147" s="135" t="str">
        <f t="shared" si="103"/>
        <v>No</v>
      </c>
      <c r="U147" s="1516">
        <f t="shared" si="104"/>
        <v>1</v>
      </c>
      <c r="V147" s="1541">
        <f t="shared" si="96"/>
        <v>64748.495559040261</v>
      </c>
      <c r="W147" s="1542">
        <f t="shared" si="97"/>
        <v>0.26173979313070628</v>
      </c>
      <c r="X147" s="527">
        <f t="shared" si="105"/>
        <v>31455.814275832181</v>
      </c>
      <c r="Y147" s="1511">
        <f t="shared" si="106"/>
        <v>18240.583828454623</v>
      </c>
      <c r="Z147" s="1511">
        <f t="shared" si="107"/>
        <v>2618.9798209905557</v>
      </c>
      <c r="AA147" s="1511">
        <f t="shared" si="108"/>
        <v>0</v>
      </c>
      <c r="AB147" s="1511">
        <f t="shared" si="109"/>
        <v>12433.1176337629</v>
      </c>
      <c r="AC147" s="1511">
        <f t="shared" si="110"/>
        <v>64748.495559040261</v>
      </c>
      <c r="AD147" s="1556">
        <f t="shared" si="111"/>
        <v>7501.9163541667913</v>
      </c>
      <c r="AE147" s="1506">
        <f t="shared" si="112"/>
        <v>0.48581536921038598</v>
      </c>
      <c r="AF147" s="1506">
        <f t="shared" si="113"/>
        <v>0.28171440387865276</v>
      </c>
      <c r="AG147" s="1506">
        <f t="shared" si="114"/>
        <v>4.0448504608149013E-2</v>
      </c>
      <c r="AH147" s="1506">
        <f t="shared" si="126"/>
        <v>0</v>
      </c>
      <c r="AI147" s="1506">
        <f t="shared" si="115"/>
        <v>0.19202172230281223</v>
      </c>
      <c r="AJ147" s="1543">
        <f t="shared" si="116"/>
        <v>0.99999999999999989</v>
      </c>
      <c r="AK147" s="1557">
        <f t="shared" si="117"/>
        <v>31455.814275832177</v>
      </c>
      <c r="AL147" s="1558">
        <f t="shared" si="118"/>
        <v>0</v>
      </c>
      <c r="AM147" s="1558">
        <f t="shared" si="119"/>
        <v>0</v>
      </c>
      <c r="AN147" s="1558">
        <f t="shared" si="120"/>
        <v>31455.814275832177</v>
      </c>
      <c r="AO147" s="1545">
        <f t="shared" si="121"/>
        <v>0</v>
      </c>
      <c r="AV147" s="561"/>
      <c r="AW147" s="561"/>
    </row>
    <row r="148" spans="1:49">
      <c r="A148" s="127">
        <f>'Input data'!A128</f>
        <v>2028</v>
      </c>
      <c r="B148" s="1553">
        <f>'Input data'!B128</f>
        <v>64.676158618096451</v>
      </c>
      <c r="C148" s="1552">
        <f>'Input data'!C128</f>
        <v>3518.7016336473253</v>
      </c>
      <c r="D148" s="1513">
        <f>'Input data'!D128</f>
        <v>45562764.203784145</v>
      </c>
      <c r="E148" s="527">
        <f>'Input data'!J128*C148</f>
        <v>42058.919239824019</v>
      </c>
      <c r="F148" s="1511">
        <f>'Input data'!L128</f>
        <v>87621.68344360817</v>
      </c>
      <c r="G148" s="1559">
        <f>($G$152-$G$147)/($A$152-$A$147)+G147</f>
        <v>21900.706671236927</v>
      </c>
      <c r="H148" s="1511">
        <f t="shared" si="95"/>
        <v>44991.479740018214</v>
      </c>
      <c r="I148" s="1513">
        <f t="shared" si="98"/>
        <v>45562.764203784143</v>
      </c>
      <c r="J148" s="1456">
        <f t="shared" si="122"/>
        <v>0.34793042132233321</v>
      </c>
      <c r="K148" s="1514">
        <f t="shared" si="123"/>
        <v>13048.386645145038</v>
      </c>
      <c r="L148" s="1514">
        <f t="shared" si="99"/>
        <v>0</v>
      </c>
      <c r="M148" s="1513">
        <f t="shared" si="124"/>
        <v>13048.386645145038</v>
      </c>
      <c r="N148" s="1456">
        <f>N147</f>
        <v>0.5</v>
      </c>
      <c r="O148" s="530">
        <f t="shared" si="100"/>
        <v>751.91700000000026</v>
      </c>
      <c r="P148" s="1212">
        <f t="shared" si="127"/>
        <v>13800.303645145037</v>
      </c>
      <c r="Q148" s="1366">
        <f t="shared" si="101"/>
        <v>53091.882766110102</v>
      </c>
      <c r="R148" s="1366">
        <f t="shared" si="125"/>
        <v>31191.176094873175</v>
      </c>
      <c r="S148" s="1516">
        <f t="shared" si="102"/>
        <v>1.3339943470334998</v>
      </c>
      <c r="T148" s="135" t="str">
        <f t="shared" si="103"/>
        <v>No</v>
      </c>
      <c r="U148" s="1516">
        <f t="shared" si="104"/>
        <v>1</v>
      </c>
      <c r="V148" s="1541">
        <f t="shared" si="96"/>
        <v>64239.893135249469</v>
      </c>
      <c r="W148" s="1542">
        <f t="shared" si="97"/>
        <v>0.26684936181814889</v>
      </c>
      <c r="X148" s="527">
        <f t="shared" si="105"/>
        <v>29710.092457751405</v>
      </c>
      <c r="Y148" s="1511">
        <f t="shared" si="106"/>
        <v>19220.671819895764</v>
      </c>
      <c r="Z148" s="1511">
        <f t="shared" si="107"/>
        <v>2652.5384028283538</v>
      </c>
      <c r="AA148" s="1511">
        <f t="shared" si="108"/>
        <v>0</v>
      </c>
      <c r="AB148" s="1511">
        <f t="shared" si="109"/>
        <v>12656.590454773948</v>
      </c>
      <c r="AC148" s="1511">
        <f t="shared" si="110"/>
        <v>64239.893135249469</v>
      </c>
      <c r="AD148" s="1556">
        <f t="shared" si="111"/>
        <v>7809.3857865144782</v>
      </c>
      <c r="AE148" s="1506">
        <f t="shared" si="112"/>
        <v>0.46248664198740697</v>
      </c>
      <c r="AF148" s="1506">
        <f t="shared" si="113"/>
        <v>0.29920149118911082</v>
      </c>
      <c r="AG148" s="1506">
        <f t="shared" si="114"/>
        <v>4.1291139716620469E-2</v>
      </c>
      <c r="AH148" s="1506">
        <f t="shared" si="126"/>
        <v>0</v>
      </c>
      <c r="AI148" s="1506">
        <f t="shared" si="115"/>
        <v>0.19702072710686178</v>
      </c>
      <c r="AJ148" s="1543">
        <f t="shared" si="116"/>
        <v>1</v>
      </c>
      <c r="AK148" s="1557">
        <f t="shared" si="117"/>
        <v>29710.092457751409</v>
      </c>
      <c r="AL148" s="1558">
        <f t="shared" si="118"/>
        <v>0</v>
      </c>
      <c r="AM148" s="1558">
        <f t="shared" si="119"/>
        <v>0</v>
      </c>
      <c r="AN148" s="1558">
        <f t="shared" si="120"/>
        <v>29710.092457751409</v>
      </c>
      <c r="AO148" s="1545">
        <f t="shared" si="121"/>
        <v>0</v>
      </c>
      <c r="AV148" s="561"/>
      <c r="AW148" s="561"/>
    </row>
    <row r="149" spans="1:49">
      <c r="A149" s="127">
        <f>'Input data'!A129</f>
        <v>2029</v>
      </c>
      <c r="B149" s="1553">
        <f>'Input data'!B129</f>
        <v>65.31298905018393</v>
      </c>
      <c r="C149" s="1552">
        <f>'Input data'!C129</f>
        <v>3592.3616892137088</v>
      </c>
      <c r="D149" s="1513">
        <f>'Input data'!D129</f>
        <v>43795407.992307447</v>
      </c>
      <c r="E149" s="527">
        <f>'Input data'!J129*C149</f>
        <v>42939.375342905478</v>
      </c>
      <c r="F149" s="1511">
        <f>'Input data'!L129</f>
        <v>86734.783335212924</v>
      </c>
      <c r="G149" s="1559">
        <f t="shared" ref="G149:G151" si="129">($G$152-$G$147)/($A$152-$A$147)+G148</f>
        <v>19847.515420808464</v>
      </c>
      <c r="H149" s="1511">
        <f t="shared" si="95"/>
        <v>45891.303537644701</v>
      </c>
      <c r="I149" s="1513">
        <f t="shared" si="98"/>
        <v>43795.407992307446</v>
      </c>
      <c r="J149" s="1456">
        <f t="shared" si="122"/>
        <v>0.37396521066116656</v>
      </c>
      <c r="K149" s="1514">
        <f t="shared" si="123"/>
        <v>13682.450653055803</v>
      </c>
      <c r="L149" s="1514">
        <f t="shared" si="99"/>
        <v>0</v>
      </c>
      <c r="M149" s="1513">
        <f t="shared" si="124"/>
        <v>13682.450653055803</v>
      </c>
      <c r="N149" s="1456">
        <f t="shared" ref="N149:N170" si="130">N148</f>
        <v>0.5</v>
      </c>
      <c r="O149" s="530">
        <f t="shared" si="100"/>
        <v>751.91700000000026</v>
      </c>
      <c r="P149" s="1212">
        <f t="shared" si="127"/>
        <v>14434.367653055802</v>
      </c>
      <c r="Q149" s="1366">
        <f t="shared" si="101"/>
        <v>51304.451305397364</v>
      </c>
      <c r="R149" s="1366">
        <f t="shared" si="125"/>
        <v>31456.9358845889</v>
      </c>
      <c r="S149" s="1516">
        <f t="shared" si="102"/>
        <v>1.3169059685305824</v>
      </c>
      <c r="T149" s="135" t="str">
        <f t="shared" si="103"/>
        <v>No</v>
      </c>
      <c r="U149" s="1516">
        <f t="shared" si="104"/>
        <v>1</v>
      </c>
      <c r="V149" s="1541">
        <f t="shared" si="96"/>
        <v>62847.781046288015</v>
      </c>
      <c r="W149" s="1542">
        <f t="shared" si="97"/>
        <v>0.27540280116463001</v>
      </c>
      <c r="X149" s="527">
        <f t="shared" si="105"/>
        <v>27417.449016472452</v>
      </c>
      <c r="Y149" s="1511">
        <f t="shared" si="106"/>
        <v>19816.464337846359</v>
      </c>
      <c r="Z149" s="1511">
        <f t="shared" si="107"/>
        <v>2692.3257712156751</v>
      </c>
      <c r="AA149" s="1511">
        <f t="shared" si="108"/>
        <v>0</v>
      </c>
      <c r="AB149" s="1511">
        <f t="shared" si="109"/>
        <v>12921.541920753531</v>
      </c>
      <c r="AC149" s="1511">
        <f t="shared" si="110"/>
        <v>62847.781046288015</v>
      </c>
      <c r="AD149" s="1556">
        <f t="shared" si="111"/>
        <v>7569.9335956639879</v>
      </c>
      <c r="AE149" s="1506">
        <f t="shared" si="112"/>
        <v>0.43625166330501358</v>
      </c>
      <c r="AF149" s="1506">
        <f t="shared" si="113"/>
        <v>0.31530889409208157</v>
      </c>
      <c r="AG149" s="1506">
        <f t="shared" si="114"/>
        <v>4.2838835777396028E-2</v>
      </c>
      <c r="AH149" s="1506">
        <f t="shared" si="126"/>
        <v>0</v>
      </c>
      <c r="AI149" s="1506">
        <f t="shared" si="115"/>
        <v>0.20560060682550887</v>
      </c>
      <c r="AJ149" s="1543">
        <f t="shared" si="116"/>
        <v>1</v>
      </c>
      <c r="AK149" s="1557">
        <f t="shared" si="117"/>
        <v>27417.449016472452</v>
      </c>
      <c r="AL149" s="1558">
        <f t="shared" si="118"/>
        <v>0</v>
      </c>
      <c r="AM149" s="1558">
        <f t="shared" si="119"/>
        <v>0</v>
      </c>
      <c r="AN149" s="1558">
        <f t="shared" si="120"/>
        <v>27417.449016472452</v>
      </c>
      <c r="AO149" s="1545">
        <f t="shared" si="121"/>
        <v>0</v>
      </c>
      <c r="AV149" s="561"/>
      <c r="AW149" s="561"/>
    </row>
    <row r="150" spans="1:49">
      <c r="A150" s="127">
        <f>'Input data'!A130</f>
        <v>2030</v>
      </c>
      <c r="B150" s="1553">
        <f>'Input data'!B130</f>
        <v>65.956090000000003</v>
      </c>
      <c r="C150" s="1552">
        <f>'Input data'!C130</f>
        <v>3669.3332547906198</v>
      </c>
      <c r="D150" s="1513">
        <f>'Input data'!D130</f>
        <v>42212550.185441136</v>
      </c>
      <c r="E150" s="527">
        <f>'Input data'!J130*C150</f>
        <v>43859.413810903243</v>
      </c>
      <c r="F150" s="1511">
        <f>'Input data'!L130</f>
        <v>86071.963996344377</v>
      </c>
      <c r="G150" s="1559">
        <f t="shared" si="129"/>
        <v>17794.324170380001</v>
      </c>
      <c r="H150" s="1511">
        <f t="shared" si="95"/>
        <v>46986.982923108502</v>
      </c>
      <c r="I150" s="1513">
        <f t="shared" si="98"/>
        <v>42212.550185441134</v>
      </c>
      <c r="J150" s="1456">
        <f>$H$19</f>
        <v>0.4</v>
      </c>
      <c r="K150" s="1514">
        <f t="shared" si="123"/>
        <v>14286.933069927589</v>
      </c>
      <c r="L150" s="1514">
        <f t="shared" si="99"/>
        <v>0</v>
      </c>
      <c r="M150" s="1513">
        <f t="shared" si="124"/>
        <v>14286.933069927589</v>
      </c>
      <c r="N150" s="1456">
        <f t="shared" si="130"/>
        <v>0.5</v>
      </c>
      <c r="O150" s="530">
        <f t="shared" si="100"/>
        <v>751.91700000000026</v>
      </c>
      <c r="P150" s="1212">
        <f t="shared" si="127"/>
        <v>15038.850069927588</v>
      </c>
      <c r="Q150" s="1366">
        <f t="shared" si="101"/>
        <v>49742.457023560914</v>
      </c>
      <c r="R150" s="1366">
        <f t="shared" si="125"/>
        <v>31948.132853180912</v>
      </c>
      <c r="S150" s="1516">
        <f t="shared" si="102"/>
        <v>1.3085491907448916</v>
      </c>
      <c r="T150" s="135" t="str">
        <f t="shared" si="103"/>
        <v>No</v>
      </c>
      <c r="U150" s="1516">
        <f t="shared" si="104"/>
        <v>1</v>
      </c>
      <c r="V150" s="1541">
        <f t="shared" si="96"/>
        <v>61657.037084048163</v>
      </c>
      <c r="W150" s="1542">
        <f t="shared" si="97"/>
        <v>0.28365713733839226</v>
      </c>
      <c r="X150" s="527">
        <f t="shared" si="105"/>
        <v>25327.530111264681</v>
      </c>
      <c r="Y150" s="1511">
        <f t="shared" si="106"/>
        <v>20397.200406543197</v>
      </c>
      <c r="Z150" s="1511">
        <f t="shared" si="107"/>
        <v>2733.9018467617684</v>
      </c>
      <c r="AA150" s="1511">
        <f t="shared" si="108"/>
        <v>0</v>
      </c>
      <c r="AB150" s="1511">
        <f t="shared" si="109"/>
        <v>13198.404719478505</v>
      </c>
      <c r="AC150" s="1511">
        <f t="shared" si="110"/>
        <v>61657.037084048163</v>
      </c>
      <c r="AD150" s="1556">
        <f t="shared" si="111"/>
        <v>7533.2059408846799</v>
      </c>
      <c r="AE150" s="1506">
        <f t="shared" si="112"/>
        <v>0.41078085015242144</v>
      </c>
      <c r="AF150" s="1506">
        <f t="shared" si="113"/>
        <v>0.33081707086797946</v>
      </c>
      <c r="AG150" s="1506">
        <f t="shared" si="114"/>
        <v>4.4340467464160392E-2</v>
      </c>
      <c r="AH150" s="1506">
        <f t="shared" si="126"/>
        <v>0</v>
      </c>
      <c r="AI150" s="1506">
        <f t="shared" si="115"/>
        <v>0.21406161151543854</v>
      </c>
      <c r="AJ150" s="1543">
        <f t="shared" si="116"/>
        <v>0.99999999999999989</v>
      </c>
      <c r="AK150" s="1557">
        <f t="shared" si="117"/>
        <v>25327.530111264685</v>
      </c>
      <c r="AL150" s="1558">
        <f t="shared" si="118"/>
        <v>0</v>
      </c>
      <c r="AM150" s="1558">
        <f t="shared" si="119"/>
        <v>0</v>
      </c>
      <c r="AN150" s="1558">
        <f t="shared" si="120"/>
        <v>25327.530111264685</v>
      </c>
      <c r="AO150" s="1545">
        <f t="shared" si="121"/>
        <v>0</v>
      </c>
      <c r="AV150" s="561"/>
      <c r="AW150" s="561"/>
    </row>
    <row r="151" spans="1:49">
      <c r="A151" s="127">
        <f>'Input data'!A131</f>
        <v>2031</v>
      </c>
      <c r="B151" s="1553">
        <f>'Input data'!B131</f>
        <v>66.518977190687664</v>
      </c>
      <c r="C151" s="1552">
        <f>'Input data'!C131</f>
        <v>3754.7097919248044</v>
      </c>
      <c r="D151" s="1513">
        <f>'Input data'!D131</f>
        <v>40013176.202348821</v>
      </c>
      <c r="E151" s="527">
        <f>'Input data'!J131*C151</f>
        <v>44879.916613972797</v>
      </c>
      <c r="F151" s="1511">
        <f>'Input data'!L131</f>
        <v>84893.092816321616</v>
      </c>
      <c r="G151" s="1559">
        <f t="shared" si="129"/>
        <v>15741.132919951538</v>
      </c>
      <c r="H151" s="1511">
        <f t="shared" si="95"/>
        <v>47561.738459544424</v>
      </c>
      <c r="I151" s="1513">
        <f t="shared" si="98"/>
        <v>40013.176202348819</v>
      </c>
      <c r="J151" s="1456">
        <f>J150</f>
        <v>0.4</v>
      </c>
      <c r="K151" s="1514">
        <f t="shared" si="123"/>
        <v>13542.549971675042</v>
      </c>
      <c r="L151" s="1514">
        <f t="shared" si="99"/>
        <v>0</v>
      </c>
      <c r="M151" s="1513">
        <f t="shared" si="124"/>
        <v>13542.549971675042</v>
      </c>
      <c r="N151" s="1456">
        <f t="shared" si="130"/>
        <v>0.5</v>
      </c>
      <c r="O151" s="530">
        <f t="shared" si="100"/>
        <v>751.91700000000026</v>
      </c>
      <c r="P151" s="1212">
        <f t="shared" si="127"/>
        <v>14294.466971675041</v>
      </c>
      <c r="Q151" s="1366">
        <f t="shared" si="101"/>
        <v>49008.404407820919</v>
      </c>
      <c r="R151" s="1366">
        <f t="shared" si="125"/>
        <v>33267.271487869381</v>
      </c>
      <c r="S151" s="1516">
        <f t="shared" si="102"/>
        <v>1.3306643161462592</v>
      </c>
      <c r="T151" s="135" t="str">
        <f t="shared" si="103"/>
        <v>No</v>
      </c>
      <c r="U151" s="1516">
        <f t="shared" si="104"/>
        <v>1</v>
      </c>
      <c r="V151" s="1541">
        <f t="shared" si="96"/>
        <v>59892.59412990998</v>
      </c>
      <c r="W151" s="1542">
        <f t="shared" si="97"/>
        <v>0.29449390824414656</v>
      </c>
      <c r="X151" s="527">
        <f t="shared" si="105"/>
        <v>24007.90572140929</v>
      </c>
      <c r="Y151" s="1511">
        <f t="shared" si="106"/>
        <v>19599.170780871707</v>
      </c>
      <c r="Z151" s="1511">
        <f t="shared" si="107"/>
        <v>2780.0178550714586</v>
      </c>
      <c r="AA151" s="1511">
        <f t="shared" si="108"/>
        <v>0</v>
      </c>
      <c r="AB151" s="1511">
        <f t="shared" si="109"/>
        <v>13505.49977255753</v>
      </c>
      <c r="AC151" s="1511">
        <f t="shared" si="110"/>
        <v>59892.59412990998</v>
      </c>
      <c r="AD151" s="1556">
        <f t="shared" si="111"/>
        <v>8266.7728014577515</v>
      </c>
      <c r="AE151" s="1506">
        <f t="shared" si="112"/>
        <v>0.40084932152604646</v>
      </c>
      <c r="AF151" s="1506">
        <f t="shared" si="113"/>
        <v>0.32723863552078147</v>
      </c>
      <c r="AG151" s="1506">
        <f t="shared" si="114"/>
        <v>4.6416721390318529E-2</v>
      </c>
      <c r="AH151" s="1506">
        <f t="shared" si="126"/>
        <v>0</v>
      </c>
      <c r="AI151" s="1506">
        <f t="shared" si="115"/>
        <v>0.22549532156285362</v>
      </c>
      <c r="AJ151" s="1543">
        <f t="shared" si="116"/>
        <v>1</v>
      </c>
      <c r="AK151" s="1557">
        <f t="shared" si="117"/>
        <v>24007.90572140929</v>
      </c>
      <c r="AL151" s="1558">
        <f t="shared" si="118"/>
        <v>0</v>
      </c>
      <c r="AM151" s="1558">
        <f t="shared" si="119"/>
        <v>0</v>
      </c>
      <c r="AN151" s="1558">
        <f t="shared" si="120"/>
        <v>24007.90572140929</v>
      </c>
      <c r="AO151" s="1545">
        <f t="shared" si="121"/>
        <v>0</v>
      </c>
      <c r="AV151" s="561"/>
      <c r="AW151" s="561"/>
    </row>
    <row r="152" spans="1:49">
      <c r="A152" s="127">
        <f>'Input data'!A132</f>
        <v>2032</v>
      </c>
      <c r="B152" s="1553">
        <f>'Input data'!B132</f>
        <v>67.08666821358311</v>
      </c>
      <c r="C152" s="1552">
        <f>'Input data'!C132</f>
        <v>3841.2772730382248</v>
      </c>
      <c r="D152" s="1513">
        <f>'Input data'!D132</f>
        <v>38610746.730229639</v>
      </c>
      <c r="E152" s="527">
        <f>'Input data'!J132*C152</f>
        <v>45914.65472934131</v>
      </c>
      <c r="F152" s="1511">
        <f>'Input data'!L132</f>
        <v>84525.401459570945</v>
      </c>
      <c r="G152" s="1559">
        <f>G137*(1-E6)</f>
        <v>13687.941669523079</v>
      </c>
      <c r="H152" s="1511">
        <f t="shared" si="95"/>
        <v>48892.55669806611</v>
      </c>
      <c r="I152" s="1513">
        <f t="shared" si="98"/>
        <v>38610.746730229635</v>
      </c>
      <c r="J152" s="1456">
        <f t="shared" ref="J152:J170" si="131">J151</f>
        <v>0.4</v>
      </c>
      <c r="K152" s="1514">
        <f t="shared" si="123"/>
        <v>13067.894545375515</v>
      </c>
      <c r="L152" s="1514">
        <f t="shared" si="99"/>
        <v>0</v>
      </c>
      <c r="M152" s="1513">
        <f t="shared" si="124"/>
        <v>13067.894545375515</v>
      </c>
      <c r="N152" s="1456">
        <f t="shared" si="130"/>
        <v>0.5</v>
      </c>
      <c r="O152" s="530">
        <f t="shared" si="100"/>
        <v>751.91700000000026</v>
      </c>
      <c r="P152" s="1212">
        <f t="shared" si="127"/>
        <v>13819.811545375514</v>
      </c>
      <c r="Q152" s="1366">
        <f t="shared" si="101"/>
        <v>48760.686822213669</v>
      </c>
      <c r="R152" s="1366">
        <f t="shared" si="125"/>
        <v>35072.745152690593</v>
      </c>
      <c r="S152" s="1516">
        <f t="shared" si="102"/>
        <v>1.3703374985511192</v>
      </c>
      <c r="T152" s="135" t="str">
        <f t="shared" si="103"/>
        <v>No</v>
      </c>
      <c r="U152" s="1516">
        <f t="shared" si="104"/>
        <v>1</v>
      </c>
      <c r="V152" s="1541">
        <f t="shared" si="96"/>
        <v>58931.162675495056</v>
      </c>
      <c r="W152" s="1542">
        <f t="shared" si="97"/>
        <v>0.30279937559737924</v>
      </c>
      <c r="X152" s="527">
        <f t="shared" si="105"/>
        <v>23166.44803813778</v>
      </c>
      <c r="Y152" s="1511">
        <f t="shared" si="106"/>
        <v>19121.058896937859</v>
      </c>
      <c r="Z152" s="1511">
        <f t="shared" si="107"/>
        <v>2826.7771499829059</v>
      </c>
      <c r="AA152" s="1511">
        <f t="shared" si="108"/>
        <v>0</v>
      </c>
      <c r="AB152" s="1511">
        <f t="shared" si="109"/>
        <v>13816.87859043651</v>
      </c>
      <c r="AC152" s="1511">
        <f t="shared" si="110"/>
        <v>58931.162675495056</v>
      </c>
      <c r="AD152" s="1556">
        <f t="shared" si="111"/>
        <v>9478.5063686147005</v>
      </c>
      <c r="AE152" s="1506">
        <f t="shared" si="112"/>
        <v>0.39311031695919563</v>
      </c>
      <c r="AF152" s="1506">
        <f t="shared" si="113"/>
        <v>0.32446430765719203</v>
      </c>
      <c r="AG152" s="1506">
        <f t="shared" si="114"/>
        <v>4.7967442379315987E-2</v>
      </c>
      <c r="AH152" s="1506">
        <f t="shared" si="126"/>
        <v>0</v>
      </c>
      <c r="AI152" s="1506">
        <f t="shared" si="115"/>
        <v>0.23445793300429638</v>
      </c>
      <c r="AJ152" s="1543">
        <f t="shared" si="116"/>
        <v>1</v>
      </c>
      <c r="AK152" s="1557">
        <f t="shared" si="117"/>
        <v>23166.44803813778</v>
      </c>
      <c r="AL152" s="1558">
        <f t="shared" si="118"/>
        <v>0</v>
      </c>
      <c r="AM152" s="1558">
        <f t="shared" si="119"/>
        <v>0</v>
      </c>
      <c r="AN152" s="1558">
        <f t="shared" si="120"/>
        <v>23166.44803813778</v>
      </c>
      <c r="AO152" s="1545">
        <f t="shared" si="121"/>
        <v>0</v>
      </c>
      <c r="AV152" s="561"/>
      <c r="AW152" s="561"/>
    </row>
    <row r="153" spans="1:49">
      <c r="A153" s="127">
        <f>'Input data'!A133</f>
        <v>2033</v>
      </c>
      <c r="B153" s="1553">
        <f>'Input data'!B133</f>
        <v>67.659204065895452</v>
      </c>
      <c r="C153" s="1552">
        <f>'Input data'!C133</f>
        <v>3925.8301023425406</v>
      </c>
      <c r="D153" s="1513">
        <f>'Input data'!D133</f>
        <v>35893925.366364077</v>
      </c>
      <c r="E153" s="527">
        <f>'Input data'!J133*C153</f>
        <v>46925.311781136472</v>
      </c>
      <c r="F153" s="1511">
        <f>'Input data'!L133</f>
        <v>82819.237147500564</v>
      </c>
      <c r="G153" s="1559">
        <f>G152</f>
        <v>13687.941669523079</v>
      </c>
      <c r="H153" s="1511">
        <f t="shared" si="95"/>
        <v>46922.871757248489</v>
      </c>
      <c r="I153" s="1513">
        <f t="shared" si="98"/>
        <v>35893.925366364077</v>
      </c>
      <c r="J153" s="1456">
        <f t="shared" si="131"/>
        <v>0.4</v>
      </c>
      <c r="K153" s="1514">
        <f t="shared" si="123"/>
        <v>12148.380210942252</v>
      </c>
      <c r="L153" s="1514">
        <f t="shared" si="99"/>
        <v>0</v>
      </c>
      <c r="M153" s="1513">
        <f t="shared" si="124"/>
        <v>12148.380210942252</v>
      </c>
      <c r="N153" s="1456">
        <f t="shared" si="130"/>
        <v>0.5</v>
      </c>
      <c r="O153" s="530">
        <f t="shared" si="100"/>
        <v>751.91700000000026</v>
      </c>
      <c r="P153" s="1212">
        <f t="shared" si="127"/>
        <v>12900.297210942252</v>
      </c>
      <c r="Q153" s="1366">
        <f t="shared" si="101"/>
        <v>47710.51621582931</v>
      </c>
      <c r="R153" s="1366">
        <f t="shared" si="125"/>
        <v>34022.574546306234</v>
      </c>
      <c r="S153" s="1516">
        <f t="shared" si="102"/>
        <v>1.2998534910628663</v>
      </c>
      <c r="T153" s="135" t="str">
        <f t="shared" si="103"/>
        <v>No</v>
      </c>
      <c r="U153" s="1516">
        <f t="shared" si="104"/>
        <v>1</v>
      </c>
      <c r="V153" s="1541">
        <f t="shared" si="96"/>
        <v>56645.07615148968</v>
      </c>
      <c r="W153" s="1542">
        <f t="shared" si="97"/>
        <v>0.31603962916725326</v>
      </c>
      <c r="X153" s="527">
        <f t="shared" si="105"/>
        <v>21536.355219818444</v>
      </c>
      <c r="Y153" s="1511">
        <f t="shared" si="106"/>
        <v>18115.26188949624</v>
      </c>
      <c r="Z153" s="1511">
        <f t="shared" si="107"/>
        <v>2872.4482337453837</v>
      </c>
      <c r="AA153" s="1511">
        <f t="shared" si="108"/>
        <v>0</v>
      </c>
      <c r="AB153" s="1511">
        <f t="shared" si="109"/>
        <v>14121.010808429617</v>
      </c>
      <c r="AC153" s="1511">
        <f t="shared" si="110"/>
        <v>56645.07615148968</v>
      </c>
      <c r="AD153" s="1556">
        <f t="shared" si="111"/>
        <v>7848.413550295365</v>
      </c>
      <c r="AE153" s="1506">
        <f t="shared" si="112"/>
        <v>0.38019818637408737</v>
      </c>
      <c r="AF153" s="1506">
        <f t="shared" si="113"/>
        <v>0.31980293999516207</v>
      </c>
      <c r="AG153" s="1506">
        <f t="shared" si="114"/>
        <v>5.0709583760879855E-2</v>
      </c>
      <c r="AH153" s="1506">
        <f t="shared" si="126"/>
        <v>0</v>
      </c>
      <c r="AI153" s="1506">
        <f t="shared" si="115"/>
        <v>0.24928928986987081</v>
      </c>
      <c r="AJ153" s="1543">
        <f t="shared" si="116"/>
        <v>1</v>
      </c>
      <c r="AK153" s="1557">
        <f t="shared" si="117"/>
        <v>21536.355219818441</v>
      </c>
      <c r="AL153" s="1558">
        <f t="shared" si="118"/>
        <v>0</v>
      </c>
      <c r="AM153" s="1558">
        <f t="shared" si="119"/>
        <v>0</v>
      </c>
      <c r="AN153" s="1558">
        <f t="shared" si="120"/>
        <v>21536.355219818441</v>
      </c>
      <c r="AO153" s="1545">
        <f t="shared" si="121"/>
        <v>0</v>
      </c>
      <c r="AV153" s="561"/>
      <c r="AW153" s="561"/>
    </row>
    <row r="154" spans="1:49">
      <c r="A154" s="127">
        <f>'Input data'!A134</f>
        <v>2034</v>
      </c>
      <c r="B154" s="1553">
        <f>'Input data'!B134</f>
        <v>68.236626094715163</v>
      </c>
      <c r="C154" s="1552">
        <f>'Input data'!C134</f>
        <v>4017.5545355657728</v>
      </c>
      <c r="D154" s="1513">
        <f>'Input data'!D134</f>
        <v>34070640.252123825</v>
      </c>
      <c r="E154" s="527">
        <f>'Input data'!J134*C154</f>
        <v>48021.690767170505</v>
      </c>
      <c r="F154" s="1511">
        <f>'Input data'!L134</f>
        <v>82092.331019294332</v>
      </c>
      <c r="G154" s="1559">
        <f t="shared" ref="G154:G170" si="132">G153</f>
        <v>13687.941669523079</v>
      </c>
      <c r="H154" s="1511">
        <f t="shared" si="95"/>
        <v>45840.915786723039</v>
      </c>
      <c r="I154" s="1513">
        <f t="shared" si="98"/>
        <v>34070.640252123827</v>
      </c>
      <c r="J154" s="1456">
        <f t="shared" si="131"/>
        <v>0.4</v>
      </c>
      <c r="K154" s="1514">
        <f t="shared" si="123"/>
        <v>11531.285240841869</v>
      </c>
      <c r="L154" s="1514">
        <f t="shared" si="99"/>
        <v>0</v>
      </c>
      <c r="M154" s="1513">
        <f t="shared" si="124"/>
        <v>11531.285240841869</v>
      </c>
      <c r="N154" s="1456">
        <f t="shared" si="130"/>
        <v>0.5</v>
      </c>
      <c r="O154" s="530">
        <f t="shared" si="100"/>
        <v>751.91700000000026</v>
      </c>
      <c r="P154" s="1212">
        <f t="shared" si="127"/>
        <v>12283.202240841869</v>
      </c>
      <c r="Q154" s="1366">
        <f t="shared" si="101"/>
        <v>47245.655215404244</v>
      </c>
      <c r="R154" s="1366">
        <f t="shared" si="125"/>
        <v>33557.713545881168</v>
      </c>
      <c r="S154" s="1516">
        <f t="shared" si="102"/>
        <v>1.25200067803629</v>
      </c>
      <c r="T154" s="135" t="str">
        <f t="shared" si="103"/>
        <v>No</v>
      </c>
      <c r="U154" s="1516">
        <f t="shared" si="104"/>
        <v>1</v>
      </c>
      <c r="V154" s="1541">
        <f t="shared" si="96"/>
        <v>55289.05995516439</v>
      </c>
      <c r="W154" s="1542">
        <f t="shared" si="97"/>
        <v>0.3265015225092136</v>
      </c>
      <c r="X154" s="527">
        <f t="shared" si="105"/>
        <v>20442.384151274295</v>
      </c>
      <c r="Y154" s="1511">
        <f t="shared" si="106"/>
        <v>17473.743835059187</v>
      </c>
      <c r="Z154" s="1511">
        <f t="shared" si="107"/>
        <v>2921.9930485939417</v>
      </c>
      <c r="AA154" s="1511">
        <f t="shared" si="108"/>
        <v>0</v>
      </c>
      <c r="AB154" s="1511">
        <f t="shared" si="109"/>
        <v>14450.938920236969</v>
      </c>
      <c r="AC154" s="1511">
        <f t="shared" si="110"/>
        <v>55289.05995516439</v>
      </c>
      <c r="AD154" s="1556">
        <f t="shared" si="111"/>
        <v>6754.4424817512154</v>
      </c>
      <c r="AE154" s="1506">
        <f t="shared" si="112"/>
        <v>0.36973651148801689</v>
      </c>
      <c r="AF154" s="1506">
        <f t="shared" si="113"/>
        <v>0.31604342430906202</v>
      </c>
      <c r="AG154" s="1506">
        <f t="shared" si="114"/>
        <v>5.2849389209429068E-2</v>
      </c>
      <c r="AH154" s="1506">
        <f t="shared" si="126"/>
        <v>0</v>
      </c>
      <c r="AI154" s="1506">
        <f t="shared" si="115"/>
        <v>0.26137067499349209</v>
      </c>
      <c r="AJ154" s="1543">
        <f t="shared" si="116"/>
        <v>1</v>
      </c>
      <c r="AK154" s="1557">
        <f t="shared" si="117"/>
        <v>20442.384151274295</v>
      </c>
      <c r="AL154" s="1558">
        <f t="shared" si="118"/>
        <v>0</v>
      </c>
      <c r="AM154" s="1558">
        <f t="shared" si="119"/>
        <v>0</v>
      </c>
      <c r="AN154" s="1558">
        <f t="shared" si="120"/>
        <v>20442.384151274295</v>
      </c>
      <c r="AO154" s="1545">
        <f t="shared" si="121"/>
        <v>0</v>
      </c>
      <c r="AV154" s="561"/>
      <c r="AW154" s="561"/>
    </row>
    <row r="155" spans="1:49">
      <c r="A155" s="127">
        <f>'Input data'!A135</f>
        <v>2035</v>
      </c>
      <c r="B155" s="1553">
        <f>'Input data'!B135</f>
        <v>68.818976000000006</v>
      </c>
      <c r="C155" s="1552">
        <f>'Input data'!C135</f>
        <v>4109.6070708193529</v>
      </c>
      <c r="D155" s="1513">
        <f>'Input data'!D135</f>
        <v>32101550.937127549</v>
      </c>
      <c r="E155" s="527">
        <f>'Input data'!J135*C155</f>
        <v>49121.991545454519</v>
      </c>
      <c r="F155" s="1511">
        <f>'Input data'!L135</f>
        <v>81223.542482582066</v>
      </c>
      <c r="G155" s="1559">
        <f t="shared" si="132"/>
        <v>13687.941669523079</v>
      </c>
      <c r="H155" s="1511">
        <f t="shared" si="95"/>
        <v>44624.379886590934</v>
      </c>
      <c r="I155" s="1513">
        <f t="shared" si="98"/>
        <v>32101.550937127548</v>
      </c>
      <c r="J155" s="1456">
        <f t="shared" si="131"/>
        <v>0.4</v>
      </c>
      <c r="K155" s="1514">
        <f t="shared" si="123"/>
        <v>10864.842509273283</v>
      </c>
      <c r="L155" s="1514">
        <f t="shared" si="99"/>
        <v>0</v>
      </c>
      <c r="M155" s="1513">
        <f t="shared" si="124"/>
        <v>10864.842509273283</v>
      </c>
      <c r="N155" s="1456">
        <f t="shared" si="130"/>
        <v>0.5</v>
      </c>
      <c r="O155" s="530">
        <f t="shared" si="100"/>
        <v>751.91700000000026</v>
      </c>
      <c r="P155" s="1212">
        <f t="shared" si="127"/>
        <v>11616.759509273283</v>
      </c>
      <c r="Q155" s="1366">
        <f t="shared" si="101"/>
        <v>46695.562046840729</v>
      </c>
      <c r="R155" s="1366">
        <f t="shared" si="125"/>
        <v>33007.620377317653</v>
      </c>
      <c r="S155" s="1516">
        <f t="shared" si="102"/>
        <v>1.2031370057180844</v>
      </c>
      <c r="T155" s="135" t="str">
        <f t="shared" si="103"/>
        <v>No</v>
      </c>
      <c r="U155" s="1516">
        <f t="shared" si="104"/>
        <v>1</v>
      </c>
      <c r="V155" s="1541">
        <f t="shared" si="96"/>
        <v>53788.910998017869</v>
      </c>
      <c r="W155" s="1542">
        <f t="shared" si="97"/>
        <v>0.33776699028421964</v>
      </c>
      <c r="X155" s="527">
        <f t="shared" si="105"/>
        <v>19260.930562276528</v>
      </c>
      <c r="Y155" s="1511">
        <f t="shared" si="106"/>
        <v>16774.218150153294</v>
      </c>
      <c r="Z155" s="1511">
        <f t="shared" si="107"/>
        <v>2971.7150872614297</v>
      </c>
      <c r="AA155" s="1511">
        <f t="shared" si="108"/>
        <v>0</v>
      </c>
      <c r="AB155" s="1511">
        <f t="shared" si="109"/>
        <v>14782.04719832662</v>
      </c>
      <c r="AC155" s="1511">
        <f t="shared" si="110"/>
        <v>53788.910998017869</v>
      </c>
      <c r="AD155" s="1556">
        <f t="shared" si="111"/>
        <v>5572.9888927534485</v>
      </c>
      <c r="AE155" s="1506">
        <f t="shared" si="112"/>
        <v>0.35808366826735527</v>
      </c>
      <c r="AF155" s="1506">
        <f t="shared" si="113"/>
        <v>0.31185271906269729</v>
      </c>
      <c r="AG155" s="1506">
        <f t="shared" si="114"/>
        <v>5.524772731262282E-2</v>
      </c>
      <c r="AH155" s="1506">
        <f t="shared" si="126"/>
        <v>0</v>
      </c>
      <c r="AI155" s="1506">
        <f t="shared" si="115"/>
        <v>0.27481588535732471</v>
      </c>
      <c r="AJ155" s="1543">
        <f t="shared" si="116"/>
        <v>1</v>
      </c>
      <c r="AK155" s="1557">
        <f t="shared" si="117"/>
        <v>19260.930562276528</v>
      </c>
      <c r="AL155" s="1558">
        <f t="shared" si="118"/>
        <v>0</v>
      </c>
      <c r="AM155" s="1558">
        <f t="shared" si="119"/>
        <v>0</v>
      </c>
      <c r="AN155" s="1558">
        <f t="shared" si="120"/>
        <v>19260.930562276528</v>
      </c>
      <c r="AO155" s="1545">
        <f t="shared" si="121"/>
        <v>0</v>
      </c>
      <c r="AV155" s="561"/>
      <c r="AW155" s="561"/>
    </row>
    <row r="156" spans="1:49">
      <c r="A156" s="127">
        <f>'Input data'!A136</f>
        <v>2036</v>
      </c>
      <c r="B156" s="1553">
        <f>'Input data'!B136</f>
        <v>69.322810489383542</v>
      </c>
      <c r="C156" s="1552">
        <f>'Input data'!C136</f>
        <v>4212.3662007146222</v>
      </c>
      <c r="D156" s="1513">
        <f>'Input data'!D136</f>
        <v>29486027.004734956</v>
      </c>
      <c r="E156" s="527">
        <f>'Input data'!J136*C156</f>
        <v>50350.267880137602</v>
      </c>
      <c r="F156" s="1511">
        <f>'Input data'!L136</f>
        <v>79836.294884872565</v>
      </c>
      <c r="G156" s="1559">
        <f t="shared" si="132"/>
        <v>13687.941669523079</v>
      </c>
      <c r="H156" s="1511">
        <f t="shared" si="95"/>
        <v>42874.629243327305</v>
      </c>
      <c r="I156" s="1513">
        <f t="shared" si="98"/>
        <v>29486.027004734955</v>
      </c>
      <c r="J156" s="1456">
        <f t="shared" si="131"/>
        <v>0.4</v>
      </c>
      <c r="K156" s="1514">
        <f t="shared" si="123"/>
        <v>9979.6125195965451</v>
      </c>
      <c r="L156" s="1514">
        <f t="shared" si="99"/>
        <v>0</v>
      </c>
      <c r="M156" s="1513">
        <f t="shared" si="124"/>
        <v>9979.6125195965451</v>
      </c>
      <c r="N156" s="1456">
        <f t="shared" si="130"/>
        <v>0.5</v>
      </c>
      <c r="O156" s="530">
        <f t="shared" si="100"/>
        <v>751.91700000000026</v>
      </c>
      <c r="P156" s="1212">
        <f t="shared" si="127"/>
        <v>10731.529519596545</v>
      </c>
      <c r="Q156" s="1366">
        <f t="shared" si="101"/>
        <v>45831.041393253836</v>
      </c>
      <c r="R156" s="1366">
        <f t="shared" si="125"/>
        <v>32143.099723730757</v>
      </c>
      <c r="S156" s="1516">
        <f t="shared" si="102"/>
        <v>1.1422798975539112</v>
      </c>
      <c r="T156" s="135" t="str">
        <f t="shared" si="103"/>
        <v>No</v>
      </c>
      <c r="U156" s="1516">
        <f t="shared" si="104"/>
        <v>1</v>
      </c>
      <c r="V156" s="1541">
        <f t="shared" si="96"/>
        <v>51696.869694459703</v>
      </c>
      <c r="W156" s="1542">
        <f t="shared" si="97"/>
        <v>0.35246406701351995</v>
      </c>
      <c r="X156" s="527">
        <f t="shared" si="105"/>
        <v>17691.616202840971</v>
      </c>
      <c r="Y156" s="1511">
        <f t="shared" si="106"/>
        <v>15826.366662965132</v>
      </c>
      <c r="Z156" s="1511">
        <f t="shared" si="107"/>
        <v>3027.2202769448536</v>
      </c>
      <c r="AA156" s="1511">
        <f t="shared" si="108"/>
        <v>0</v>
      </c>
      <c r="AB156" s="1511">
        <f t="shared" si="109"/>
        <v>15151.666551708742</v>
      </c>
      <c r="AC156" s="1511">
        <f t="shared" si="110"/>
        <v>51696.869694459703</v>
      </c>
      <c r="AD156" s="1556">
        <f t="shared" si="111"/>
        <v>4003.6745333178915</v>
      </c>
      <c r="AE156" s="1506">
        <f t="shared" si="112"/>
        <v>0.3422183259335132</v>
      </c>
      <c r="AF156" s="1506">
        <f t="shared" si="113"/>
        <v>0.3061378136916717</v>
      </c>
      <c r="AG156" s="1506">
        <f t="shared" si="114"/>
        <v>5.8557129180865614E-2</v>
      </c>
      <c r="AH156" s="1506">
        <f t="shared" si="126"/>
        <v>0</v>
      </c>
      <c r="AI156" s="1506">
        <f t="shared" si="115"/>
        <v>0.29308673119394946</v>
      </c>
      <c r="AJ156" s="1543">
        <f t="shared" si="116"/>
        <v>1</v>
      </c>
      <c r="AK156" s="1557">
        <f t="shared" si="117"/>
        <v>17691.616202840974</v>
      </c>
      <c r="AL156" s="1558">
        <f t="shared" si="118"/>
        <v>0</v>
      </c>
      <c r="AM156" s="1558">
        <f t="shared" si="119"/>
        <v>0</v>
      </c>
      <c r="AN156" s="1558">
        <f t="shared" si="120"/>
        <v>17691.616202840974</v>
      </c>
      <c r="AO156" s="1545">
        <f t="shared" si="121"/>
        <v>0</v>
      </c>
      <c r="AV156" s="561"/>
      <c r="AW156" s="561"/>
    </row>
    <row r="157" spans="1:49">
      <c r="A157" s="127">
        <f>'Input data'!A137</f>
        <v>2037</v>
      </c>
      <c r="B157" s="1553">
        <f>'Input data'!B137</f>
        <v>69.830333629884052</v>
      </c>
      <c r="C157" s="1552">
        <f>'Input data'!C137</f>
        <v>4323.2869691255937</v>
      </c>
      <c r="D157" s="1513">
        <f>'Input data'!D137</f>
        <v>27584050.105578285</v>
      </c>
      <c r="E157" s="527">
        <f>'Input data'!J137*C157</f>
        <v>51676.099998441008</v>
      </c>
      <c r="F157" s="1511">
        <f>'Input data'!L137</f>
        <v>79260.150104019296</v>
      </c>
      <c r="G157" s="1559">
        <f t="shared" si="132"/>
        <v>13687.941669523079</v>
      </c>
      <c r="H157" s="1511">
        <f t="shared" si="95"/>
        <v>41850.48663023574</v>
      </c>
      <c r="I157" s="1513">
        <f t="shared" si="98"/>
        <v>27584.050105578284</v>
      </c>
      <c r="J157" s="1456">
        <f t="shared" si="131"/>
        <v>0.4</v>
      </c>
      <c r="K157" s="1514">
        <f t="shared" si="123"/>
        <v>9335.8841369372167</v>
      </c>
      <c r="L157" s="1514">
        <f t="shared" si="99"/>
        <v>0</v>
      </c>
      <c r="M157" s="1513">
        <f t="shared" si="124"/>
        <v>9335.8841369372167</v>
      </c>
      <c r="N157" s="1456">
        <f t="shared" si="130"/>
        <v>0.5</v>
      </c>
      <c r="O157" s="530">
        <f t="shared" si="100"/>
        <v>751.91700000000026</v>
      </c>
      <c r="P157" s="1212">
        <f t="shared" si="127"/>
        <v>10087.801136937216</v>
      </c>
      <c r="Q157" s="1366">
        <f t="shared" si="101"/>
        <v>45450.627162821598</v>
      </c>
      <c r="R157" s="1366">
        <f t="shared" si="125"/>
        <v>31762.685493298519</v>
      </c>
      <c r="S157" s="1516">
        <f t="shared" si="102"/>
        <v>1.0990473658006965</v>
      </c>
      <c r="T157" s="135" t="str">
        <f t="shared" si="103"/>
        <v>No</v>
      </c>
      <c r="U157" s="1516">
        <f t="shared" si="104"/>
        <v>1</v>
      </c>
      <c r="V157" s="1541">
        <f t="shared" si="96"/>
        <v>50359.953004544666</v>
      </c>
      <c r="W157" s="1542">
        <f t="shared" si="97"/>
        <v>0.36462455674821004</v>
      </c>
      <c r="X157" s="527">
        <f t="shared" si="105"/>
        <v>16550.430063346968</v>
      </c>
      <c r="Y157" s="1511">
        <f t="shared" si="106"/>
        <v>15171.74607488756</v>
      </c>
      <c r="Z157" s="1511">
        <f t="shared" si="107"/>
        <v>3087.1339634149208</v>
      </c>
      <c r="AA157" s="1511">
        <f t="shared" si="108"/>
        <v>0</v>
      </c>
      <c r="AB157" s="1511">
        <f t="shared" si="109"/>
        <v>15550.642902895217</v>
      </c>
      <c r="AC157" s="1511">
        <f t="shared" si="110"/>
        <v>50359.953004544666</v>
      </c>
      <c r="AD157" s="1556">
        <f t="shared" si="111"/>
        <v>2862.4883938238891</v>
      </c>
      <c r="AE157" s="1506">
        <f t="shared" si="112"/>
        <v>0.32864268284470793</v>
      </c>
      <c r="AF157" s="1506">
        <f t="shared" si="113"/>
        <v>0.30126608882098055</v>
      </c>
      <c r="AG157" s="1506">
        <f t="shared" si="114"/>
        <v>6.130136704329979E-2</v>
      </c>
      <c r="AH157" s="1506">
        <f t="shared" si="126"/>
        <v>0</v>
      </c>
      <c r="AI157" s="1506">
        <f t="shared" si="115"/>
        <v>0.30878986129101171</v>
      </c>
      <c r="AJ157" s="1543">
        <f t="shared" si="116"/>
        <v>1</v>
      </c>
      <c r="AK157" s="1557">
        <f t="shared" si="117"/>
        <v>16550.430063346968</v>
      </c>
      <c r="AL157" s="1558">
        <f t="shared" si="118"/>
        <v>0</v>
      </c>
      <c r="AM157" s="1558">
        <f t="shared" si="119"/>
        <v>0</v>
      </c>
      <c r="AN157" s="1558">
        <f t="shared" si="120"/>
        <v>16550.430063346968</v>
      </c>
      <c r="AO157" s="1545">
        <f t="shared" si="121"/>
        <v>0</v>
      </c>
      <c r="AV157" s="561"/>
      <c r="AW157" s="561"/>
    </row>
    <row r="158" spans="1:49">
      <c r="A158" s="127">
        <f>'Input data'!A138</f>
        <v>2038</v>
      </c>
      <c r="B158" s="1553">
        <f>'Input data'!B138</f>
        <v>70.341572426693446</v>
      </c>
      <c r="C158" s="1552">
        <f>'Input data'!C138</f>
        <v>4429.5258324159622</v>
      </c>
      <c r="D158" s="1513">
        <f>'Input data'!D138</f>
        <v>25666208.351278711</v>
      </c>
      <c r="E158" s="527">
        <f>'Input data'!J138*C158</f>
        <v>52945.969466352864</v>
      </c>
      <c r="F158" s="1511">
        <f>'Input data'!L138</f>
        <v>78612.177817631571</v>
      </c>
      <c r="G158" s="1511">
        <f t="shared" si="132"/>
        <v>13687.941669523079</v>
      </c>
      <c r="H158" s="1511">
        <f t="shared" si="95"/>
        <v>40779.343840724294</v>
      </c>
      <c r="I158" s="1513">
        <f t="shared" si="98"/>
        <v>25666.20835127871</v>
      </c>
      <c r="J158" s="1456">
        <f t="shared" si="131"/>
        <v>0.4</v>
      </c>
      <c r="K158" s="1514">
        <f t="shared" si="123"/>
        <v>8686.7862581779118</v>
      </c>
      <c r="L158" s="1514">
        <f t="shared" si="99"/>
        <v>0</v>
      </c>
      <c r="M158" s="1513">
        <f t="shared" si="124"/>
        <v>8686.7862581779118</v>
      </c>
      <c r="N158" s="1456">
        <f t="shared" si="130"/>
        <v>0.5</v>
      </c>
      <c r="O158" s="530">
        <f t="shared" si="100"/>
        <v>751.91700000000026</v>
      </c>
      <c r="P158" s="1212">
        <f t="shared" si="127"/>
        <v>9438.7032581779113</v>
      </c>
      <c r="Q158" s="1366">
        <f t="shared" si="101"/>
        <v>45028.582252069456</v>
      </c>
      <c r="R158" s="1366">
        <f t="shared" si="125"/>
        <v>31340.640582546377</v>
      </c>
      <c r="S158" s="1516">
        <f t="shared" si="102"/>
        <v>1.0577741938308016</v>
      </c>
      <c r="T158" s="135" t="str">
        <f t="shared" si="103"/>
        <v>No</v>
      </c>
      <c r="U158" s="1516">
        <f t="shared" si="104"/>
        <v>1</v>
      </c>
      <c r="V158" s="1541">
        <f t="shared" si="96"/>
        <v>48983.320576329352</v>
      </c>
      <c r="W158" s="1542">
        <f t="shared" si="97"/>
        <v>0.37689907675674261</v>
      </c>
      <c r="X158" s="527">
        <f t="shared" si="105"/>
        <v>15399.725010767226</v>
      </c>
      <c r="Y158" s="1511">
        <f t="shared" si="106"/>
        <v>14506.298159732505</v>
      </c>
      <c r="Z158" s="1511">
        <f t="shared" si="107"/>
        <v>3144.518725865646</v>
      </c>
      <c r="AA158" s="1511">
        <f t="shared" si="108"/>
        <v>0</v>
      </c>
      <c r="AB158" s="1511">
        <f t="shared" si="109"/>
        <v>15932.778679963969</v>
      </c>
      <c r="AC158" s="1511">
        <f t="shared" si="110"/>
        <v>48983.320576329352</v>
      </c>
      <c r="AD158" s="1556">
        <f t="shared" si="111"/>
        <v>1711.7833412441469</v>
      </c>
      <c r="AE158" s="1506">
        <f t="shared" si="112"/>
        <v>0.31438711850435419</v>
      </c>
      <c r="AF158" s="1506">
        <f t="shared" si="113"/>
        <v>0.29614770883341285</v>
      </c>
      <c r="AG158" s="1506">
        <f t="shared" si="114"/>
        <v>6.4195703534749737E-2</v>
      </c>
      <c r="AH158" s="1506">
        <f t="shared" si="126"/>
        <v>0</v>
      </c>
      <c r="AI158" s="1506">
        <f t="shared" si="115"/>
        <v>0.32526946912748311</v>
      </c>
      <c r="AJ158" s="1543">
        <f t="shared" si="116"/>
        <v>1</v>
      </c>
      <c r="AK158" s="1557">
        <f t="shared" si="117"/>
        <v>15399.725010767226</v>
      </c>
      <c r="AL158" s="1558">
        <f t="shared" si="118"/>
        <v>0</v>
      </c>
      <c r="AM158" s="1558">
        <f t="shared" si="119"/>
        <v>0</v>
      </c>
      <c r="AN158" s="1558">
        <f t="shared" si="120"/>
        <v>15399.725010767226</v>
      </c>
      <c r="AO158" s="1545">
        <f t="shared" si="121"/>
        <v>0</v>
      </c>
      <c r="AV158" s="561"/>
      <c r="AW158" s="561"/>
    </row>
    <row r="159" spans="1:49">
      <c r="A159" s="127">
        <f>'Input data'!A139</f>
        <v>2039</v>
      </c>
      <c r="B159" s="1553">
        <f>'Input data'!B139</f>
        <v>70.856554082712819</v>
      </c>
      <c r="C159" s="1552">
        <f>'Input data'!C139</f>
        <v>4537.8682488831228</v>
      </c>
      <c r="D159" s="1513">
        <f>'Input data'!D139</f>
        <v>23748366.596979138</v>
      </c>
      <c r="E159" s="527">
        <f>'Input data'!J139*C159</f>
        <v>54240.982632819141</v>
      </c>
      <c r="F159" s="1511">
        <f>'Input data'!L139</f>
        <v>77989.349229798274</v>
      </c>
      <c r="G159" s="1511">
        <f t="shared" si="132"/>
        <v>13687.941669523079</v>
      </c>
      <c r="H159" s="1511">
        <f t="shared" si="95"/>
        <v>39722.628684459953</v>
      </c>
      <c r="I159" s="1513">
        <f t="shared" si="98"/>
        <v>23748.366596979136</v>
      </c>
      <c r="J159" s="1456">
        <f t="shared" si="131"/>
        <v>0.4</v>
      </c>
      <c r="K159" s="1514">
        <f t="shared" si="123"/>
        <v>8037.6883794186069</v>
      </c>
      <c r="L159" s="1514">
        <f t="shared" si="99"/>
        <v>0</v>
      </c>
      <c r="M159" s="1513">
        <f t="shared" si="124"/>
        <v>8037.6883794186069</v>
      </c>
      <c r="N159" s="1456">
        <f t="shared" si="130"/>
        <v>0.5</v>
      </c>
      <c r="O159" s="530">
        <f t="shared" si="100"/>
        <v>751.91700000000026</v>
      </c>
      <c r="P159" s="1212">
        <f t="shared" si="127"/>
        <v>8789.6053794186064</v>
      </c>
      <c r="Q159" s="1366">
        <f t="shared" si="101"/>
        <v>44620.964974564427</v>
      </c>
      <c r="R159" s="1366">
        <f t="shared" si="125"/>
        <v>30933.023305041348</v>
      </c>
      <c r="S159" s="1516">
        <f t="shared" si="102"/>
        <v>1.018473571197428</v>
      </c>
      <c r="T159" s="135" t="str">
        <f t="shared" si="103"/>
        <v>No</v>
      </c>
      <c r="U159" s="1516">
        <f t="shared" si="104"/>
        <v>1</v>
      </c>
      <c r="V159" s="1541">
        <f t="shared" si="96"/>
        <v>47617.404213421338</v>
      </c>
      <c r="W159" s="1542">
        <f t="shared" si="97"/>
        <v>0.38943708745260797</v>
      </c>
      <c r="X159" s="527">
        <f t="shared" si="105"/>
        <v>14249.019958187482</v>
      </c>
      <c r="Y159" s="1511">
        <f t="shared" si="106"/>
        <v>13842.863705220734</v>
      </c>
      <c r="Z159" s="1511">
        <f t="shared" si="107"/>
        <v>3203.0397194055795</v>
      </c>
      <c r="AA159" s="1511">
        <f t="shared" si="108"/>
        <v>0</v>
      </c>
      <c r="AB159" s="1511">
        <f t="shared" si="109"/>
        <v>16322.480830607541</v>
      </c>
      <c r="AC159" s="1511">
        <f t="shared" si="110"/>
        <v>47617.404213421338</v>
      </c>
      <c r="AD159" s="1556">
        <f t="shared" si="111"/>
        <v>561.07828866440286</v>
      </c>
      <c r="AE159" s="1506">
        <f t="shared" si="112"/>
        <v>0.29923974633987471</v>
      </c>
      <c r="AF159" s="1506">
        <f t="shared" si="113"/>
        <v>0.29071017065896704</v>
      </c>
      <c r="AG159" s="1506">
        <f t="shared" si="114"/>
        <v>6.7266155564665947E-2</v>
      </c>
      <c r="AH159" s="1506">
        <f t="shared" si="126"/>
        <v>0</v>
      </c>
      <c r="AI159" s="1506">
        <f t="shared" si="115"/>
        <v>0.34278392743649228</v>
      </c>
      <c r="AJ159" s="1543">
        <f t="shared" si="116"/>
        <v>1</v>
      </c>
      <c r="AK159" s="1557">
        <f t="shared" si="117"/>
        <v>14249.01995818748</v>
      </c>
      <c r="AL159" s="1558">
        <f t="shared" si="118"/>
        <v>0</v>
      </c>
      <c r="AM159" s="1558">
        <f t="shared" si="119"/>
        <v>0</v>
      </c>
      <c r="AN159" s="1558">
        <f t="shared" si="120"/>
        <v>14249.01995818748</v>
      </c>
      <c r="AO159" s="1545">
        <f t="shared" si="121"/>
        <v>0</v>
      </c>
      <c r="AV159" s="561"/>
      <c r="AW159" s="561"/>
    </row>
    <row r="160" spans="1:49">
      <c r="A160" s="127">
        <f>'Input data'!A140</f>
        <v>2040</v>
      </c>
      <c r="B160" s="1553">
        <f>'Input data'!B140</f>
        <v>71.375305999999995</v>
      </c>
      <c r="C160" s="1552">
        <f>'Input data'!C140</f>
        <v>4648.3670832077869</v>
      </c>
      <c r="D160" s="1513">
        <f>'Input data'!D140</f>
        <v>21830524.84267956</v>
      </c>
      <c r="E160" s="527">
        <f>'Input data'!J140*C160</f>
        <v>55561.771387544672</v>
      </c>
      <c r="F160" s="1511">
        <f>'Input data'!L140</f>
        <v>77392.296230224223</v>
      </c>
      <c r="G160" s="1511">
        <f t="shared" si="132"/>
        <v>13687.941669523079</v>
      </c>
      <c r="H160" s="1511">
        <f t="shared" si="95"/>
        <v>38680.70374425425</v>
      </c>
      <c r="I160" s="1513">
        <f t="shared" si="98"/>
        <v>21830.524842679559</v>
      </c>
      <c r="J160" s="1456">
        <f t="shared" si="131"/>
        <v>0.4</v>
      </c>
      <c r="K160" s="1514">
        <f t="shared" si="123"/>
        <v>7388.5905006593021</v>
      </c>
      <c r="L160" s="1514">
        <f t="shared" si="99"/>
        <v>0</v>
      </c>
      <c r="M160" s="1513">
        <f t="shared" si="124"/>
        <v>7388.5905006593021</v>
      </c>
      <c r="N160" s="1456">
        <f t="shared" si="130"/>
        <v>0.5</v>
      </c>
      <c r="O160" s="530">
        <f t="shared" si="100"/>
        <v>751.91700000000026</v>
      </c>
      <c r="P160" s="1212">
        <f t="shared" si="127"/>
        <v>8140.5075006593024</v>
      </c>
      <c r="Q160" s="1366">
        <f t="shared" si="101"/>
        <v>44228.137913118029</v>
      </c>
      <c r="R160" s="1366">
        <f t="shared" si="125"/>
        <v>30540.19624359495</v>
      </c>
      <c r="S160" s="1516">
        <f t="shared" si="102"/>
        <v>0.98105910323444201</v>
      </c>
      <c r="T160" s="135" t="str">
        <f t="shared" si="103"/>
        <v>Yes</v>
      </c>
      <c r="U160" s="1516">
        <f t="shared" si="104"/>
        <v>0.98105910323444201</v>
      </c>
      <c r="V160" s="1541">
        <f t="shared" si="96"/>
        <v>46852.099986629284</v>
      </c>
      <c r="W160" s="1542">
        <f t="shared" si="97"/>
        <v>0.39461545568753897</v>
      </c>
      <c r="X160" s="527">
        <f t="shared" si="105"/>
        <v>13687.941669523079</v>
      </c>
      <c r="Y160" s="1511">
        <f t="shared" si="106"/>
        <v>13181.493311905258</v>
      </c>
      <c r="Z160" s="1511">
        <f t="shared" si="107"/>
        <v>3262.7254988126124</v>
      </c>
      <c r="AA160" s="1511">
        <f t="shared" si="108"/>
        <v>0</v>
      </c>
      <c r="AB160" s="1511">
        <f t="shared" si="109"/>
        <v>16719.939506388335</v>
      </c>
      <c r="AC160" s="1511">
        <f t="shared" si="110"/>
        <v>46852.099986629284</v>
      </c>
      <c r="AD160" s="1537">
        <f t="shared" si="111"/>
        <v>0</v>
      </c>
      <c r="AE160" s="1506">
        <f t="shared" si="112"/>
        <v>0.29215214842940579</v>
      </c>
      <c r="AF160" s="1506">
        <f t="shared" si="113"/>
        <v>0.28134263598999854</v>
      </c>
      <c r="AG160" s="1506">
        <f t="shared" si="114"/>
        <v>6.9638831551707039E-2</v>
      </c>
      <c r="AH160" s="1506">
        <f t="shared" si="126"/>
        <v>0</v>
      </c>
      <c r="AI160" s="1506">
        <f t="shared" si="115"/>
        <v>0.35686638402888865</v>
      </c>
      <c r="AJ160" s="1543">
        <f t="shared" si="116"/>
        <v>1</v>
      </c>
      <c r="AK160" s="1557">
        <f t="shared" si="117"/>
        <v>13098.314905607735</v>
      </c>
      <c r="AL160" s="1558">
        <f t="shared" si="118"/>
        <v>561.67334908508121</v>
      </c>
      <c r="AM160" s="1558">
        <f t="shared" si="119"/>
        <v>27.953414830263171</v>
      </c>
      <c r="AN160" s="1558">
        <f t="shared" si="120"/>
        <v>13687.941669523079</v>
      </c>
      <c r="AO160" s="1545">
        <f t="shared" si="121"/>
        <v>0</v>
      </c>
      <c r="AV160" s="561"/>
      <c r="AW160" s="561"/>
    </row>
    <row r="161" spans="1:49">
      <c r="A161" s="127">
        <f>'Input data'!A141</f>
        <v>2041</v>
      </c>
      <c r="B161" s="1553">
        <f>'Input data'!B141</f>
        <v>71.818612994947316</v>
      </c>
      <c r="C161" s="1552">
        <f>'Input data'!C141</f>
        <v>4756.7967774693152</v>
      </c>
      <c r="D161" s="1513">
        <f>'Input data'!D141</f>
        <v>20986341.131158557</v>
      </c>
      <c r="E161" s="527">
        <f>'Input data'!J141*C161</f>
        <v>56857.827782476146</v>
      </c>
      <c r="F161" s="1511">
        <f>'Input data'!L141</f>
        <v>77844.168913634698</v>
      </c>
      <c r="G161" s="1511">
        <f t="shared" si="132"/>
        <v>13687.941669523079</v>
      </c>
      <c r="H161" s="1511">
        <f t="shared" si="95"/>
        <v>38632.164018131807</v>
      </c>
      <c r="I161" s="1513">
        <f t="shared" si="98"/>
        <v>20986.341131158555</v>
      </c>
      <c r="J161" s="1456">
        <f t="shared" si="131"/>
        <v>0.4</v>
      </c>
      <c r="K161" s="1514">
        <f t="shared" si="123"/>
        <v>7102.8746144538927</v>
      </c>
      <c r="L161" s="1514">
        <f t="shared" si="99"/>
        <v>0</v>
      </c>
      <c r="M161" s="1513">
        <f t="shared" si="124"/>
        <v>7102.8746144538927</v>
      </c>
      <c r="N161" s="1456">
        <f t="shared" si="130"/>
        <v>0.5</v>
      </c>
      <c r="O161" s="530">
        <f t="shared" si="100"/>
        <v>751.91700000000026</v>
      </c>
      <c r="P161" s="1212">
        <f t="shared" si="127"/>
        <v>7854.7916144538931</v>
      </c>
      <c r="Q161" s="1366">
        <f t="shared" si="101"/>
        <v>44465.314073200992</v>
      </c>
      <c r="R161" s="1366">
        <f t="shared" si="125"/>
        <v>30777.372403677913</v>
      </c>
      <c r="S161" s="1516">
        <f t="shared" si="102"/>
        <v>0.96560978029558009</v>
      </c>
      <c r="T161" s="135" t="str">
        <f t="shared" si="103"/>
        <v>Yes</v>
      </c>
      <c r="U161" s="1516">
        <f t="shared" si="104"/>
        <v>0.96560978029558009</v>
      </c>
      <c r="V161" s="1541">
        <f t="shared" si="96"/>
        <v>47066.796509956803</v>
      </c>
      <c r="W161" s="1542">
        <f t="shared" si="97"/>
        <v>0.39537158445129372</v>
      </c>
      <c r="X161" s="527">
        <f t="shared" si="105"/>
        <v>13687.941669523081</v>
      </c>
      <c r="Y161" s="1511">
        <f t="shared" si="106"/>
        <v>12947.605614301261</v>
      </c>
      <c r="Z161" s="1511">
        <f t="shared" si="107"/>
        <v>3321.2936353220948</v>
      </c>
      <c r="AA161" s="1511">
        <f t="shared" si="108"/>
        <v>0</v>
      </c>
      <c r="AB161" s="1511">
        <f t="shared" si="109"/>
        <v>17109.955590810365</v>
      </c>
      <c r="AC161" s="1511">
        <f t="shared" si="110"/>
        <v>47066.796509956803</v>
      </c>
      <c r="AD161" s="1537">
        <f t="shared" si="111"/>
        <v>0</v>
      </c>
      <c r="AE161" s="1506">
        <f t="shared" si="112"/>
        <v>0.29081948814229258</v>
      </c>
      <c r="AF161" s="1506">
        <f t="shared" si="113"/>
        <v>0.27509001194849203</v>
      </c>
      <c r="AG161" s="1506">
        <f t="shared" si="114"/>
        <v>7.0565534125941368E-2</v>
      </c>
      <c r="AH161" s="1506">
        <f t="shared" si="126"/>
        <v>0</v>
      </c>
      <c r="AI161" s="1506">
        <f t="shared" si="115"/>
        <v>0.36352496578327398</v>
      </c>
      <c r="AJ161" s="1543">
        <f t="shared" si="116"/>
        <v>0.99999999999999989</v>
      </c>
      <c r="AK161" s="1557">
        <f t="shared" si="117"/>
        <v>12591.804678695131</v>
      </c>
      <c r="AL161" s="1558">
        <f t="shared" si="118"/>
        <v>1043.5960131829061</v>
      </c>
      <c r="AM161" s="1558">
        <f t="shared" si="119"/>
        <v>52.540977645042261</v>
      </c>
      <c r="AN161" s="1558">
        <f t="shared" si="120"/>
        <v>13687.941669523078</v>
      </c>
      <c r="AO161" s="1545">
        <f t="shared" si="121"/>
        <v>0</v>
      </c>
      <c r="AV161" s="561"/>
      <c r="AW161" s="561"/>
    </row>
    <row r="162" spans="1:49">
      <c r="A162" s="127">
        <f>'Input data'!A142</f>
        <v>2042</v>
      </c>
      <c r="B162" s="1553">
        <f>'Input data'!B142</f>
        <v>72.264673338395411</v>
      </c>
      <c r="C162" s="1552">
        <f>'Input data'!C142</f>
        <v>4871.1906981048578</v>
      </c>
      <c r="D162" s="1513">
        <f>'Input data'!D142</f>
        <v>20142157.41963755</v>
      </c>
      <c r="E162" s="527">
        <f>'Input data'!J142*C162</f>
        <v>58225.174369504028</v>
      </c>
      <c r="F162" s="1511">
        <f>'Input data'!L142</f>
        <v>78367.331789141579</v>
      </c>
      <c r="G162" s="1511">
        <f t="shared" si="132"/>
        <v>13687.941669523079</v>
      </c>
      <c r="H162" s="1511">
        <f t="shared" si="95"/>
        <v>38624.531111801858</v>
      </c>
      <c r="I162" s="1513">
        <f t="shared" si="98"/>
        <v>20142.157419637551</v>
      </c>
      <c r="J162" s="1456">
        <f t="shared" si="131"/>
        <v>0.4</v>
      </c>
      <c r="K162" s="1514">
        <f t="shared" si="123"/>
        <v>6817.1587282484825</v>
      </c>
      <c r="L162" s="1514">
        <f t="shared" si="99"/>
        <v>0</v>
      </c>
      <c r="M162" s="1513">
        <f t="shared" si="124"/>
        <v>6817.1587282484825</v>
      </c>
      <c r="N162" s="1456">
        <f t="shared" si="130"/>
        <v>0.5</v>
      </c>
      <c r="O162" s="530">
        <f t="shared" si="100"/>
        <v>751.91700000000026</v>
      </c>
      <c r="P162" s="1212">
        <f t="shared" si="127"/>
        <v>7569.0757282484828</v>
      </c>
      <c r="Q162" s="1366">
        <f t="shared" si="101"/>
        <v>44743.397053076456</v>
      </c>
      <c r="R162" s="1366">
        <f t="shared" si="125"/>
        <v>31055.455383553377</v>
      </c>
      <c r="S162" s="1516">
        <f t="shared" si="102"/>
        <v>0.95092650551973434</v>
      </c>
      <c r="T162" s="135" t="str">
        <f t="shared" si="103"/>
        <v>Yes</v>
      </c>
      <c r="U162" s="1516">
        <f t="shared" si="104"/>
        <v>0.95092650551973434</v>
      </c>
      <c r="V162" s="1541">
        <f t="shared" si="96"/>
        <v>47311.876405588206</v>
      </c>
      <c r="W162" s="1542">
        <f t="shared" si="97"/>
        <v>0.3962806270744611</v>
      </c>
      <c r="X162" s="527">
        <f t="shared" si="105"/>
        <v>13687.941669523078</v>
      </c>
      <c r="Y162" s="1511">
        <f t="shared" si="106"/>
        <v>12719.426702766572</v>
      </c>
      <c r="Z162" s="1511">
        <f t="shared" si="107"/>
        <v>3383.0833397500865</v>
      </c>
      <c r="AA162" s="1511">
        <f t="shared" si="108"/>
        <v>0</v>
      </c>
      <c r="AB162" s="1511">
        <f t="shared" si="109"/>
        <v>17521.42469354847</v>
      </c>
      <c r="AC162" s="1511">
        <f t="shared" si="110"/>
        <v>47311.876405588206</v>
      </c>
      <c r="AD162" s="1537">
        <f t="shared" si="111"/>
        <v>0</v>
      </c>
      <c r="AE162" s="1506">
        <f t="shared" si="112"/>
        <v>0.28931301629597461</v>
      </c>
      <c r="AF162" s="1506">
        <f t="shared" si="113"/>
        <v>0.26884215273406969</v>
      </c>
      <c r="AG162" s="1506">
        <f t="shared" si="114"/>
        <v>7.1506006456985419E-2</v>
      </c>
      <c r="AH162" s="1506">
        <f t="shared" si="126"/>
        <v>0</v>
      </c>
      <c r="AI162" s="1506">
        <f t="shared" si="115"/>
        <v>0.37033882451297029</v>
      </c>
      <c r="AJ162" s="1543">
        <f t="shared" si="116"/>
        <v>1</v>
      </c>
      <c r="AK162" s="1557">
        <f t="shared" si="117"/>
        <v>12085.294451782531</v>
      </c>
      <c r="AL162" s="1558">
        <f t="shared" si="118"/>
        <v>1524.9829210334215</v>
      </c>
      <c r="AM162" s="1558">
        <f t="shared" si="119"/>
        <v>77.664296707125331</v>
      </c>
      <c r="AN162" s="1558">
        <f t="shared" si="120"/>
        <v>13687.941669523078</v>
      </c>
      <c r="AO162" s="1545">
        <f t="shared" si="121"/>
        <v>0</v>
      </c>
      <c r="AV162" s="561"/>
      <c r="AW162" s="561"/>
    </row>
    <row r="163" spans="1:49">
      <c r="A163" s="127">
        <f>'Input data'!A143</f>
        <v>2043</v>
      </c>
      <c r="B163" s="1553">
        <f>'Input data'!B143</f>
        <v>72.713504131197794</v>
      </c>
      <c r="C163" s="1552">
        <f>'Input data'!C143</f>
        <v>4990.5559670511793</v>
      </c>
      <c r="D163" s="1513">
        <f>'Input data'!D143</f>
        <v>19297973.708116546</v>
      </c>
      <c r="E163" s="527">
        <f>'Input data'!J143*C163</f>
        <v>59651.943311390511</v>
      </c>
      <c r="F163" s="1511">
        <f>'Input data'!L143</f>
        <v>78949.917019507062</v>
      </c>
      <c r="G163" s="1511">
        <f t="shared" si="132"/>
        <v>13687.941669523079</v>
      </c>
      <c r="H163" s="1511">
        <f t="shared" si="95"/>
        <v>38650.995175761476</v>
      </c>
      <c r="I163" s="1513">
        <f t="shared" si="98"/>
        <v>19297.973708116548</v>
      </c>
      <c r="J163" s="1456">
        <f t="shared" si="131"/>
        <v>0.4</v>
      </c>
      <c r="K163" s="1514">
        <f t="shared" si="123"/>
        <v>6531.4428420430731</v>
      </c>
      <c r="L163" s="1514">
        <f t="shared" si="99"/>
        <v>0</v>
      </c>
      <c r="M163" s="1513">
        <f t="shared" si="124"/>
        <v>6531.4428420430731</v>
      </c>
      <c r="N163" s="1456">
        <f t="shared" si="130"/>
        <v>0.5</v>
      </c>
      <c r="O163" s="530">
        <f t="shared" si="100"/>
        <v>751.91700000000026</v>
      </c>
      <c r="P163" s="1212">
        <f t="shared" si="127"/>
        <v>7283.3598420430735</v>
      </c>
      <c r="Q163" s="1366">
        <f t="shared" si="101"/>
        <v>45055.57700324148</v>
      </c>
      <c r="R163" s="1366">
        <f t="shared" si="125"/>
        <v>31367.635333718401</v>
      </c>
      <c r="S163" s="1516">
        <f t="shared" si="102"/>
        <v>0.93699643037442293</v>
      </c>
      <c r="T163" s="135" t="str">
        <f t="shared" si="103"/>
        <v>Yes</v>
      </c>
      <c r="U163" s="1516">
        <f t="shared" si="104"/>
        <v>0.93699643037442293</v>
      </c>
      <c r="V163" s="1541">
        <f t="shared" si="96"/>
        <v>47582.281685788665</v>
      </c>
      <c r="W163" s="1542">
        <f t="shared" si="97"/>
        <v>0.39731055481626454</v>
      </c>
      <c r="X163" s="527">
        <f t="shared" si="105"/>
        <v>13687.941669523076</v>
      </c>
      <c r="Y163" s="1511">
        <f t="shared" si="106"/>
        <v>12496.006222955049</v>
      </c>
      <c r="Z163" s="1511">
        <f t="shared" si="107"/>
        <v>3447.5583105018923</v>
      </c>
      <c r="AA163" s="1511">
        <f t="shared" si="108"/>
        <v>0</v>
      </c>
      <c r="AB163" s="1511">
        <f t="shared" si="109"/>
        <v>17950.775482808644</v>
      </c>
      <c r="AC163" s="1511">
        <f t="shared" si="110"/>
        <v>47582.281685788665</v>
      </c>
      <c r="AD163" s="1537">
        <f t="shared" si="111"/>
        <v>0</v>
      </c>
      <c r="AE163" s="1506">
        <f t="shared" si="112"/>
        <v>0.28766887977150607</v>
      </c>
      <c r="AF163" s="1506">
        <f t="shared" si="113"/>
        <v>0.26261889468590183</v>
      </c>
      <c r="AG163" s="1506">
        <f t="shared" si="114"/>
        <v>7.2454665651974601E-2</v>
      </c>
      <c r="AH163" s="1506">
        <f t="shared" si="126"/>
        <v>0</v>
      </c>
      <c r="AI163" s="1506">
        <f t="shared" si="115"/>
        <v>0.37725755989061738</v>
      </c>
      <c r="AJ163" s="1543">
        <f t="shared" si="116"/>
        <v>0.99999999999999989</v>
      </c>
      <c r="AK163" s="1557">
        <f t="shared" si="117"/>
        <v>11578.784224869927</v>
      </c>
      <c r="AL163" s="1558">
        <f t="shared" si="118"/>
        <v>2005.8430586010661</v>
      </c>
      <c r="AM163" s="1558">
        <f t="shared" si="119"/>
        <v>103.31438605208118</v>
      </c>
      <c r="AN163" s="1558">
        <f t="shared" si="120"/>
        <v>13687.941669523074</v>
      </c>
      <c r="AO163" s="1545">
        <f t="shared" si="121"/>
        <v>0</v>
      </c>
      <c r="AV163" s="561"/>
      <c r="AW163" s="561"/>
    </row>
    <row r="164" spans="1:49">
      <c r="A164" s="127">
        <f>'Input data'!A144</f>
        <v>2044</v>
      </c>
      <c r="B164" s="1553">
        <f>'Input data'!B144</f>
        <v>73.165122580420132</v>
      </c>
      <c r="C164" s="1552">
        <f>'Input data'!C144</f>
        <v>5115.0644127146761</v>
      </c>
      <c r="D164" s="1513">
        <f>'Input data'!D144</f>
        <v>18453789.996595539</v>
      </c>
      <c r="E164" s="527">
        <f>'Input data'!J144*C164</f>
        <v>61140.188467149543</v>
      </c>
      <c r="F164" s="1511">
        <f>'Input data'!L144</f>
        <v>79593.978463745079</v>
      </c>
      <c r="G164" s="1511">
        <f t="shared" si="132"/>
        <v>13687.941669523079</v>
      </c>
      <c r="H164" s="1511">
        <f t="shared" si="95"/>
        <v>38712.734728935786</v>
      </c>
      <c r="I164" s="1513">
        <f t="shared" si="98"/>
        <v>18453.78999659554</v>
      </c>
      <c r="J164" s="1456">
        <f t="shared" si="131"/>
        <v>0.4</v>
      </c>
      <c r="K164" s="1514">
        <f t="shared" si="123"/>
        <v>6245.7269558376629</v>
      </c>
      <c r="L164" s="1514">
        <f t="shared" si="99"/>
        <v>0</v>
      </c>
      <c r="M164" s="1513">
        <f t="shared" si="124"/>
        <v>6245.7269558376629</v>
      </c>
      <c r="N164" s="1456">
        <f t="shared" si="130"/>
        <v>0.5</v>
      </c>
      <c r="O164" s="530">
        <f t="shared" si="100"/>
        <v>751.91700000000026</v>
      </c>
      <c r="P164" s="1212">
        <f t="shared" si="127"/>
        <v>6997.6439558376633</v>
      </c>
      <c r="Q164" s="1366">
        <f t="shared" si="101"/>
        <v>45403.032442621196</v>
      </c>
      <c r="R164" s="1366">
        <f t="shared" si="125"/>
        <v>31715.090773098116</v>
      </c>
      <c r="S164" s="1516">
        <f t="shared" si="102"/>
        <v>0.92380979069303615</v>
      </c>
      <c r="T164" s="135" t="str">
        <f t="shared" si="103"/>
        <v>Yes</v>
      </c>
      <c r="U164" s="1516">
        <f t="shared" si="104"/>
        <v>0.92380979069303615</v>
      </c>
      <c r="V164" s="1541">
        <f t="shared" si="96"/>
        <v>47878.887690646981</v>
      </c>
      <c r="W164" s="1542">
        <f t="shared" si="97"/>
        <v>0.39846093115629677</v>
      </c>
      <c r="X164" s="527">
        <f t="shared" si="105"/>
        <v>13687.941669523081</v>
      </c>
      <c r="Y164" s="1511">
        <f t="shared" si="106"/>
        <v>12277.508644078829</v>
      </c>
      <c r="Z164" s="1511">
        <f t="shared" si="107"/>
        <v>3514.8113604331647</v>
      </c>
      <c r="AA164" s="1511">
        <f t="shared" si="108"/>
        <v>0</v>
      </c>
      <c r="AB164" s="1511">
        <f t="shared" si="109"/>
        <v>18398.626016611903</v>
      </c>
      <c r="AC164" s="1511">
        <f t="shared" si="110"/>
        <v>47878.887690646981</v>
      </c>
      <c r="AD164" s="1537">
        <f t="shared" si="111"/>
        <v>0</v>
      </c>
      <c r="AE164" s="1506">
        <f t="shared" si="112"/>
        <v>0.28588679331823713</v>
      </c>
      <c r="AF164" s="1506">
        <f t="shared" si="113"/>
        <v>0.25642844343848886</v>
      </c>
      <c r="AG164" s="1506">
        <f t="shared" si="114"/>
        <v>7.3410463984520974E-2</v>
      </c>
      <c r="AH164" s="1506">
        <f t="shared" si="126"/>
        <v>0</v>
      </c>
      <c r="AI164" s="1506">
        <f t="shared" si="115"/>
        <v>0.384274299258753</v>
      </c>
      <c r="AJ164" s="1543">
        <f t="shared" si="116"/>
        <v>1</v>
      </c>
      <c r="AK164" s="1557">
        <f t="shared" si="117"/>
        <v>11072.273997957322</v>
      </c>
      <c r="AL164" s="1558">
        <f t="shared" si="118"/>
        <v>2486.1832547166086</v>
      </c>
      <c r="AM164" s="1558">
        <f t="shared" si="119"/>
        <v>129.48441684914823</v>
      </c>
      <c r="AN164" s="1558">
        <f t="shared" si="120"/>
        <v>13687.941669523079</v>
      </c>
      <c r="AO164" s="1545">
        <f t="shared" si="121"/>
        <v>0</v>
      </c>
      <c r="AV164" s="561"/>
      <c r="AW164" s="561"/>
    </row>
    <row r="165" spans="1:49">
      <c r="A165" s="127">
        <f>'Input data'!A145</f>
        <v>2045</v>
      </c>
      <c r="B165" s="1553">
        <f>'Input data'!B145</f>
        <v>73.619545999999971</v>
      </c>
      <c r="C165" s="1552">
        <f>'Input data'!C145</f>
        <v>5248.0307118669889</v>
      </c>
      <c r="D165" s="1513">
        <f>'Input data'!D145</f>
        <v>17609606.285074536</v>
      </c>
      <c r="E165" s="527">
        <f>'Input data'!J145*C165</f>
        <v>62729.530053883784</v>
      </c>
      <c r="F165" s="1511">
        <f>'Input data'!L145</f>
        <v>80339.136338958313</v>
      </c>
      <c r="G165" s="1511">
        <f t="shared" si="132"/>
        <v>13687.941669523079</v>
      </c>
      <c r="H165" s="1511">
        <f t="shared" si="95"/>
        <v>38832.484133983919</v>
      </c>
      <c r="I165" s="1513">
        <f t="shared" si="98"/>
        <v>17609.606285074537</v>
      </c>
      <c r="J165" s="1456">
        <f t="shared" si="131"/>
        <v>0.4</v>
      </c>
      <c r="K165" s="1514">
        <f t="shared" si="123"/>
        <v>5960.0110696322527</v>
      </c>
      <c r="L165" s="1514">
        <f t="shared" si="99"/>
        <v>0</v>
      </c>
      <c r="M165" s="1513">
        <f t="shared" si="124"/>
        <v>5960.0110696322527</v>
      </c>
      <c r="N165" s="1456">
        <f t="shared" si="130"/>
        <v>0.5</v>
      </c>
      <c r="O165" s="530">
        <f t="shared" si="100"/>
        <v>751.91700000000026</v>
      </c>
      <c r="P165" s="1212">
        <f t="shared" si="127"/>
        <v>6711.928069632253</v>
      </c>
      <c r="Q165" s="1366">
        <f t="shared" si="101"/>
        <v>45808.497733874741</v>
      </c>
      <c r="R165" s="1366">
        <f t="shared" si="125"/>
        <v>32120.556064351662</v>
      </c>
      <c r="S165" s="1516">
        <f t="shared" si="102"/>
        <v>0.91140931626441724</v>
      </c>
      <c r="T165" s="135" t="str">
        <f t="shared" si="103"/>
        <v>Yes</v>
      </c>
      <c r="U165" s="1516">
        <f t="shared" si="104"/>
        <v>0.91140931626441724</v>
      </c>
      <c r="V165" s="1541">
        <f t="shared" si="96"/>
        <v>48218.580274606669</v>
      </c>
      <c r="W165" s="1542">
        <f t="shared" si="97"/>
        <v>0.39981206580105644</v>
      </c>
      <c r="X165" s="527">
        <f t="shared" si="105"/>
        <v>13687.941669523078</v>
      </c>
      <c r="Y165" s="1511">
        <f t="shared" si="106"/>
        <v>12067.106679477674</v>
      </c>
      <c r="Z165" s="1511">
        <f t="shared" si="107"/>
        <v>3586.6329072239355</v>
      </c>
      <c r="AA165" s="1511">
        <f t="shared" si="108"/>
        <v>0</v>
      </c>
      <c r="AB165" s="1511">
        <f t="shared" si="109"/>
        <v>18876.899018381981</v>
      </c>
      <c r="AC165" s="1511">
        <f t="shared" si="110"/>
        <v>48218.580274606669</v>
      </c>
      <c r="AD165" s="1537">
        <f t="shared" si="111"/>
        <v>0</v>
      </c>
      <c r="AE165" s="1506">
        <f t="shared" si="112"/>
        <v>0.28387276422428293</v>
      </c>
      <c r="AF165" s="1506">
        <f t="shared" si="113"/>
        <v>0.25025844001949121</v>
      </c>
      <c r="AG165" s="1506">
        <f t="shared" si="114"/>
        <v>7.4382797809432036E-2</v>
      </c>
      <c r="AH165" s="1506">
        <f t="shared" si="126"/>
        <v>0</v>
      </c>
      <c r="AI165" s="1506">
        <f t="shared" si="115"/>
        <v>0.39148599794679384</v>
      </c>
      <c r="AJ165" s="1543">
        <f t="shared" si="116"/>
        <v>1</v>
      </c>
      <c r="AK165" s="1557">
        <f t="shared" si="117"/>
        <v>10565.763771044723</v>
      </c>
      <c r="AL165" s="1558">
        <f t="shared" si="118"/>
        <v>2965.9736251607028</v>
      </c>
      <c r="AM165" s="1558">
        <f t="shared" si="119"/>
        <v>156.20427331765214</v>
      </c>
      <c r="AN165" s="1558">
        <f t="shared" si="120"/>
        <v>13687.941669523078</v>
      </c>
      <c r="AO165" s="1545">
        <f t="shared" si="121"/>
        <v>0</v>
      </c>
      <c r="AV165" s="561"/>
      <c r="AW165" s="561"/>
    </row>
    <row r="166" spans="1:49">
      <c r="A166" s="127">
        <f>'Input data'!A146</f>
        <v>2046</v>
      </c>
      <c r="B166" s="1553">
        <f>'Input data'!B146</f>
        <v>73.995362001779526</v>
      </c>
      <c r="C166" s="1552">
        <f>'Input data'!C146</f>
        <v>5389.0089835561967</v>
      </c>
      <c r="D166" s="1513">
        <f>'Input data'!D146</f>
        <v>16818521.382757913</v>
      </c>
      <c r="E166" s="527">
        <f>'Input data'!J146*C166</f>
        <v>64414.638471956794</v>
      </c>
      <c r="F166" s="1511">
        <f>'Input data'!L146</f>
        <v>81233.1598547147</v>
      </c>
      <c r="G166" s="1511">
        <f t="shared" si="132"/>
        <v>13687.941669523079</v>
      </c>
      <c r="H166" s="1511">
        <f t="shared" si="95"/>
        <v>39057.015926264881</v>
      </c>
      <c r="I166" s="1513">
        <f t="shared" si="98"/>
        <v>16818.521382757914</v>
      </c>
      <c r="J166" s="1456">
        <f t="shared" si="131"/>
        <v>0.4</v>
      </c>
      <c r="K166" s="1514">
        <f t="shared" si="123"/>
        <v>5692.2665954799695</v>
      </c>
      <c r="L166" s="1514">
        <f t="shared" si="99"/>
        <v>0</v>
      </c>
      <c r="M166" s="1513">
        <f t="shared" si="124"/>
        <v>5692.2665954799695</v>
      </c>
      <c r="N166" s="1456">
        <f t="shared" si="130"/>
        <v>0.5</v>
      </c>
      <c r="O166" s="530">
        <f t="shared" si="100"/>
        <v>751.91700000000026</v>
      </c>
      <c r="P166" s="1212">
        <f t="shared" si="127"/>
        <v>6444.1835954799699</v>
      </c>
      <c r="Q166" s="1366">
        <f t="shared" si="101"/>
        <v>46300.774000307989</v>
      </c>
      <c r="R166" s="1366">
        <f t="shared" si="125"/>
        <v>32612.83233078491</v>
      </c>
      <c r="S166" s="1516">
        <f t="shared" si="102"/>
        <v>0.90066659770946855</v>
      </c>
      <c r="T166" s="135" t="str">
        <f t="shared" si="103"/>
        <v>Yes</v>
      </c>
      <c r="U166" s="1516">
        <f t="shared" si="104"/>
        <v>0.90066659770946855</v>
      </c>
      <c r="V166" s="1541">
        <f t="shared" si="96"/>
        <v>48620.327523929816</v>
      </c>
      <c r="W166" s="1542">
        <f t="shared" si="97"/>
        <v>0.40147191601450505</v>
      </c>
      <c r="X166" s="527">
        <f t="shared" si="105"/>
        <v>13687.941669523083</v>
      </c>
      <c r="Y166" s="1511">
        <f t="shared" si="106"/>
        <v>11885.613068401082</v>
      </c>
      <c r="Z166" s="1511">
        <f t="shared" si="107"/>
        <v>3662.7821089476743</v>
      </c>
      <c r="AA166" s="1511">
        <f t="shared" si="108"/>
        <v>0</v>
      </c>
      <c r="AB166" s="1511">
        <f t="shared" si="109"/>
        <v>19383.990677057976</v>
      </c>
      <c r="AC166" s="1511">
        <f t="shared" si="110"/>
        <v>48620.327523929816</v>
      </c>
      <c r="AD166" s="1537">
        <f t="shared" si="111"/>
        <v>0</v>
      </c>
      <c r="AE166" s="1506">
        <f t="shared" si="112"/>
        <v>0.28152713826919801</v>
      </c>
      <c r="AF166" s="1506">
        <f t="shared" si="113"/>
        <v>0.24445769236234072</v>
      </c>
      <c r="AG166" s="1506">
        <f t="shared" si="114"/>
        <v>7.5334377522342608E-2</v>
      </c>
      <c r="AH166" s="1506">
        <f t="shared" si="126"/>
        <v>0</v>
      </c>
      <c r="AI166" s="1506">
        <f t="shared" si="115"/>
        <v>0.39868079184611865</v>
      </c>
      <c r="AJ166" s="1543">
        <f t="shared" si="116"/>
        <v>1</v>
      </c>
      <c r="AK166" s="1557">
        <f t="shared" si="117"/>
        <v>10091.112829654747</v>
      </c>
      <c r="AL166" s="1558">
        <f t="shared" si="118"/>
        <v>3414.9714854139502</v>
      </c>
      <c r="AM166" s="1558">
        <f t="shared" si="119"/>
        <v>181.85735445438314</v>
      </c>
      <c r="AN166" s="1558">
        <f t="shared" si="120"/>
        <v>13687.941669523079</v>
      </c>
      <c r="AO166" s="1545">
        <f t="shared" si="121"/>
        <v>0</v>
      </c>
      <c r="AV166" s="561"/>
      <c r="AW166" s="561"/>
    </row>
    <row r="167" spans="1:49">
      <c r="A167" s="127">
        <f>'Input data'!A147</f>
        <v>2047</v>
      </c>
      <c r="B167" s="1553">
        <f>'Input data'!B147</f>
        <v>74.373096484110363</v>
      </c>
      <c r="C167" s="1552">
        <f>'Input data'!C147</f>
        <v>5523.7818835189873</v>
      </c>
      <c r="D167" s="1513">
        <f>'Input data'!D147</f>
        <v>16027436.480441289</v>
      </c>
      <c r="E167" s="527">
        <f>'Input data'!J147*C167</f>
        <v>66025.574295855069</v>
      </c>
      <c r="F167" s="1511">
        <f>'Input data'!L147</f>
        <v>82053.01077629636</v>
      </c>
      <c r="G167" s="1511">
        <f t="shared" si="132"/>
        <v>13687.941669523079</v>
      </c>
      <c r="H167" s="1511">
        <f t="shared" si="95"/>
        <v>39238.986955918823</v>
      </c>
      <c r="I167" s="1513">
        <f t="shared" si="98"/>
        <v>16027.436480441289</v>
      </c>
      <c r="J167" s="1456">
        <f t="shared" si="131"/>
        <v>0.4</v>
      </c>
      <c r="K167" s="1514">
        <f t="shared" si="123"/>
        <v>5424.5221213276855</v>
      </c>
      <c r="L167" s="1514">
        <f t="shared" si="99"/>
        <v>0</v>
      </c>
      <c r="M167" s="1513">
        <f t="shared" si="124"/>
        <v>5424.5221213276855</v>
      </c>
      <c r="N167" s="1456">
        <f t="shared" si="130"/>
        <v>0.5</v>
      </c>
      <c r="O167" s="530">
        <f t="shared" si="100"/>
        <v>751.91700000000026</v>
      </c>
      <c r="P167" s="1212">
        <f t="shared" si="127"/>
        <v>6176.4391213276858</v>
      </c>
      <c r="Q167" s="1366">
        <f t="shared" si="101"/>
        <v>46750.489504114223</v>
      </c>
      <c r="R167" s="1366">
        <f t="shared" si="125"/>
        <v>33062.54783459114</v>
      </c>
      <c r="S167" s="1516">
        <f t="shared" si="102"/>
        <v>0.89035717258096359</v>
      </c>
      <c r="T167" s="135" t="str">
        <f t="shared" si="103"/>
        <v>Yes</v>
      </c>
      <c r="U167" s="1516">
        <f t="shared" si="104"/>
        <v>0.89035717258096359</v>
      </c>
      <c r="V167" s="1541">
        <f t="shared" si="96"/>
        <v>48990.462941705235</v>
      </c>
      <c r="W167" s="1542">
        <f t="shared" si="97"/>
        <v>0.40294131222960927</v>
      </c>
      <c r="X167" s="527">
        <f t="shared" si="105"/>
        <v>13687.941669523087</v>
      </c>
      <c r="Y167" s="1511">
        <f t="shared" si="106"/>
        <v>11698.179853854541</v>
      </c>
      <c r="Z167" s="1511">
        <f t="shared" si="107"/>
        <v>3735.5794884529682</v>
      </c>
      <c r="AA167" s="1511">
        <f t="shared" si="108"/>
        <v>0</v>
      </c>
      <c r="AB167" s="1511">
        <f t="shared" si="109"/>
        <v>19868.761929874636</v>
      </c>
      <c r="AC167" s="1511">
        <f t="shared" si="110"/>
        <v>48990.462941705235</v>
      </c>
      <c r="AD167" s="1537">
        <f t="shared" si="111"/>
        <v>0</v>
      </c>
      <c r="AE167" s="1506">
        <f t="shared" si="112"/>
        <v>0.27940012907840145</v>
      </c>
      <c r="AF167" s="1506">
        <f t="shared" si="113"/>
        <v>0.23878483997537331</v>
      </c>
      <c r="AG167" s="1506">
        <f t="shared" si="114"/>
        <v>7.6251157146606505E-2</v>
      </c>
      <c r="AH167" s="1506">
        <f t="shared" si="126"/>
        <v>0</v>
      </c>
      <c r="AI167" s="1506">
        <f t="shared" si="115"/>
        <v>0.40556387379961867</v>
      </c>
      <c r="AJ167" s="1543">
        <f t="shared" si="116"/>
        <v>0.99999999999999989</v>
      </c>
      <c r="AK167" s="1557">
        <f t="shared" si="117"/>
        <v>9616.4618882647737</v>
      </c>
      <c r="AL167" s="1558">
        <f t="shared" si="118"/>
        <v>3863.6663103342516</v>
      </c>
      <c r="AM167" s="1558">
        <f t="shared" si="119"/>
        <v>207.81347092406131</v>
      </c>
      <c r="AN167" s="1558">
        <f t="shared" si="120"/>
        <v>13687.941669523087</v>
      </c>
      <c r="AO167" s="1545">
        <f t="shared" si="121"/>
        <v>0</v>
      </c>
      <c r="AV167" s="561"/>
      <c r="AW167" s="561"/>
    </row>
    <row r="168" spans="1:49">
      <c r="A168" s="127">
        <f>'Input data'!A148</f>
        <v>2048</v>
      </c>
      <c r="B168" s="1553">
        <f>'Input data'!B148</f>
        <v>74.752759240528661</v>
      </c>
      <c r="C168" s="1552">
        <f>'Input data'!C148</f>
        <v>5664.7250883278812</v>
      </c>
      <c r="D168" s="1513">
        <f>'Input data'!D148</f>
        <v>15236351.578124667</v>
      </c>
      <c r="E168" s="527">
        <f>'Input data'!J148*C168</f>
        <v>67710.263560717416</v>
      </c>
      <c r="F168" s="1511">
        <f>'Input data'!L148</f>
        <v>82946.615138842084</v>
      </c>
      <c r="G168" s="1511">
        <f t="shared" si="132"/>
        <v>13687.941669523079</v>
      </c>
      <c r="H168" s="1511">
        <f t="shared" si="95"/>
        <v>39463.278235103251</v>
      </c>
      <c r="I168" s="1513">
        <f t="shared" si="98"/>
        <v>15236.351578124666</v>
      </c>
      <c r="J168" s="1456">
        <f t="shared" si="131"/>
        <v>0.4</v>
      </c>
      <c r="K168" s="1514">
        <f t="shared" si="123"/>
        <v>5156.7776471754032</v>
      </c>
      <c r="L168" s="1514">
        <f t="shared" si="99"/>
        <v>0</v>
      </c>
      <c r="M168" s="1513">
        <f t="shared" si="124"/>
        <v>5156.7776471754032</v>
      </c>
      <c r="N168" s="1456">
        <f t="shared" si="130"/>
        <v>0.5</v>
      </c>
      <c r="O168" s="530">
        <f t="shared" si="100"/>
        <v>751.91700000000026</v>
      </c>
      <c r="P168" s="1212">
        <f t="shared" si="127"/>
        <v>5908.6946471754036</v>
      </c>
      <c r="Q168" s="1366">
        <f t="shared" si="101"/>
        <v>47242.525257450921</v>
      </c>
      <c r="R168" s="1366">
        <f t="shared" si="125"/>
        <v>33554.583587927846</v>
      </c>
      <c r="S168" s="1516">
        <f t="shared" si="102"/>
        <v>0.8806812206828798</v>
      </c>
      <c r="T168" s="135" t="str">
        <f t="shared" si="103"/>
        <v>Yes</v>
      </c>
      <c r="U168" s="1516">
        <f t="shared" si="104"/>
        <v>0.8806812206828798</v>
      </c>
      <c r="V168" s="1541">
        <f t="shared" si="96"/>
        <v>49392.031550914238</v>
      </c>
      <c r="W168" s="1542">
        <f t="shared" si="97"/>
        <v>0.40453228298420307</v>
      </c>
      <c r="X168" s="527">
        <f t="shared" si="105"/>
        <v>13687.941669523076</v>
      </c>
      <c r="Y168" s="1511">
        <f t="shared" si="106"/>
        <v>11516.652677767957</v>
      </c>
      <c r="Z168" s="1511">
        <f t="shared" si="107"/>
        <v>3811.7097488539707</v>
      </c>
      <c r="AA168" s="1511">
        <f t="shared" si="108"/>
        <v>0</v>
      </c>
      <c r="AB168" s="1511">
        <f t="shared" si="109"/>
        <v>20375.727454769236</v>
      </c>
      <c r="AC168" s="1511">
        <f t="shared" si="110"/>
        <v>49392.031550914238</v>
      </c>
      <c r="AD168" s="1537">
        <f t="shared" si="111"/>
        <v>0</v>
      </c>
      <c r="AE168" s="1506">
        <f t="shared" si="112"/>
        <v>0.27712854158293299</v>
      </c>
      <c r="AF168" s="1506">
        <f t="shared" si="113"/>
        <v>0.2331682321245761</v>
      </c>
      <c r="AG168" s="1506">
        <f t="shared" si="114"/>
        <v>7.7172564666120047E-2</v>
      </c>
      <c r="AH168" s="1506">
        <f t="shared" si="126"/>
        <v>0</v>
      </c>
      <c r="AI168" s="1506">
        <f t="shared" si="115"/>
        <v>0.41253066162637086</v>
      </c>
      <c r="AJ168" s="1543">
        <f t="shared" si="116"/>
        <v>1</v>
      </c>
      <c r="AK168" s="1557">
        <f t="shared" si="117"/>
        <v>9141.8109468747971</v>
      </c>
      <c r="AL168" s="1558">
        <f t="shared" si="118"/>
        <v>4311.9180988280004</v>
      </c>
      <c r="AM168" s="1558">
        <f t="shared" si="119"/>
        <v>234.21262382027572</v>
      </c>
      <c r="AN168" s="1558">
        <f t="shared" si="120"/>
        <v>13687.941669523074</v>
      </c>
      <c r="AO168" s="1545">
        <f t="shared" si="121"/>
        <v>0</v>
      </c>
      <c r="AV168" s="561"/>
      <c r="AW168" s="561"/>
    </row>
    <row r="169" spans="1:49">
      <c r="A169" s="127">
        <f>'Input data'!A149</f>
        <v>2049</v>
      </c>
      <c r="B169" s="662">
        <f>'Input data'!B149</f>
        <v>75.134360114565098</v>
      </c>
      <c r="C169" s="236">
        <f>'Input data'!C149</f>
        <v>5814.0235724591912</v>
      </c>
      <c r="D169" s="1513">
        <f>'Input data'!D149</f>
        <v>14445266.675808044</v>
      </c>
      <c r="E169" s="527">
        <f>'Input data'!J149*C169</f>
        <v>69494.823191082571</v>
      </c>
      <c r="F169" s="528">
        <f>'Input data'!L149</f>
        <v>83940.089866890616</v>
      </c>
      <c r="G169" s="528">
        <f t="shared" si="132"/>
        <v>13687.941669523079</v>
      </c>
      <c r="H169" s="528">
        <f t="shared" si="95"/>
        <v>39744.875841064175</v>
      </c>
      <c r="I169" s="530">
        <f t="shared" si="98"/>
        <v>14445.266675808045</v>
      </c>
      <c r="J169" s="649">
        <f t="shared" si="131"/>
        <v>0.4</v>
      </c>
      <c r="K169" s="775">
        <f t="shared" si="123"/>
        <v>4889.0331730231201</v>
      </c>
      <c r="L169" s="775">
        <f t="shared" si="99"/>
        <v>0</v>
      </c>
      <c r="M169" s="530">
        <f t="shared" si="124"/>
        <v>4889.0331730231201</v>
      </c>
      <c r="N169" s="649">
        <f t="shared" si="130"/>
        <v>0.5</v>
      </c>
      <c r="O169" s="530">
        <f t="shared" si="100"/>
        <v>751.91700000000026</v>
      </c>
      <c r="P169" s="1212">
        <f t="shared" si="127"/>
        <v>5640.9501730231204</v>
      </c>
      <c r="Q169" s="1366">
        <f t="shared" si="101"/>
        <v>47791.86733756413</v>
      </c>
      <c r="R169" s="1366">
        <f t="shared" si="125"/>
        <v>34103.925668041047</v>
      </c>
      <c r="S169" s="1516">
        <f t="shared" si="102"/>
        <v>0.87167235216807371</v>
      </c>
      <c r="T169" s="135" t="str">
        <f t="shared" si="103"/>
        <v>Yes</v>
      </c>
      <c r="U169" s="1516">
        <f t="shared" si="104"/>
        <v>0.87167235216807371</v>
      </c>
      <c r="V169" s="1541">
        <f t="shared" si="96"/>
        <v>49836.164198849576</v>
      </c>
      <c r="W169" s="1542">
        <f t="shared" si="97"/>
        <v>0.40628888677772335</v>
      </c>
      <c r="X169" s="527">
        <f t="shared" si="105"/>
        <v>13687.941669523083</v>
      </c>
      <c r="Y169" s="1511">
        <f t="shared" si="106"/>
        <v>11343.122934912411</v>
      </c>
      <c r="Z169" s="1511">
        <f t="shared" si="107"/>
        <v>3892.3531008325431</v>
      </c>
      <c r="AA169" s="1511">
        <f t="shared" si="108"/>
        <v>0</v>
      </c>
      <c r="AB169" s="1511">
        <f t="shared" si="109"/>
        <v>20912.746493581537</v>
      </c>
      <c r="AC169" s="1511">
        <f t="shared" si="110"/>
        <v>49836.164198849576</v>
      </c>
      <c r="AD169" s="1537">
        <f t="shared" si="111"/>
        <v>0</v>
      </c>
      <c r="AE169" s="1506">
        <f t="shared" si="112"/>
        <v>0.27465881232165651</v>
      </c>
      <c r="AF169" s="1506">
        <f t="shared" si="113"/>
        <v>0.22760826635157161</v>
      </c>
      <c r="AG169" s="1506">
        <f t="shared" si="114"/>
        <v>7.8102983313519031E-2</v>
      </c>
      <c r="AH169" s="1506">
        <f t="shared" si="126"/>
        <v>0</v>
      </c>
      <c r="AI169" s="1506">
        <f t="shared" si="115"/>
        <v>0.41962993801325282</v>
      </c>
      <c r="AJ169" s="1543">
        <f t="shared" si="116"/>
        <v>1</v>
      </c>
      <c r="AK169" s="1557">
        <f t="shared" si="117"/>
        <v>8667.1600054848277</v>
      </c>
      <c r="AL169" s="1558">
        <f t="shared" si="118"/>
        <v>4759.7033447369531</v>
      </c>
      <c r="AM169" s="1558">
        <f t="shared" si="119"/>
        <v>261.07831930130334</v>
      </c>
      <c r="AN169" s="1558">
        <f t="shared" si="120"/>
        <v>13687.941669523085</v>
      </c>
      <c r="AO169" s="1545">
        <f t="shared" si="121"/>
        <v>0</v>
      </c>
      <c r="AV169" s="561"/>
      <c r="AW169" s="561"/>
    </row>
    <row r="170" spans="1:49" ht="15.75" thickBot="1">
      <c r="A170" s="172">
        <f>'Input data'!A150</f>
        <v>2050</v>
      </c>
      <c r="B170" s="664">
        <f>'Input data'!B150</f>
        <v>75.517908999999989</v>
      </c>
      <c r="C170" s="239">
        <f>'Input data'!C150</f>
        <v>6000.3382578828714</v>
      </c>
      <c r="D170" s="1522">
        <f>'Input data'!D150</f>
        <v>13654181.77349142</v>
      </c>
      <c r="E170" s="670">
        <f>'Input data'!J150*C170</f>
        <v>71721.836198521094</v>
      </c>
      <c r="F170" s="667">
        <f>'Input data'!L150</f>
        <v>85376.017972012516</v>
      </c>
      <c r="G170" s="667">
        <f t="shared" si="132"/>
        <v>13687.941669523079</v>
      </c>
      <c r="H170" s="667">
        <f t="shared" si="95"/>
        <v>40280.356344942556</v>
      </c>
      <c r="I170" s="659">
        <f t="shared" si="98"/>
        <v>13654.18177349142</v>
      </c>
      <c r="J170" s="650">
        <f t="shared" si="131"/>
        <v>0.4</v>
      </c>
      <c r="K170" s="667">
        <f t="shared" si="123"/>
        <v>4621.288698870836</v>
      </c>
      <c r="L170" s="667">
        <f t="shared" si="99"/>
        <v>0</v>
      </c>
      <c r="M170" s="659">
        <f t="shared" si="124"/>
        <v>4621.288698870836</v>
      </c>
      <c r="N170" s="650">
        <f t="shared" si="130"/>
        <v>0.5</v>
      </c>
      <c r="O170" s="659">
        <f t="shared" si="100"/>
        <v>751.91700000000026</v>
      </c>
      <c r="P170" s="1701">
        <f t="shared" si="127"/>
        <v>5373.2056988708364</v>
      </c>
      <c r="Q170" s="1487">
        <f t="shared" si="101"/>
        <v>48595.092315594804</v>
      </c>
      <c r="R170" s="1487">
        <f t="shared" si="125"/>
        <v>34907.150646071721</v>
      </c>
      <c r="S170" s="1525">
        <f t="shared" si="102"/>
        <v>0.86398313763206691</v>
      </c>
      <c r="T170" s="1105" t="str">
        <f t="shared" si="103"/>
        <v>Yes</v>
      </c>
      <c r="U170" s="1525">
        <f t="shared" si="104"/>
        <v>0.86398313763206691</v>
      </c>
      <c r="V170" s="1546">
        <f t="shared" si="96"/>
        <v>50468.867325940795</v>
      </c>
      <c r="W170" s="1547">
        <f t="shared" si="97"/>
        <v>0.40886365369622635</v>
      </c>
      <c r="X170" s="670">
        <f t="shared" si="105"/>
        <v>13687.941669523079</v>
      </c>
      <c r="Y170" s="1520">
        <f t="shared" si="106"/>
        <v>11205.024036063271</v>
      </c>
      <c r="Z170" s="1520">
        <f t="shared" si="107"/>
        <v>3992.9906983461519</v>
      </c>
      <c r="AA170" s="1520">
        <f t="shared" si="108"/>
        <v>0</v>
      </c>
      <c r="AB170" s="1520">
        <f t="shared" si="109"/>
        <v>21582.910922008297</v>
      </c>
      <c r="AC170" s="1520">
        <f t="shared" si="110"/>
        <v>50468.867325940795</v>
      </c>
      <c r="AD170" s="1548">
        <f t="shared" si="111"/>
        <v>0</v>
      </c>
      <c r="AE170" s="1523">
        <f t="shared" si="112"/>
        <v>0.27121555118570162</v>
      </c>
      <c r="AF170" s="1523">
        <f t="shared" si="113"/>
        <v>0.22201853597581994</v>
      </c>
      <c r="AG170" s="1523">
        <f t="shared" si="114"/>
        <v>7.9117898021336633E-2</v>
      </c>
      <c r="AH170" s="1523">
        <f t="shared" si="126"/>
        <v>0</v>
      </c>
      <c r="AI170" s="1523">
        <f>AB170/AC170</f>
        <v>0.42764801481714187</v>
      </c>
      <c r="AJ170" s="1549">
        <f t="shared" si="116"/>
        <v>1</v>
      </c>
      <c r="AK170" s="1641">
        <f t="shared" si="117"/>
        <v>8192.5090640948529</v>
      </c>
      <c r="AL170" s="1642">
        <f t="shared" si="118"/>
        <v>5206.5656553820909</v>
      </c>
      <c r="AM170" s="1642">
        <f t="shared" si="119"/>
        <v>288.86695004613648</v>
      </c>
      <c r="AN170" s="1642">
        <f t="shared" si="120"/>
        <v>13687.941669523079</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9" ht="37.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3137.875983783445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3177.6171152014581</v>
      </c>
      <c r="D178" s="1513">
        <f>'Input data'!E118</f>
        <v>48363465.096576817</v>
      </c>
      <c r="E178" s="527">
        <f>'Input data'!J118*C178</f>
        <v>37981.947757476722</v>
      </c>
      <c r="F178" s="528">
        <f>'Input data'!L118</f>
        <v>86345.412854053546</v>
      </c>
      <c r="G178" s="938">
        <f>G177*0.94</f>
        <v>64333.325846758482</v>
      </c>
      <c r="H178" s="1511">
        <f>E178*$B$12+I178*$E$80-G178</f>
        <v>2847.7893873107823</v>
      </c>
      <c r="I178" s="1513">
        <f t="shared" ref="I178:I210" si="136">D178/1000</f>
        <v>48363.465096576816</v>
      </c>
      <c r="J178" s="649">
        <f>($J$190-$J$177)/($A$190-$A$177)+J177</f>
        <v>8.7582527933999524E-2</v>
      </c>
      <c r="K178" s="1514">
        <f>(I178)*J178-(I178)*$J$137</f>
        <v>1259.1326254853975</v>
      </c>
      <c r="L178" s="1514">
        <f t="shared" ref="L178:L210" si="137">(E178)*$C$12*$G$12-(E178)*$C$12*$G$12</f>
        <v>0</v>
      </c>
      <c r="M178" s="1513">
        <f>L178+K178</f>
        <v>1259.1326254853975</v>
      </c>
      <c r="N178" s="649">
        <v>0.05</v>
      </c>
      <c r="O178" s="530">
        <f t="shared" ref="O178:O210" si="138">N178*$E$177*($C$85)*$B$12</f>
        <v>75.191700000000026</v>
      </c>
      <c r="P178" s="1212">
        <f>O178+M178</f>
        <v>1334.3243254853976</v>
      </c>
      <c r="Q178" s="1366">
        <f t="shared" ref="Q178:Q210" si="139">E178*$B$12+(1-$J$137)*I178-P178</f>
        <v>65846.790908583862</v>
      </c>
      <c r="R178" s="1366">
        <f>Q178-G178</f>
        <v>1513.46506182538</v>
      </c>
      <c r="S178" s="576">
        <f t="shared" ref="S178:S210" si="140">R178/(Q178-I178*(1-J178))</f>
        <v>6.9683534038100611E-2</v>
      </c>
      <c r="T178" s="135" t="str">
        <f t="shared" ref="T178:T210" si="141">IF(AND(S178&gt;=0,S178&lt;=1),"Yes","No")</f>
        <v>Yes</v>
      </c>
      <c r="U178" s="1528">
        <f t="shared" ref="U178:U210" si="142">IF(S178&lt;=0,0,IF(S178&gt;=1,1,S178))</f>
        <v>6.9683534038100611E-2</v>
      </c>
      <c r="V178" s="1496">
        <f t="shared" si="134"/>
        <v>84831.947792228166</v>
      </c>
      <c r="W178" s="1529">
        <f t="shared" si="135"/>
        <v>1.7528030868107947E-2</v>
      </c>
      <c r="X178" s="527">
        <f t="shared" ref="X178:X210" si="143">(E178*$B$12-O178-L178)*(1-U178)+I178*(1-J178)</f>
        <v>64333.325846758496</v>
      </c>
      <c r="Y178" s="1511">
        <f t="shared" ref="Y178:Y210" si="144">I178*J178+E178*$G$12*$C$12</f>
        <v>7277.3183086122835</v>
      </c>
      <c r="Z178" s="1533">
        <f t="shared" ref="Z178:Z210" si="145">($C$12*$H$12*E178+O178)</f>
        <v>1791.5768124499484</v>
      </c>
      <c r="AA178" s="1533">
        <f t="shared" ref="AA178:AA210" si="146">$F$137*$D$11</f>
        <v>0</v>
      </c>
      <c r="AB178" s="1533">
        <f t="shared" ref="AB178:AB210" si="147">E178*$E$12</f>
        <v>11429.726824407437</v>
      </c>
      <c r="AC178" s="1533">
        <f t="shared" ref="AC178:AC210" si="148">SUM(X178:AB178)</f>
        <v>84831.947792228166</v>
      </c>
      <c r="AD178" s="1489">
        <f t="shared" ref="AD178:AD210" si="149">X178-G178</f>
        <v>0</v>
      </c>
      <c r="AE178" s="649">
        <f t="shared" ref="AE178:AE210" si="150">X178/AC178</f>
        <v>0.75836200300769663</v>
      </c>
      <c r="AF178" s="417">
        <f t="shared" ref="AF178:AF210" si="151">Y178/AC178</f>
        <v>8.5785113957727505E-2</v>
      </c>
      <c r="AG178" s="417">
        <f t="shared" ref="AG178:AG210" si="152">Z178/AC178</f>
        <v>2.1119128572149592E-2</v>
      </c>
      <c r="AH178" s="417">
        <f>AA178/AC178</f>
        <v>0</v>
      </c>
      <c r="AI178" s="417">
        <f t="shared" ref="AI178:AI209" si="153">AB178/AC178</f>
        <v>0.1347337544624263</v>
      </c>
      <c r="AJ178" s="417">
        <f t="shared" ref="AJ178:AJ210" si="154">SUM(AE178:AI178)</f>
        <v>1</v>
      </c>
      <c r="AK178" s="1499">
        <f t="shared" ref="AK178:AK210" si="155">I178*(1-$J$177)-K178</f>
        <v>44127.670563770866</v>
      </c>
      <c r="AL178" s="1500">
        <f t="shared" ref="AL178:AL210" si="156">(E178*$C$86*$B$12-L178)*(1-U178)</f>
        <v>18858.846996602741</v>
      </c>
      <c r="AM178" s="1500">
        <f t="shared" ref="AM178:AM210" si="157">(E178*($C$85)*$B$12-O178)*(1-U178)</f>
        <v>1346.8082863848815</v>
      </c>
      <c r="AN178" s="1500">
        <f t="shared" ref="AN178:AN210" si="158">SUM(AK178:AM178)</f>
        <v>64333.325846758489</v>
      </c>
      <c r="AO178" s="1186">
        <f t="shared" ref="AO178:AO210" si="159">AN178-X178</f>
        <v>0</v>
      </c>
    </row>
    <row r="179" spans="1:41">
      <c r="A179" s="873">
        <f>'Input data'!A119</f>
        <v>2019</v>
      </c>
      <c r="B179" s="1553">
        <f>'Input data'!B119</f>
        <v>58.364834921819444</v>
      </c>
      <c r="C179" s="1552">
        <f>'Input data'!C119</f>
        <v>3191.1157871170903</v>
      </c>
      <c r="D179" s="1513">
        <f>'Input data'!E119</f>
        <v>48129044.025280453</v>
      </c>
      <c r="E179" s="1510">
        <f>'Input data'!J119*C179</f>
        <v>38143.296917210952</v>
      </c>
      <c r="F179" s="1511">
        <f>'Input data'!L119</f>
        <v>86272.340942491399</v>
      </c>
      <c r="G179" s="1559">
        <f>G177*0.89</f>
        <v>60911.340429377713</v>
      </c>
      <c r="H179" s="1511">
        <f t="shared" ref="H179:H210" si="160">E179*$B$12+I179*$E$80-G179</f>
        <v>6142.3651168320212</v>
      </c>
      <c r="I179" s="1513">
        <f t="shared" si="136"/>
        <v>48129.044025280455</v>
      </c>
      <c r="J179" s="1456">
        <f t="shared" ref="J179:J189" si="161">($J$190-$J$177)/($A$190-$A$177)+J178</f>
        <v>0.11361731727283289</v>
      </c>
      <c r="K179" s="1514">
        <f t="shared" ref="K179:K210" si="162">(I179)*J179-(I179)*$J$137</f>
        <v>2506.059044555227</v>
      </c>
      <c r="L179" s="1514">
        <f t="shared" si="137"/>
        <v>0</v>
      </c>
      <c r="M179" s="1513">
        <f t="shared" ref="M179:M210" si="163">L179+K179</f>
        <v>2506.059044555227</v>
      </c>
      <c r="N179" s="1456">
        <v>0.1</v>
      </c>
      <c r="O179" s="530">
        <f t="shared" si="138"/>
        <v>150.38340000000005</v>
      </c>
      <c r="P179" s="1212">
        <f>O179+M179</f>
        <v>2656.4424445552272</v>
      </c>
      <c r="Q179" s="1366">
        <f t="shared" si="139"/>
        <v>64397.263101654506</v>
      </c>
      <c r="R179" s="1366">
        <f t="shared" ref="R179:R210" si="164">Q179-G179</f>
        <v>3485.9226722767926</v>
      </c>
      <c r="S179" s="576">
        <f t="shared" si="140"/>
        <v>0.1603717598145171</v>
      </c>
      <c r="T179" s="135" t="str">
        <f t="shared" si="141"/>
        <v>Yes</v>
      </c>
      <c r="U179" s="1528">
        <f t="shared" si="142"/>
        <v>0.1603717598145171</v>
      </c>
      <c r="V179" s="1496">
        <f t="shared" si="134"/>
        <v>82786.418270214621</v>
      </c>
      <c r="W179" s="1529">
        <f t="shared" si="135"/>
        <v>4.0406028562508522E-2</v>
      </c>
      <c r="X179" s="527">
        <f t="shared" si="143"/>
        <v>60911.34042937772</v>
      </c>
      <c r="Y179" s="1511">
        <f t="shared" si="144"/>
        <v>8522.7371816614504</v>
      </c>
      <c r="Z179" s="1533">
        <f t="shared" si="145"/>
        <v>1874.0597998121038</v>
      </c>
      <c r="AA179" s="1533">
        <f t="shared" si="146"/>
        <v>0</v>
      </c>
      <c r="AB179" s="1533">
        <f t="shared" si="147"/>
        <v>11478.280859363344</v>
      </c>
      <c r="AC179" s="1533">
        <f t="shared" si="148"/>
        <v>82786.418270214621</v>
      </c>
      <c r="AD179" s="1489">
        <f t="shared" si="149"/>
        <v>0</v>
      </c>
      <c r="AE179" s="649">
        <f t="shared" si="150"/>
        <v>0.73576489600701511</v>
      </c>
      <c r="AF179" s="417">
        <f t="shared" si="151"/>
        <v>0.10294849517276206</v>
      </c>
      <c r="AG179" s="417">
        <f t="shared" si="152"/>
        <v>2.263728566798455E-2</v>
      </c>
      <c r="AH179" s="417">
        <f t="shared" ref="AH179:AH210" si="165">AA179/AC179</f>
        <v>0</v>
      </c>
      <c r="AI179" s="417">
        <f t="shared" si="153"/>
        <v>0.13864932315223821</v>
      </c>
      <c r="AJ179" s="417">
        <f t="shared" si="154"/>
        <v>0.99999999999999989</v>
      </c>
      <c r="AK179" s="1499">
        <f t="shared" si="155"/>
        <v>42660.751160222018</v>
      </c>
      <c r="AL179" s="1500">
        <f t="shared" si="156"/>
        <v>17092.770562797115</v>
      </c>
      <c r="AM179" s="1500">
        <f t="shared" si="157"/>
        <v>1157.8187063585763</v>
      </c>
      <c r="AN179" s="1500">
        <f t="shared" si="158"/>
        <v>60911.340429377713</v>
      </c>
      <c r="AO179" s="1186">
        <f t="shared" si="159"/>
        <v>0</v>
      </c>
    </row>
    <row r="180" spans="1:41">
      <c r="A180" s="873">
        <f>'Input data'!A120</f>
        <v>2020</v>
      </c>
      <c r="B180" s="1553">
        <f>'Input data'!B120</f>
        <v>59.308690000000006</v>
      </c>
      <c r="C180" s="1552">
        <f>'Input data'!C120</f>
        <v>2966.2682082444217</v>
      </c>
      <c r="D180" s="1513">
        <f>'Input data'!E120</f>
        <v>46058160.682511166</v>
      </c>
      <c r="E180" s="1510">
        <f>'Input data'!J120*C180</f>
        <v>35455.701563673407</v>
      </c>
      <c r="F180" s="1511">
        <f>'Input data'!L120</f>
        <v>81513.862246184581</v>
      </c>
      <c r="G180" s="1559">
        <f>G177*0.81</f>
        <v>55436.163761568481</v>
      </c>
      <c r="H180" s="1511">
        <f t="shared" si="160"/>
        <v>8131.9552796752469</v>
      </c>
      <c r="I180" s="1513">
        <f t="shared" si="136"/>
        <v>46058.160682511167</v>
      </c>
      <c r="J180" s="1456">
        <f t="shared" si="161"/>
        <v>0.13965210661166627</v>
      </c>
      <c r="K180" s="1514">
        <f>(I180)*J180-(I180)*$J$177</f>
        <v>3597.3435321099482</v>
      </c>
      <c r="L180" s="1514">
        <f t="shared" si="137"/>
        <v>0</v>
      </c>
      <c r="M180" s="1513">
        <f t="shared" si="163"/>
        <v>3597.3435321099482</v>
      </c>
      <c r="N180" s="1456">
        <f>($N$142-$N$137)/($A$102-$A$97)+N179</f>
        <v>0.2</v>
      </c>
      <c r="O180" s="530">
        <f t="shared" si="138"/>
        <v>300.7668000000001</v>
      </c>
      <c r="P180" s="1212">
        <f t="shared" ref="P180:P210" si="166">O180+M180</f>
        <v>3898.1103321099481</v>
      </c>
      <c r="Q180" s="1366">
        <f t="shared" si="139"/>
        <v>59670.008709133777</v>
      </c>
      <c r="R180" s="1366">
        <f t="shared" si="164"/>
        <v>4233.844947565296</v>
      </c>
      <c r="S180" s="576">
        <f>R180/(Q180-I180*(1-J180))</f>
        <v>0.21122789250671228</v>
      </c>
      <c r="T180" s="135" t="str">
        <f t="shared" si="141"/>
        <v>Yes</v>
      </c>
      <c r="U180" s="1528">
        <f>IF(S180&lt;=0,0,IF(S180&gt;=1,1,S180))</f>
        <v>0.21122789250671228</v>
      </c>
      <c r="V180" s="1496">
        <f>AC180</f>
        <v>77280.017298619277</v>
      </c>
      <c r="W180" s="1529">
        <f t="shared" si="135"/>
        <v>5.1940183312360166E-2</v>
      </c>
      <c r="X180" s="527">
        <f>(E180*$B$12-O180-L180)*(1-U180)+I180*(1-J180)</f>
        <v>55436.163761568474</v>
      </c>
      <c r="Y180" s="1511">
        <f t="shared" si="144"/>
        <v>9271.3458423488573</v>
      </c>
      <c r="Z180" s="1533">
        <f t="shared" si="145"/>
        <v>1902.992117772915</v>
      </c>
      <c r="AA180" s="1533">
        <f t="shared" si="146"/>
        <v>0</v>
      </c>
      <c r="AB180" s="1533">
        <f>E180*$E$12</f>
        <v>10669.515576929032</v>
      </c>
      <c r="AC180" s="1533">
        <f>SUM(X180:AB180)</f>
        <v>77280.017298619277</v>
      </c>
      <c r="AD180" s="1489">
        <f t="shared" si="149"/>
        <v>0</v>
      </c>
      <c r="AE180" s="649">
        <f t="shared" si="150"/>
        <v>0.7173415030091993</v>
      </c>
      <c r="AF180" s="417">
        <f t="shared" si="151"/>
        <v>0.11997080443865925</v>
      </c>
      <c r="AG180" s="417">
        <f t="shared" si="152"/>
        <v>2.4624633693073911E-2</v>
      </c>
      <c r="AH180" s="417">
        <f t="shared" si="165"/>
        <v>0</v>
      </c>
      <c r="AI180" s="417">
        <f t="shared" si="153"/>
        <v>0.13806305885906756</v>
      </c>
      <c r="AJ180" s="417">
        <f t="shared" si="154"/>
        <v>1</v>
      </c>
      <c r="AK180" s="1499">
        <f t="shared" si="155"/>
        <v>39626.041516539866</v>
      </c>
      <c r="AL180" s="1500">
        <f t="shared" si="156"/>
        <v>14926.047698657248</v>
      </c>
      <c r="AM180" s="1500">
        <f t="shared" si="157"/>
        <v>884.07454637136323</v>
      </c>
      <c r="AN180" s="1500">
        <f t="shared" si="158"/>
        <v>55436.163761568474</v>
      </c>
      <c r="AO180" s="1186">
        <f t="shared" si="159"/>
        <v>0</v>
      </c>
    </row>
    <row r="181" spans="1:41">
      <c r="A181" s="873">
        <f>'Input data'!A121</f>
        <v>2021</v>
      </c>
      <c r="B181" s="1553">
        <f>'Input data'!B121</f>
        <v>59.991580449204264</v>
      </c>
      <c r="C181" s="1552">
        <f>'Input data'!C121</f>
        <v>3038.1751914578113</v>
      </c>
      <c r="D181" s="1513">
        <f>'Input data'!E121</f>
        <v>46117917.659239456</v>
      </c>
      <c r="E181" s="1510">
        <f>'Input data'!J121*C181</f>
        <v>36315.20325339651</v>
      </c>
      <c r="F181" s="1511">
        <f>'Input data'!L121</f>
        <v>82433.120912635961</v>
      </c>
      <c r="G181" s="1559">
        <f>G177*0.65</f>
        <v>44485.810425950018</v>
      </c>
      <c r="H181" s="1511">
        <f t="shared" si="160"/>
        <v>19631.575874230308</v>
      </c>
      <c r="I181" s="1513">
        <f t="shared" si="136"/>
        <v>46117.917659239458</v>
      </c>
      <c r="J181" s="1456">
        <f t="shared" si="161"/>
        <v>0.16568689595049965</v>
      </c>
      <c r="K181" s="1514">
        <f t="shared" si="162"/>
        <v>4802.6810840158523</v>
      </c>
      <c r="L181" s="1514">
        <f t="shared" si="137"/>
        <v>0</v>
      </c>
      <c r="M181" s="1513">
        <f t="shared" si="163"/>
        <v>4802.6810840158523</v>
      </c>
      <c r="N181" s="1456">
        <v>0.4</v>
      </c>
      <c r="O181" s="530">
        <f t="shared" si="138"/>
        <v>601.53360000000021</v>
      </c>
      <c r="P181" s="1212">
        <f t="shared" si="166"/>
        <v>5404.214684015853</v>
      </c>
      <c r="Q181" s="1366">
        <f t="shared" si="139"/>
        <v>58713.171616164473</v>
      </c>
      <c r="R181" s="1366">
        <f t="shared" si="164"/>
        <v>14227.361190214455</v>
      </c>
      <c r="S181" s="576">
        <f t="shared" si="140"/>
        <v>0.70305831165750499</v>
      </c>
      <c r="T181" s="135" t="str">
        <f t="shared" si="141"/>
        <v>Yes</v>
      </c>
      <c r="U181" s="1528">
        <f t="shared" si="142"/>
        <v>0.70305831165750499</v>
      </c>
      <c r="V181" s="1496">
        <f t="shared" si="134"/>
        <v>68205.759722421513</v>
      </c>
      <c r="W181" s="1529">
        <f t="shared" si="135"/>
        <v>0.1725927762130085</v>
      </c>
      <c r="X181" s="527">
        <f t="shared" si="143"/>
        <v>44485.810425950018</v>
      </c>
      <c r="Y181" s="1511">
        <f t="shared" si="144"/>
        <v>10549.188598714209</v>
      </c>
      <c r="Z181" s="1533">
        <f t="shared" si="145"/>
        <v>2242.5993667616299</v>
      </c>
      <c r="AA181" s="1533">
        <f t="shared" si="146"/>
        <v>0</v>
      </c>
      <c r="AB181" s="1533">
        <f t="shared" si="147"/>
        <v>10928.161330995657</v>
      </c>
      <c r="AC181" s="1533">
        <f t="shared" si="148"/>
        <v>68205.759722421513</v>
      </c>
      <c r="AD181" s="1005">
        <f t="shared" si="149"/>
        <v>0</v>
      </c>
      <c r="AE181" s="649">
        <f t="shared" si="150"/>
        <v>0.65222952734482986</v>
      </c>
      <c r="AF181" s="417">
        <f t="shared" si="151"/>
        <v>0.15466712256628287</v>
      </c>
      <c r="AG181" s="417">
        <f t="shared" si="152"/>
        <v>3.2879911841586194E-2</v>
      </c>
      <c r="AH181" s="417">
        <f t="shared" si="165"/>
        <v>0</v>
      </c>
      <c r="AI181" s="417">
        <f t="shared" si="153"/>
        <v>0.16022343824730106</v>
      </c>
      <c r="AJ181" s="417">
        <f t="shared" si="154"/>
        <v>1</v>
      </c>
      <c r="AK181" s="1499">
        <f t="shared" si="155"/>
        <v>38476.783034579341</v>
      </c>
      <c r="AL181" s="1500">
        <f t="shared" si="156"/>
        <v>5755.2852030088334</v>
      </c>
      <c r="AM181" s="1500">
        <f t="shared" si="157"/>
        <v>253.74218836184426</v>
      </c>
      <c r="AN181" s="1500">
        <f t="shared" si="158"/>
        <v>44485.810425950018</v>
      </c>
      <c r="AO181" s="1186">
        <f t="shared" si="159"/>
        <v>0</v>
      </c>
    </row>
    <row r="182" spans="1:41">
      <c r="A182" s="873">
        <f>'Input data'!A122</f>
        <v>2022</v>
      </c>
      <c r="B182" s="1553">
        <f>'Input data'!B122</f>
        <v>60.682333816399378</v>
      </c>
      <c r="C182" s="1552">
        <f>'Input data'!C122</f>
        <v>3104.0528937895433</v>
      </c>
      <c r="D182" s="1513">
        <f>'Input data'!E122</f>
        <v>46098961.111762151</v>
      </c>
      <c r="E182" s="1510">
        <f>'Input data'!J122*C182</f>
        <v>37102.637156737575</v>
      </c>
      <c r="F182" s="1511">
        <f>'Input data'!L122</f>
        <v>83201.598268499729</v>
      </c>
      <c r="G182" s="1559">
        <f>G177*(1-E4)</f>
        <v>34219.854173807704</v>
      </c>
      <c r="H182" s="1511">
        <f t="shared" si="160"/>
        <v>30331.577491585471</v>
      </c>
      <c r="I182" s="1513">
        <f t="shared" si="136"/>
        <v>46098.961111762153</v>
      </c>
      <c r="J182" s="1456">
        <f t="shared" si="161"/>
        <v>0.19172168528933303</v>
      </c>
      <c r="K182" s="1514">
        <f t="shared" si="162"/>
        <v>6000.8837064189975</v>
      </c>
      <c r="L182" s="1514">
        <f t="shared" si="137"/>
        <v>0</v>
      </c>
      <c r="M182" s="1513">
        <f t="shared" si="163"/>
        <v>6000.8837064189975</v>
      </c>
      <c r="N182" s="1456">
        <f>$E$26</f>
        <v>0.5</v>
      </c>
      <c r="O182" s="530">
        <f t="shared" si="138"/>
        <v>751.91700000000026</v>
      </c>
      <c r="P182" s="1212">
        <f t="shared" si="166"/>
        <v>6752.8007064189978</v>
      </c>
      <c r="Q182" s="1366">
        <f t="shared" si="139"/>
        <v>57798.63095897418</v>
      </c>
      <c r="R182" s="1366">
        <f t="shared" si="164"/>
        <v>23578.776785166476</v>
      </c>
      <c r="S182" s="576">
        <f t="shared" si="140"/>
        <v>1.1480650530909178</v>
      </c>
      <c r="T182" s="135" t="str">
        <f t="shared" si="141"/>
        <v>No</v>
      </c>
      <c r="U182" s="1528">
        <f t="shared" si="142"/>
        <v>1</v>
      </c>
      <c r="V182" s="1496">
        <f t="shared" si="134"/>
        <v>62663.757906853236</v>
      </c>
      <c r="W182" s="1529">
        <f>(1-V182/F182)</f>
        <v>0.24684430093961496</v>
      </c>
      <c r="X182" s="527">
        <f t="shared" si="143"/>
        <v>37260.790597327687</v>
      </c>
      <c r="Y182" s="1511">
        <f t="shared" si="144"/>
        <v>11809.280731790779</v>
      </c>
      <c r="Z182" s="1533">
        <f t="shared" si="145"/>
        <v>2428.5665087372349</v>
      </c>
      <c r="AA182" s="1533">
        <f t="shared" si="146"/>
        <v>0</v>
      </c>
      <c r="AB182" s="1533">
        <f t="shared" si="147"/>
        <v>11165.120068997541</v>
      </c>
      <c r="AC182" s="1533">
        <f t="shared" si="148"/>
        <v>62663.757906853236</v>
      </c>
      <c r="AD182" s="1005">
        <f t="shared" si="149"/>
        <v>3040.9364235199828</v>
      </c>
      <c r="AE182" s="649">
        <f t="shared" si="150"/>
        <v>0.59461468386103045</v>
      </c>
      <c r="AF182" s="417">
        <f t="shared" si="151"/>
        <v>0.18845471651005555</v>
      </c>
      <c r="AG182" s="417">
        <f t="shared" si="152"/>
        <v>3.8755519775037849E-2</v>
      </c>
      <c r="AH182" s="417">
        <f t="shared" si="165"/>
        <v>0</v>
      </c>
      <c r="AI182" s="417">
        <f t="shared" si="153"/>
        <v>0.17817507985387621</v>
      </c>
      <c r="AJ182" s="417">
        <f t="shared" si="154"/>
        <v>1</v>
      </c>
      <c r="AK182" s="1499">
        <f t="shared" si="155"/>
        <v>37260.790597327694</v>
      </c>
      <c r="AL182" s="1500">
        <f t="shared" si="156"/>
        <v>0</v>
      </c>
      <c r="AM182" s="1500">
        <f t="shared" si="157"/>
        <v>0</v>
      </c>
      <c r="AN182" s="1500">
        <f t="shared" si="158"/>
        <v>37260.790597327694</v>
      </c>
      <c r="AO182" s="1186">
        <f t="shared" si="159"/>
        <v>0</v>
      </c>
    </row>
    <row r="183" spans="1:41">
      <c r="A183" s="873">
        <f>'Input data'!A123</f>
        <v>2023</v>
      </c>
      <c r="B183" s="1553">
        <f>'Input data'!B123</f>
        <v>61.381040636574369</v>
      </c>
      <c r="C183" s="1552">
        <f>'Input data'!C123</f>
        <v>3174.6577899429631</v>
      </c>
      <c r="D183" s="1513">
        <f>'Input data'!E123</f>
        <v>46029462.884833738</v>
      </c>
      <c r="E183" s="1510">
        <f>'Input data'!J123*C183</f>
        <v>37946.575044751888</v>
      </c>
      <c r="F183" s="1511">
        <f>'Input data'!L123</f>
        <v>83976.037929585626</v>
      </c>
      <c r="G183" s="1559">
        <f>($G$147-$G$142)/($A$147-$A$142)+G182</f>
        <v>32166.662923379241</v>
      </c>
      <c r="H183" s="1511">
        <f t="shared" si="160"/>
        <v>32803.805542549846</v>
      </c>
      <c r="I183" s="1513">
        <f t="shared" si="136"/>
        <v>46029.462884833738</v>
      </c>
      <c r="J183" s="1456">
        <f t="shared" si="161"/>
        <v>0.21775647462816641</v>
      </c>
      <c r="K183" s="1514">
        <f t="shared" si="162"/>
        <v>7190.2042175177758</v>
      </c>
      <c r="L183" s="1514">
        <f t="shared" si="137"/>
        <v>0</v>
      </c>
      <c r="M183" s="1513">
        <f t="shared" si="163"/>
        <v>7190.2042175177758</v>
      </c>
      <c r="N183" s="1456">
        <f>($N$147-$N$142)/($A$107-$A$102)+N182</f>
        <v>0.5</v>
      </c>
      <c r="O183" s="530">
        <f t="shared" si="138"/>
        <v>751.91700000000026</v>
      </c>
      <c r="P183" s="1212">
        <f t="shared" si="166"/>
        <v>7942.1212175177761</v>
      </c>
      <c r="Q183" s="1366">
        <f t="shared" si="139"/>
        <v>57028.347248411308</v>
      </c>
      <c r="R183" s="1366">
        <f t="shared" si="164"/>
        <v>24861.684325032067</v>
      </c>
      <c r="S183" s="576">
        <f t="shared" si="140"/>
        <v>1.1826452529778859</v>
      </c>
      <c r="T183" s="135" t="str">
        <f t="shared" si="141"/>
        <v>No</v>
      </c>
      <c r="U183" s="1528">
        <f t="shared" si="142"/>
        <v>1</v>
      </c>
      <c r="V183" s="1496">
        <f t="shared" si="134"/>
        <v>62953.939999178634</v>
      </c>
      <c r="W183" s="1529">
        <f t="shared" si="135"/>
        <v>0.2503344817010078</v>
      </c>
      <c r="X183" s="527">
        <f t="shared" si="143"/>
        <v>36006.249318004317</v>
      </c>
      <c r="Y183" s="1511">
        <f t="shared" si="144"/>
        <v>13061.904761551337</v>
      </c>
      <c r="Z183" s="1533">
        <f t="shared" si="145"/>
        <v>2466.7036373560554</v>
      </c>
      <c r="AA183" s="1533">
        <f t="shared" si="146"/>
        <v>0</v>
      </c>
      <c r="AB183" s="1533">
        <f t="shared" si="147"/>
        <v>11419.082282266927</v>
      </c>
      <c r="AC183" s="1533">
        <f t="shared" si="148"/>
        <v>62953.939999178634</v>
      </c>
      <c r="AD183" s="1005">
        <f t="shared" si="149"/>
        <v>3839.5863946250756</v>
      </c>
      <c r="AE183" s="649">
        <f t="shared" si="150"/>
        <v>0.57194592297915103</v>
      </c>
      <c r="AF183" s="417">
        <f t="shared" si="151"/>
        <v>0.20748351511790616</v>
      </c>
      <c r="AG183" s="417">
        <f t="shared" si="152"/>
        <v>3.9182672877793492E-2</v>
      </c>
      <c r="AH183" s="417">
        <f t="shared" si="165"/>
        <v>0</v>
      </c>
      <c r="AI183" s="417">
        <f t="shared" si="153"/>
        <v>0.18138788902514938</v>
      </c>
      <c r="AJ183" s="417">
        <f t="shared" si="154"/>
        <v>1.0000000000000002</v>
      </c>
      <c r="AK183" s="1499">
        <f t="shared" si="155"/>
        <v>36006.249318004309</v>
      </c>
      <c r="AL183" s="1500">
        <f t="shared" si="156"/>
        <v>0</v>
      </c>
      <c r="AM183" s="1500">
        <f t="shared" si="157"/>
        <v>0</v>
      </c>
      <c r="AN183" s="1500">
        <f t="shared" si="158"/>
        <v>36006.249318004309</v>
      </c>
      <c r="AO183" s="1186">
        <f t="shared" si="159"/>
        <v>0</v>
      </c>
    </row>
    <row r="184" spans="1:41">
      <c r="A184" s="873">
        <f>'Input data'!A124</f>
        <v>2024</v>
      </c>
      <c r="B184" s="1553">
        <f>'Input data'!B124</f>
        <v>62.087792487153699</v>
      </c>
      <c r="C184" s="1552">
        <f>'Input data'!C124</f>
        <v>3245.7786398987987</v>
      </c>
      <c r="D184" s="1513">
        <f>'Input data'!E124</f>
        <v>46760887.053286292</v>
      </c>
      <c r="E184" s="1510">
        <f>'Input data'!J124*C184</f>
        <v>38796.680110767251</v>
      </c>
      <c r="F184" s="1511">
        <f>'Input data'!L124</f>
        <v>85557.567164053544</v>
      </c>
      <c r="G184" s="1559">
        <f t="shared" ref="G184:G186" si="167">($G$147-$G$142)/($A$147-$A$142)+G183</f>
        <v>30113.471672950778</v>
      </c>
      <c r="H184" s="1511">
        <f t="shared" si="160"/>
        <v>36031.19979731497</v>
      </c>
      <c r="I184" s="1513">
        <f t="shared" si="136"/>
        <v>46760.887053286293</v>
      </c>
      <c r="J184" s="1456">
        <f t="shared" si="161"/>
        <v>0.24379126396699979</v>
      </c>
      <c r="K184" s="1514">
        <f t="shared" si="162"/>
        <v>8521.8689061050281</v>
      </c>
      <c r="L184" s="1514">
        <f t="shared" si="137"/>
        <v>0</v>
      </c>
      <c r="M184" s="1513">
        <f t="shared" si="163"/>
        <v>8521.8689061050281</v>
      </c>
      <c r="N184" s="1456">
        <f>($N$147-$N$142)/($A$107-$A$102)+N183</f>
        <v>0.5</v>
      </c>
      <c r="O184" s="530">
        <f t="shared" si="138"/>
        <v>751.91700000000026</v>
      </c>
      <c r="P184" s="1212">
        <f t="shared" si="166"/>
        <v>9273.7859061050276</v>
      </c>
      <c r="Q184" s="1366">
        <f t="shared" si="139"/>
        <v>56870.885564160722</v>
      </c>
      <c r="R184" s="1366">
        <f t="shared" si="164"/>
        <v>26757.413891209944</v>
      </c>
      <c r="S184" s="576">
        <f t="shared" si="140"/>
        <v>1.2439584107468653</v>
      </c>
      <c r="T184" s="135" t="str">
        <f t="shared" si="141"/>
        <v>No</v>
      </c>
      <c r="U184" s="1528">
        <f t="shared" si="142"/>
        <v>1</v>
      </c>
      <c r="V184" s="1496">
        <f t="shared" si="134"/>
        <v>64047.672894240335</v>
      </c>
      <c r="W184" s="1529">
        <f t="shared" si="135"/>
        <v>0.25140843741581342</v>
      </c>
      <c r="X184" s="527">
        <f t="shared" si="143"/>
        <v>35360.991294347514</v>
      </c>
      <c r="Y184" s="1511">
        <f t="shared" si="144"/>
        <v>14506.661787177101</v>
      </c>
      <c r="Z184" s="1533">
        <f t="shared" si="145"/>
        <v>2505.1194576463622</v>
      </c>
      <c r="AA184" s="1533">
        <f t="shared" si="146"/>
        <v>0</v>
      </c>
      <c r="AB184" s="1533">
        <f t="shared" si="147"/>
        <v>11674.900355069361</v>
      </c>
      <c r="AC184" s="1533">
        <f t="shared" si="148"/>
        <v>64047.672894240335</v>
      </c>
      <c r="AD184" s="1005">
        <f t="shared" si="149"/>
        <v>5247.5196213967356</v>
      </c>
      <c r="AE184" s="649">
        <f t="shared" si="150"/>
        <v>0.55210423261962804</v>
      </c>
      <c r="AF184" s="417">
        <f t="shared" si="151"/>
        <v>0.22649787465551544</v>
      </c>
      <c r="AG184" s="417">
        <f t="shared" si="152"/>
        <v>3.9113356417851082E-2</v>
      </c>
      <c r="AH184" s="417">
        <f t="shared" si="165"/>
        <v>0</v>
      </c>
      <c r="AI184" s="417">
        <f t="shared" si="153"/>
        <v>0.18228453630700545</v>
      </c>
      <c r="AJ184" s="417">
        <f t="shared" si="154"/>
        <v>1</v>
      </c>
      <c r="AK184" s="1499">
        <f t="shared" si="155"/>
        <v>35360.991294347506</v>
      </c>
      <c r="AL184" s="1500">
        <f t="shared" si="156"/>
        <v>0</v>
      </c>
      <c r="AM184" s="1500">
        <f t="shared" si="157"/>
        <v>0</v>
      </c>
      <c r="AN184" s="1500">
        <f t="shared" si="158"/>
        <v>35360.991294347506</v>
      </c>
      <c r="AO184" s="1186">
        <f t="shared" si="159"/>
        <v>0</v>
      </c>
    </row>
    <row r="185" spans="1:41">
      <c r="A185" s="873">
        <f>'Input data'!A125</f>
        <v>2025</v>
      </c>
      <c r="B185" s="1553">
        <f>'Input data'!B125</f>
        <v>62.802682000000026</v>
      </c>
      <c r="C185" s="1552">
        <f>'Input data'!C125</f>
        <v>3318.0901258130493</v>
      </c>
      <c r="D185" s="1513">
        <f>'Input data'!E125</f>
        <v>47471515.729288042</v>
      </c>
      <c r="E185" s="1510">
        <f>'Input data'!J125*C185</f>
        <v>39661.016807319334</v>
      </c>
      <c r="F185" s="1511">
        <f>'Input data'!L125</f>
        <v>87132.532536607381</v>
      </c>
      <c r="G185" s="1559">
        <f t="shared" si="167"/>
        <v>28060.280422522315</v>
      </c>
      <c r="H185" s="1511">
        <f t="shared" si="160"/>
        <v>39247.244686090089</v>
      </c>
      <c r="I185" s="1513">
        <f t="shared" si="136"/>
        <v>47471.515729288039</v>
      </c>
      <c r="J185" s="1456">
        <f t="shared" si="161"/>
        <v>0.26982605330583315</v>
      </c>
      <c r="K185" s="1514">
        <f t="shared" si="162"/>
        <v>9887.2872928570323</v>
      </c>
      <c r="L185" s="1514">
        <f t="shared" si="137"/>
        <v>0</v>
      </c>
      <c r="M185" s="1513">
        <f t="shared" si="163"/>
        <v>9887.2872928570323</v>
      </c>
      <c r="N185" s="1456">
        <f>($N$147-$N$142)/($A$107-$A$102)+N184</f>
        <v>0.5</v>
      </c>
      <c r="O185" s="530">
        <f t="shared" si="138"/>
        <v>751.91700000000026</v>
      </c>
      <c r="P185" s="1212">
        <f t="shared" si="166"/>
        <v>10639.204292857032</v>
      </c>
      <c r="Q185" s="1366">
        <f t="shared" si="139"/>
        <v>56668.320815755374</v>
      </c>
      <c r="R185" s="1366">
        <f t="shared" si="164"/>
        <v>28608.040393233059</v>
      </c>
      <c r="S185" s="576">
        <f t="shared" si="140"/>
        <v>1.3000193824328479</v>
      </c>
      <c r="T185" s="135" t="str">
        <f t="shared" si="141"/>
        <v>No</v>
      </c>
      <c r="U185" s="1528">
        <f t="shared" si="142"/>
        <v>1</v>
      </c>
      <c r="V185" s="1496">
        <f t="shared" si="134"/>
        <v>65126.675716460479</v>
      </c>
      <c r="W185" s="1529">
        <f t="shared" si="135"/>
        <v>0.25255614842712715</v>
      </c>
      <c r="X185" s="527">
        <f t="shared" si="143"/>
        <v>34662.463995608465</v>
      </c>
      <c r="Y185" s="1511">
        <f t="shared" si="144"/>
        <v>15985.032237954012</v>
      </c>
      <c r="Z185" s="1533">
        <f t="shared" si="145"/>
        <v>2544.1783981614426</v>
      </c>
      <c r="AA185" s="1533">
        <f t="shared" si="146"/>
        <v>0</v>
      </c>
      <c r="AB185" s="1533">
        <f t="shared" si="147"/>
        <v>11935.001084736559</v>
      </c>
      <c r="AC185" s="1533">
        <f t="shared" si="148"/>
        <v>65126.675716460479</v>
      </c>
      <c r="AD185" s="1005">
        <f t="shared" si="149"/>
        <v>6602.1835730861494</v>
      </c>
      <c r="AE185" s="649">
        <f t="shared" si="150"/>
        <v>0.53223143380628102</v>
      </c>
      <c r="AF185" s="417">
        <f t="shared" si="151"/>
        <v>0.24544523518362024</v>
      </c>
      <c r="AG185" s="417">
        <f t="shared" si="152"/>
        <v>3.9065073875994144E-2</v>
      </c>
      <c r="AH185" s="417">
        <f t="shared" si="165"/>
        <v>0</v>
      </c>
      <c r="AI185" s="417">
        <f t="shared" si="153"/>
        <v>0.1832582571341046</v>
      </c>
      <c r="AJ185" s="417">
        <f t="shared" si="154"/>
        <v>1</v>
      </c>
      <c r="AK185" s="1499">
        <f t="shared" si="155"/>
        <v>34662.463995608472</v>
      </c>
      <c r="AL185" s="1500">
        <f t="shared" si="156"/>
        <v>0</v>
      </c>
      <c r="AM185" s="1500">
        <f t="shared" si="157"/>
        <v>0</v>
      </c>
      <c r="AN185" s="1500">
        <f t="shared" si="158"/>
        <v>34662.463995608472</v>
      </c>
      <c r="AO185" s="1186">
        <f t="shared" si="159"/>
        <v>0</v>
      </c>
    </row>
    <row r="186" spans="1:41">
      <c r="A186" s="873">
        <f>'Input data'!A126</f>
        <v>2026</v>
      </c>
      <c r="B186" s="1553">
        <f>'Input data'!B126</f>
        <v>63.421065342005143</v>
      </c>
      <c r="C186" s="1552">
        <f>'Input data'!C126</f>
        <v>3388.1292498968169</v>
      </c>
      <c r="D186" s="1513">
        <f>'Input data'!E126</f>
        <v>47155573.556548044</v>
      </c>
      <c r="E186" s="1510">
        <f>'Input data'!J126*C186</f>
        <v>40498.192041302937</v>
      </c>
      <c r="F186" s="1511">
        <f>'Input data'!L126</f>
        <v>87653.765597850987</v>
      </c>
      <c r="G186" s="1559">
        <f t="shared" si="167"/>
        <v>26007.089172093853</v>
      </c>
      <c r="H186" s="1511">
        <f t="shared" si="160"/>
        <v>41484.316399766889</v>
      </c>
      <c r="I186" s="1513">
        <f t="shared" si="136"/>
        <v>47155.573556548043</v>
      </c>
      <c r="J186" s="1456">
        <f t="shared" si="161"/>
        <v>0.2958608426446665</v>
      </c>
      <c r="K186" s="1514">
        <f t="shared" si="162"/>
        <v>11049.168813269309</v>
      </c>
      <c r="L186" s="1514">
        <f t="shared" si="137"/>
        <v>0</v>
      </c>
      <c r="M186" s="1513">
        <f t="shared" si="163"/>
        <v>11049.168813269309</v>
      </c>
      <c r="N186" s="1456">
        <f>($N$147-$N$142)/($A$107-$A$102)+N185</f>
        <v>0.5</v>
      </c>
      <c r="O186" s="530">
        <f t="shared" si="138"/>
        <v>751.91700000000026</v>
      </c>
      <c r="P186" s="1212">
        <f t="shared" si="166"/>
        <v>11801.085813269308</v>
      </c>
      <c r="Q186" s="1366">
        <f t="shared" si="139"/>
        <v>55690.319758591431</v>
      </c>
      <c r="R186" s="1366">
        <f t="shared" si="164"/>
        <v>29683.230586497579</v>
      </c>
      <c r="S186" s="576">
        <f t="shared" si="140"/>
        <v>1.3200623403218745</v>
      </c>
      <c r="T186" s="135" t="str">
        <f t="shared" si="141"/>
        <v>No</v>
      </c>
      <c r="U186" s="1528">
        <f t="shared" si="142"/>
        <v>1</v>
      </c>
      <c r="V186" s="1496">
        <f t="shared" si="134"/>
        <v>65167.531667974734</v>
      </c>
      <c r="W186" s="1529">
        <f t="shared" si="135"/>
        <v>0.25653471675183281</v>
      </c>
      <c r="X186" s="527">
        <f t="shared" si="143"/>
        <v>33204.085828715186</v>
      </c>
      <c r="Y186" s="1511">
        <f t="shared" si="144"/>
        <v>17194.507668708495</v>
      </c>
      <c r="Z186" s="1533">
        <f t="shared" si="145"/>
        <v>2582.0099258465493</v>
      </c>
      <c r="AA186" s="1533">
        <f t="shared" si="146"/>
        <v>0</v>
      </c>
      <c r="AB186" s="1533">
        <f t="shared" si="147"/>
        <v>12186.928244704503</v>
      </c>
      <c r="AC186" s="1533">
        <f t="shared" si="148"/>
        <v>65167.531667974734</v>
      </c>
      <c r="AD186" s="1005">
        <f t="shared" si="149"/>
        <v>7196.9966566213334</v>
      </c>
      <c r="AE186" s="1456">
        <f t="shared" si="150"/>
        <v>0.50951885055104307</v>
      </c>
      <c r="AF186" s="1506">
        <f t="shared" si="151"/>
        <v>0.26385083535638021</v>
      </c>
      <c r="AG186" s="1506">
        <f t="shared" si="152"/>
        <v>3.9621109772912048E-2</v>
      </c>
      <c r="AH186" s="1506">
        <f t="shared" si="165"/>
        <v>0</v>
      </c>
      <c r="AI186" s="1506">
        <f t="shared" si="153"/>
        <v>0.18700920431966464</v>
      </c>
      <c r="AJ186" s="1506">
        <f t="shared" si="154"/>
        <v>0.99999999999999989</v>
      </c>
      <c r="AK186" s="1557">
        <f t="shared" si="155"/>
        <v>33204.085828715186</v>
      </c>
      <c r="AL186" s="1558">
        <f t="shared" si="156"/>
        <v>0</v>
      </c>
      <c r="AM186" s="1558">
        <f t="shared" si="157"/>
        <v>0</v>
      </c>
      <c r="AN186" s="1558">
        <f t="shared" si="158"/>
        <v>33204.085828715186</v>
      </c>
      <c r="AO186" s="1545">
        <f t="shared" si="159"/>
        <v>0</v>
      </c>
    </row>
    <row r="187" spans="1:41">
      <c r="A187" s="873">
        <f>'Input data'!A127</f>
        <v>2027</v>
      </c>
      <c r="B187" s="1553">
        <f>'Input data'!B127</f>
        <v>64.045537563425796</v>
      </c>
      <c r="C187" s="1552">
        <f>'Input data'!C127</f>
        <v>3456.5731968319619</v>
      </c>
      <c r="D187" s="1513">
        <f>'Input data'!E127</f>
        <v>46387865.584530152</v>
      </c>
      <c r="E187" s="1510">
        <f>'Input data'!J127*C187</f>
        <v>41316.300177859026</v>
      </c>
      <c r="F187" s="1511">
        <f>'Input data'!L127</f>
        <v>87704.165762389181</v>
      </c>
      <c r="G187" s="1559">
        <f>G177*(1-E5)</f>
        <v>23953.89792166539</v>
      </c>
      <c r="H187" s="1511">
        <f t="shared" si="160"/>
        <v>43286.486641229327</v>
      </c>
      <c r="I187" s="1513">
        <f t="shared" si="136"/>
        <v>46387.865584530155</v>
      </c>
      <c r="J187" s="1456">
        <f t="shared" si="161"/>
        <v>0.32189563198349985</v>
      </c>
      <c r="K187" s="1514">
        <f t="shared" si="162"/>
        <v>12076.983083713611</v>
      </c>
      <c r="L187" s="1514">
        <f t="shared" si="137"/>
        <v>0</v>
      </c>
      <c r="M187" s="1513">
        <f t="shared" si="163"/>
        <v>12076.983083713611</v>
      </c>
      <c r="N187" s="1456">
        <f>$C$27</f>
        <v>0.5</v>
      </c>
      <c r="O187" s="530">
        <f t="shared" si="138"/>
        <v>751.91700000000026</v>
      </c>
      <c r="P187" s="1212">
        <f t="shared" si="166"/>
        <v>12828.90008371361</v>
      </c>
      <c r="Q187" s="1366">
        <f t="shared" si="139"/>
        <v>54411.484479181105</v>
      </c>
      <c r="R187" s="1366">
        <f t="shared" si="164"/>
        <v>30457.586557515715</v>
      </c>
      <c r="S187" s="576">
        <f t="shared" si="140"/>
        <v>1.3268001451367935</v>
      </c>
      <c r="T187" s="135" t="str">
        <f t="shared" si="141"/>
        <v>No</v>
      </c>
      <c r="U187" s="1528">
        <f t="shared" si="142"/>
        <v>1</v>
      </c>
      <c r="V187" s="1496">
        <f t="shared" si="134"/>
        <v>64748.495559040261</v>
      </c>
      <c r="W187" s="1529">
        <f t="shared" si="135"/>
        <v>0.26173979313070628</v>
      </c>
      <c r="X187" s="527">
        <f t="shared" si="143"/>
        <v>31455.814275832181</v>
      </c>
      <c r="Y187" s="1511">
        <f t="shared" si="144"/>
        <v>18240.583828454623</v>
      </c>
      <c r="Z187" s="1533">
        <f t="shared" si="145"/>
        <v>2618.9798209905557</v>
      </c>
      <c r="AA187" s="1533">
        <f t="shared" si="146"/>
        <v>0</v>
      </c>
      <c r="AB187" s="1533">
        <f t="shared" si="147"/>
        <v>12433.1176337629</v>
      </c>
      <c r="AC187" s="1533">
        <f t="shared" si="148"/>
        <v>64748.495559040261</v>
      </c>
      <c r="AD187" s="1005">
        <f t="shared" si="149"/>
        <v>7501.9163541667913</v>
      </c>
      <c r="AE187" s="1456">
        <f t="shared" si="150"/>
        <v>0.48581536921038598</v>
      </c>
      <c r="AF187" s="1506">
        <f t="shared" si="151"/>
        <v>0.28171440387865276</v>
      </c>
      <c r="AG187" s="1506">
        <f t="shared" si="152"/>
        <v>4.0448504608149013E-2</v>
      </c>
      <c r="AH187" s="1506">
        <f t="shared" si="165"/>
        <v>0</v>
      </c>
      <c r="AI187" s="1506">
        <f t="shared" si="153"/>
        <v>0.19202172230281223</v>
      </c>
      <c r="AJ187" s="1506">
        <f t="shared" si="154"/>
        <v>0.99999999999999989</v>
      </c>
      <c r="AK187" s="1557">
        <f t="shared" si="155"/>
        <v>31455.814275832177</v>
      </c>
      <c r="AL187" s="1558">
        <f t="shared" si="156"/>
        <v>0</v>
      </c>
      <c r="AM187" s="1558">
        <f t="shared" si="157"/>
        <v>0</v>
      </c>
      <c r="AN187" s="1558">
        <f t="shared" si="158"/>
        <v>31455.814275832177</v>
      </c>
      <c r="AO187" s="1545">
        <f t="shared" si="159"/>
        <v>0</v>
      </c>
    </row>
    <row r="188" spans="1:41">
      <c r="A188" s="873">
        <f>'Input data'!A128</f>
        <v>2028</v>
      </c>
      <c r="B188" s="1553">
        <f>'Input data'!B128</f>
        <v>64.676158618096451</v>
      </c>
      <c r="C188" s="1552">
        <f>'Input data'!C128</f>
        <v>3518.7016336473253</v>
      </c>
      <c r="D188" s="1513">
        <f>'Input data'!E128</f>
        <v>45562764.203784145</v>
      </c>
      <c r="E188" s="1510">
        <f>'Input data'!J128*C188</f>
        <v>42058.919239824019</v>
      </c>
      <c r="F188" s="1511">
        <f>'Input data'!L128</f>
        <v>87621.68344360817</v>
      </c>
      <c r="G188" s="1559">
        <f>($G$152-$G$147)/($A$152-$A$147)+G187</f>
        <v>21900.706671236927</v>
      </c>
      <c r="H188" s="1511">
        <f t="shared" si="160"/>
        <v>44991.479740018214</v>
      </c>
      <c r="I188" s="1513">
        <f t="shared" si="136"/>
        <v>45562.764203784143</v>
      </c>
      <c r="J188" s="1456">
        <f t="shared" si="161"/>
        <v>0.34793042132233321</v>
      </c>
      <c r="K188" s="1514">
        <f t="shared" si="162"/>
        <v>13048.386645145038</v>
      </c>
      <c r="L188" s="1514">
        <f t="shared" si="137"/>
        <v>0</v>
      </c>
      <c r="M188" s="1513">
        <f t="shared" si="163"/>
        <v>13048.386645145038</v>
      </c>
      <c r="N188" s="1456">
        <f>N187</f>
        <v>0.5</v>
      </c>
      <c r="O188" s="530">
        <f t="shared" si="138"/>
        <v>751.91700000000026</v>
      </c>
      <c r="P188" s="1212">
        <f t="shared" si="166"/>
        <v>13800.303645145037</v>
      </c>
      <c r="Q188" s="1366">
        <f t="shared" si="139"/>
        <v>53091.882766110102</v>
      </c>
      <c r="R188" s="1366">
        <f t="shared" si="164"/>
        <v>31191.176094873175</v>
      </c>
      <c r="S188" s="576">
        <f t="shared" si="140"/>
        <v>1.3339943470334998</v>
      </c>
      <c r="T188" s="135" t="str">
        <f t="shared" si="141"/>
        <v>No</v>
      </c>
      <c r="U188" s="1528">
        <f t="shared" si="142"/>
        <v>1</v>
      </c>
      <c r="V188" s="1496">
        <f t="shared" si="134"/>
        <v>64239.893135249469</v>
      </c>
      <c r="W188" s="1529">
        <f t="shared" si="135"/>
        <v>0.26684936181814889</v>
      </c>
      <c r="X188" s="527">
        <f t="shared" si="143"/>
        <v>29710.092457751405</v>
      </c>
      <c r="Y188" s="1511">
        <f t="shared" si="144"/>
        <v>19220.671819895764</v>
      </c>
      <c r="Z188" s="1533">
        <f t="shared" si="145"/>
        <v>2652.5384028283538</v>
      </c>
      <c r="AA188" s="1533">
        <f t="shared" si="146"/>
        <v>0</v>
      </c>
      <c r="AB188" s="1533">
        <f t="shared" si="147"/>
        <v>12656.590454773948</v>
      </c>
      <c r="AC188" s="1533">
        <f t="shared" si="148"/>
        <v>64239.893135249469</v>
      </c>
      <c r="AD188" s="1005">
        <f t="shared" si="149"/>
        <v>7809.3857865144782</v>
      </c>
      <c r="AE188" s="1456">
        <f t="shared" si="150"/>
        <v>0.46248664198740697</v>
      </c>
      <c r="AF188" s="1506">
        <f t="shared" si="151"/>
        <v>0.29920149118911082</v>
      </c>
      <c r="AG188" s="1506">
        <f t="shared" si="152"/>
        <v>4.1291139716620469E-2</v>
      </c>
      <c r="AH188" s="1506">
        <f t="shared" si="165"/>
        <v>0</v>
      </c>
      <c r="AI188" s="1506">
        <f t="shared" si="153"/>
        <v>0.19702072710686178</v>
      </c>
      <c r="AJ188" s="1506">
        <f t="shared" si="154"/>
        <v>1</v>
      </c>
      <c r="AK188" s="1557">
        <f t="shared" si="155"/>
        <v>29710.092457751409</v>
      </c>
      <c r="AL188" s="1558">
        <f t="shared" si="156"/>
        <v>0</v>
      </c>
      <c r="AM188" s="1558">
        <f t="shared" si="157"/>
        <v>0</v>
      </c>
      <c r="AN188" s="1558">
        <f t="shared" si="158"/>
        <v>29710.092457751409</v>
      </c>
      <c r="AO188" s="1545">
        <f t="shared" si="159"/>
        <v>0</v>
      </c>
    </row>
    <row r="189" spans="1:41">
      <c r="A189" s="873">
        <f>'Input data'!A129</f>
        <v>2029</v>
      </c>
      <c r="B189" s="1553">
        <f>'Input data'!B129</f>
        <v>65.31298905018393</v>
      </c>
      <c r="C189" s="1552">
        <f>'Input data'!C129</f>
        <v>3592.3616892137088</v>
      </c>
      <c r="D189" s="1513">
        <f>'Input data'!E129</f>
        <v>43795407.992307447</v>
      </c>
      <c r="E189" s="1510">
        <f>'Input data'!J129*C189</f>
        <v>42939.375342905478</v>
      </c>
      <c r="F189" s="1511">
        <f>'Input data'!L129</f>
        <v>86734.783335212924</v>
      </c>
      <c r="G189" s="1559">
        <f t="shared" ref="G189:G191" si="168">($G$152-$G$147)/($A$152-$A$147)+G188</f>
        <v>19847.515420808464</v>
      </c>
      <c r="H189" s="1511">
        <f t="shared" si="160"/>
        <v>45891.303537644701</v>
      </c>
      <c r="I189" s="1513">
        <f t="shared" si="136"/>
        <v>43795.407992307446</v>
      </c>
      <c r="J189" s="1456">
        <f t="shared" si="161"/>
        <v>0.37396521066116656</v>
      </c>
      <c r="K189" s="1514">
        <f t="shared" si="162"/>
        <v>13682.450653055803</v>
      </c>
      <c r="L189" s="1514">
        <f t="shared" si="137"/>
        <v>0</v>
      </c>
      <c r="M189" s="1513">
        <f t="shared" si="163"/>
        <v>13682.450653055803</v>
      </c>
      <c r="N189" s="1456">
        <f t="shared" ref="N189:N210" si="169">N188</f>
        <v>0.5</v>
      </c>
      <c r="O189" s="530">
        <f t="shared" si="138"/>
        <v>751.91700000000026</v>
      </c>
      <c r="P189" s="1212">
        <f t="shared" si="166"/>
        <v>14434.367653055802</v>
      </c>
      <c r="Q189" s="1366">
        <f t="shared" si="139"/>
        <v>51304.451305397364</v>
      </c>
      <c r="R189" s="1366">
        <f t="shared" si="164"/>
        <v>31456.9358845889</v>
      </c>
      <c r="S189" s="576">
        <f t="shared" si="140"/>
        <v>1.3169059685305824</v>
      </c>
      <c r="T189" s="135" t="str">
        <f t="shared" si="141"/>
        <v>No</v>
      </c>
      <c r="U189" s="1528">
        <f t="shared" si="142"/>
        <v>1</v>
      </c>
      <c r="V189" s="1496">
        <f t="shared" si="134"/>
        <v>62847.781046288015</v>
      </c>
      <c r="W189" s="1529">
        <f t="shared" si="135"/>
        <v>0.27540280116463001</v>
      </c>
      <c r="X189" s="527">
        <f t="shared" si="143"/>
        <v>27417.449016472452</v>
      </c>
      <c r="Y189" s="1511">
        <f t="shared" si="144"/>
        <v>19816.464337846359</v>
      </c>
      <c r="Z189" s="1533">
        <f t="shared" si="145"/>
        <v>2692.3257712156751</v>
      </c>
      <c r="AA189" s="1533">
        <f t="shared" si="146"/>
        <v>0</v>
      </c>
      <c r="AB189" s="1533">
        <f t="shared" si="147"/>
        <v>12921.541920753531</v>
      </c>
      <c r="AC189" s="1533">
        <f t="shared" si="148"/>
        <v>62847.781046288015</v>
      </c>
      <c r="AD189" s="1005">
        <f t="shared" si="149"/>
        <v>7569.9335956639879</v>
      </c>
      <c r="AE189" s="1456">
        <f t="shared" si="150"/>
        <v>0.43625166330501358</v>
      </c>
      <c r="AF189" s="1506">
        <f t="shared" si="151"/>
        <v>0.31530889409208157</v>
      </c>
      <c r="AG189" s="1506">
        <f t="shared" si="152"/>
        <v>4.2838835777396028E-2</v>
      </c>
      <c r="AH189" s="1506">
        <f t="shared" si="165"/>
        <v>0</v>
      </c>
      <c r="AI189" s="1506">
        <f t="shared" si="153"/>
        <v>0.20560060682550887</v>
      </c>
      <c r="AJ189" s="1506">
        <f t="shared" si="154"/>
        <v>1</v>
      </c>
      <c r="AK189" s="1557">
        <f t="shared" si="155"/>
        <v>27417.449016472452</v>
      </c>
      <c r="AL189" s="1558">
        <f t="shared" si="156"/>
        <v>0</v>
      </c>
      <c r="AM189" s="1558">
        <f t="shared" si="157"/>
        <v>0</v>
      </c>
      <c r="AN189" s="1558">
        <f t="shared" si="158"/>
        <v>27417.449016472452</v>
      </c>
      <c r="AO189" s="1545">
        <f t="shared" si="159"/>
        <v>0</v>
      </c>
    </row>
    <row r="190" spans="1:41">
      <c r="A190" s="873">
        <f>'Input data'!A130</f>
        <v>2030</v>
      </c>
      <c r="B190" s="1553">
        <f>'Input data'!B130</f>
        <v>65.956090000000003</v>
      </c>
      <c r="C190" s="1552">
        <f>'Input data'!C130</f>
        <v>3669.3332547906198</v>
      </c>
      <c r="D190" s="1513">
        <f>'Input data'!E130</f>
        <v>42212550.185441136</v>
      </c>
      <c r="E190" s="1510">
        <f>'Input data'!J130*C190</f>
        <v>43859.413810903243</v>
      </c>
      <c r="F190" s="1511">
        <f>'Input data'!L130</f>
        <v>86071.963996344377</v>
      </c>
      <c r="G190" s="1559">
        <f t="shared" si="168"/>
        <v>17794.324170380001</v>
      </c>
      <c r="H190" s="1511">
        <f t="shared" si="160"/>
        <v>46986.982923108502</v>
      </c>
      <c r="I190" s="1513">
        <f t="shared" si="136"/>
        <v>42212.550185441134</v>
      </c>
      <c r="J190" s="1506">
        <f>$H$19</f>
        <v>0.4</v>
      </c>
      <c r="K190" s="1514">
        <f t="shared" si="162"/>
        <v>14286.933069927589</v>
      </c>
      <c r="L190" s="1514">
        <f t="shared" si="137"/>
        <v>0</v>
      </c>
      <c r="M190" s="1513">
        <f t="shared" si="163"/>
        <v>14286.933069927589</v>
      </c>
      <c r="N190" s="1456">
        <f t="shared" si="169"/>
        <v>0.5</v>
      </c>
      <c r="O190" s="530">
        <f t="shared" si="138"/>
        <v>751.91700000000026</v>
      </c>
      <c r="P190" s="1212">
        <f t="shared" si="166"/>
        <v>15038.850069927588</v>
      </c>
      <c r="Q190" s="1366">
        <f t="shared" si="139"/>
        <v>49742.457023560914</v>
      </c>
      <c r="R190" s="1366">
        <f t="shared" si="164"/>
        <v>31948.132853180912</v>
      </c>
      <c r="S190" s="576">
        <f t="shared" si="140"/>
        <v>1.3085491907448916</v>
      </c>
      <c r="T190" s="135" t="str">
        <f t="shared" si="141"/>
        <v>No</v>
      </c>
      <c r="U190" s="1528">
        <f t="shared" si="142"/>
        <v>1</v>
      </c>
      <c r="V190" s="1496">
        <f t="shared" si="134"/>
        <v>61657.037084048163</v>
      </c>
      <c r="W190" s="1529">
        <f t="shared" si="135"/>
        <v>0.28365713733839226</v>
      </c>
      <c r="X190" s="527">
        <f t="shared" si="143"/>
        <v>25327.530111264681</v>
      </c>
      <c r="Y190" s="1511">
        <f t="shared" si="144"/>
        <v>20397.200406543197</v>
      </c>
      <c r="Z190" s="1533">
        <f t="shared" si="145"/>
        <v>2733.9018467617684</v>
      </c>
      <c r="AA190" s="1533">
        <f t="shared" si="146"/>
        <v>0</v>
      </c>
      <c r="AB190" s="1533">
        <f t="shared" si="147"/>
        <v>13198.404719478505</v>
      </c>
      <c r="AC190" s="1533">
        <f t="shared" si="148"/>
        <v>61657.037084048163</v>
      </c>
      <c r="AD190" s="1005">
        <f t="shared" si="149"/>
        <v>7533.2059408846799</v>
      </c>
      <c r="AE190" s="1456">
        <f t="shared" si="150"/>
        <v>0.41078085015242144</v>
      </c>
      <c r="AF190" s="1506">
        <f t="shared" si="151"/>
        <v>0.33081707086797946</v>
      </c>
      <c r="AG190" s="1506">
        <f t="shared" si="152"/>
        <v>4.4340467464160392E-2</v>
      </c>
      <c r="AH190" s="1506">
        <f t="shared" si="165"/>
        <v>0</v>
      </c>
      <c r="AI190" s="1506">
        <f t="shared" si="153"/>
        <v>0.21406161151543854</v>
      </c>
      <c r="AJ190" s="1506">
        <f t="shared" si="154"/>
        <v>0.99999999999999989</v>
      </c>
      <c r="AK190" s="1557">
        <f t="shared" si="155"/>
        <v>25327.530111264685</v>
      </c>
      <c r="AL190" s="1558">
        <f t="shared" si="156"/>
        <v>0</v>
      </c>
      <c r="AM190" s="1558">
        <f t="shared" si="157"/>
        <v>0</v>
      </c>
      <c r="AN190" s="1558">
        <f t="shared" si="158"/>
        <v>25327.530111264685</v>
      </c>
      <c r="AO190" s="1545">
        <f t="shared" si="159"/>
        <v>0</v>
      </c>
    </row>
    <row r="191" spans="1:41">
      <c r="A191" s="873">
        <f>'Input data'!A131</f>
        <v>2031</v>
      </c>
      <c r="B191" s="1553">
        <f>'Input data'!B131</f>
        <v>66.518977190687664</v>
      </c>
      <c r="C191" s="1552">
        <f>'Input data'!C131</f>
        <v>3754.7097919248044</v>
      </c>
      <c r="D191" s="1513">
        <f>'Input data'!E131</f>
        <v>40013176.202348821</v>
      </c>
      <c r="E191" s="1510">
        <f>'Input data'!J131*C191</f>
        <v>44879.916613972797</v>
      </c>
      <c r="F191" s="1511">
        <f>'Input data'!L131</f>
        <v>84893.092816321616</v>
      </c>
      <c r="G191" s="1559">
        <f t="shared" si="168"/>
        <v>15741.132919951538</v>
      </c>
      <c r="H191" s="1511">
        <f t="shared" si="160"/>
        <v>47561.738459544424</v>
      </c>
      <c r="I191" s="1513">
        <f t="shared" si="136"/>
        <v>40013.176202348819</v>
      </c>
      <c r="J191" s="1506">
        <f>J190</f>
        <v>0.4</v>
      </c>
      <c r="K191" s="1514">
        <f t="shared" si="162"/>
        <v>13542.549971675042</v>
      </c>
      <c r="L191" s="1514">
        <f t="shared" si="137"/>
        <v>0</v>
      </c>
      <c r="M191" s="1513">
        <f t="shared" si="163"/>
        <v>13542.549971675042</v>
      </c>
      <c r="N191" s="1456">
        <f t="shared" si="169"/>
        <v>0.5</v>
      </c>
      <c r="O191" s="530">
        <f t="shared" si="138"/>
        <v>751.91700000000026</v>
      </c>
      <c r="P191" s="1212">
        <f t="shared" si="166"/>
        <v>14294.466971675041</v>
      </c>
      <c r="Q191" s="1366">
        <f t="shared" si="139"/>
        <v>49008.404407820919</v>
      </c>
      <c r="R191" s="1366">
        <f t="shared" si="164"/>
        <v>33267.271487869381</v>
      </c>
      <c r="S191" s="576">
        <f t="shared" si="140"/>
        <v>1.3306643161462592</v>
      </c>
      <c r="T191" s="135" t="str">
        <f t="shared" si="141"/>
        <v>No</v>
      </c>
      <c r="U191" s="1528">
        <f t="shared" si="142"/>
        <v>1</v>
      </c>
      <c r="V191" s="1496">
        <f t="shared" si="134"/>
        <v>59892.59412990998</v>
      </c>
      <c r="W191" s="1529">
        <f t="shared" si="135"/>
        <v>0.29449390824414656</v>
      </c>
      <c r="X191" s="527">
        <f t="shared" si="143"/>
        <v>24007.90572140929</v>
      </c>
      <c r="Y191" s="1511">
        <f t="shared" si="144"/>
        <v>19599.170780871707</v>
      </c>
      <c r="Z191" s="1533">
        <f t="shared" si="145"/>
        <v>2780.0178550714586</v>
      </c>
      <c r="AA191" s="1533">
        <f t="shared" si="146"/>
        <v>0</v>
      </c>
      <c r="AB191" s="1533">
        <f t="shared" si="147"/>
        <v>13505.49977255753</v>
      </c>
      <c r="AC191" s="1533">
        <f t="shared" si="148"/>
        <v>59892.59412990998</v>
      </c>
      <c r="AD191" s="1005">
        <f t="shared" si="149"/>
        <v>8266.7728014577515</v>
      </c>
      <c r="AE191" s="1456">
        <f t="shared" si="150"/>
        <v>0.40084932152604646</v>
      </c>
      <c r="AF191" s="1506">
        <f t="shared" si="151"/>
        <v>0.32723863552078147</v>
      </c>
      <c r="AG191" s="1506">
        <f t="shared" si="152"/>
        <v>4.6416721390318529E-2</v>
      </c>
      <c r="AH191" s="1506">
        <f t="shared" si="165"/>
        <v>0</v>
      </c>
      <c r="AI191" s="1506">
        <f t="shared" si="153"/>
        <v>0.22549532156285362</v>
      </c>
      <c r="AJ191" s="1506">
        <f t="shared" si="154"/>
        <v>1</v>
      </c>
      <c r="AK191" s="1557">
        <f t="shared" si="155"/>
        <v>24007.90572140929</v>
      </c>
      <c r="AL191" s="1558">
        <f t="shared" si="156"/>
        <v>0</v>
      </c>
      <c r="AM191" s="1558">
        <f t="shared" si="157"/>
        <v>0</v>
      </c>
      <c r="AN191" s="1558">
        <f t="shared" si="158"/>
        <v>24007.90572140929</v>
      </c>
      <c r="AO191" s="1545">
        <f t="shared" si="159"/>
        <v>0</v>
      </c>
    </row>
    <row r="192" spans="1:41">
      <c r="A192" s="873">
        <f>'Input data'!A132</f>
        <v>2032</v>
      </c>
      <c r="B192" s="1553">
        <f>'Input data'!B132</f>
        <v>67.08666821358311</v>
      </c>
      <c r="C192" s="1552">
        <f>'Input data'!C132</f>
        <v>3841.2772730382248</v>
      </c>
      <c r="D192" s="1513">
        <f>'Input data'!E132</f>
        <v>38610746.730229639</v>
      </c>
      <c r="E192" s="1510">
        <f>'Input data'!J132*C192</f>
        <v>45914.65472934131</v>
      </c>
      <c r="F192" s="1511">
        <f>'Input data'!L132</f>
        <v>84525.401459570945</v>
      </c>
      <c r="G192" s="1559">
        <f>G177*(1-E6)</f>
        <v>13687.941669523079</v>
      </c>
      <c r="H192" s="1511">
        <f t="shared" si="160"/>
        <v>48892.55669806611</v>
      </c>
      <c r="I192" s="1513">
        <f t="shared" si="136"/>
        <v>38610.746730229635</v>
      </c>
      <c r="J192" s="1506">
        <f t="shared" ref="J192:J210" si="170">J191</f>
        <v>0.4</v>
      </c>
      <c r="K192" s="1514">
        <f t="shared" si="162"/>
        <v>13067.894545375515</v>
      </c>
      <c r="L192" s="1514">
        <f t="shared" si="137"/>
        <v>0</v>
      </c>
      <c r="M192" s="1513">
        <f t="shared" si="163"/>
        <v>13067.894545375515</v>
      </c>
      <c r="N192" s="1456">
        <f t="shared" si="169"/>
        <v>0.5</v>
      </c>
      <c r="O192" s="530">
        <f t="shared" si="138"/>
        <v>751.91700000000026</v>
      </c>
      <c r="P192" s="1212">
        <f t="shared" si="166"/>
        <v>13819.811545375514</v>
      </c>
      <c r="Q192" s="1366">
        <f t="shared" si="139"/>
        <v>48760.686822213669</v>
      </c>
      <c r="R192" s="1366">
        <f t="shared" si="164"/>
        <v>35072.745152690593</v>
      </c>
      <c r="S192" s="576">
        <f t="shared" si="140"/>
        <v>1.3703374985511192</v>
      </c>
      <c r="T192" s="135" t="str">
        <f t="shared" si="141"/>
        <v>No</v>
      </c>
      <c r="U192" s="1528">
        <f t="shared" si="142"/>
        <v>1</v>
      </c>
      <c r="V192" s="1496">
        <f t="shared" si="134"/>
        <v>58931.162675495056</v>
      </c>
      <c r="W192" s="1529">
        <f t="shared" si="135"/>
        <v>0.30279937559737924</v>
      </c>
      <c r="X192" s="527">
        <f t="shared" si="143"/>
        <v>23166.44803813778</v>
      </c>
      <c r="Y192" s="1511">
        <f t="shared" si="144"/>
        <v>19121.058896937859</v>
      </c>
      <c r="Z192" s="1533">
        <f t="shared" si="145"/>
        <v>2826.7771499829059</v>
      </c>
      <c r="AA192" s="1533">
        <f t="shared" si="146"/>
        <v>0</v>
      </c>
      <c r="AB192" s="1533">
        <f t="shared" si="147"/>
        <v>13816.87859043651</v>
      </c>
      <c r="AC192" s="1533">
        <f t="shared" si="148"/>
        <v>58931.162675495056</v>
      </c>
      <c r="AD192" s="1005">
        <f t="shared" si="149"/>
        <v>9478.5063686147005</v>
      </c>
      <c r="AE192" s="1456">
        <f t="shared" si="150"/>
        <v>0.39311031695919563</v>
      </c>
      <c r="AF192" s="1506">
        <f t="shared" si="151"/>
        <v>0.32446430765719203</v>
      </c>
      <c r="AG192" s="1506">
        <f t="shared" si="152"/>
        <v>4.7967442379315987E-2</v>
      </c>
      <c r="AH192" s="1506">
        <f t="shared" si="165"/>
        <v>0</v>
      </c>
      <c r="AI192" s="1506">
        <f t="shared" si="153"/>
        <v>0.23445793300429638</v>
      </c>
      <c r="AJ192" s="1506">
        <f t="shared" si="154"/>
        <v>1</v>
      </c>
      <c r="AK192" s="1557">
        <f t="shared" si="155"/>
        <v>23166.44803813778</v>
      </c>
      <c r="AL192" s="1558">
        <f t="shared" si="156"/>
        <v>0</v>
      </c>
      <c r="AM192" s="1558">
        <f t="shared" si="157"/>
        <v>0</v>
      </c>
      <c r="AN192" s="1558">
        <f t="shared" si="158"/>
        <v>23166.44803813778</v>
      </c>
      <c r="AO192" s="1545">
        <f t="shared" si="159"/>
        <v>0</v>
      </c>
    </row>
    <row r="193" spans="1:41">
      <c r="A193" s="873">
        <f>'Input data'!A133</f>
        <v>2033</v>
      </c>
      <c r="B193" s="1553">
        <f>'Input data'!B133</f>
        <v>67.659204065895452</v>
      </c>
      <c r="C193" s="1552">
        <f>'Input data'!C133</f>
        <v>3925.8301023425406</v>
      </c>
      <c r="D193" s="1513">
        <f>'Input data'!E133</f>
        <v>35893925.366364077</v>
      </c>
      <c r="E193" s="1510">
        <f>'Input data'!J133*C193</f>
        <v>46925.311781136472</v>
      </c>
      <c r="F193" s="1511">
        <f>'Input data'!L133</f>
        <v>82819.237147500564</v>
      </c>
      <c r="G193" s="1559">
        <f>G192</f>
        <v>13687.941669523079</v>
      </c>
      <c r="H193" s="1511">
        <f t="shared" si="160"/>
        <v>46922.871757248489</v>
      </c>
      <c r="I193" s="1513">
        <f t="shared" si="136"/>
        <v>35893.925366364077</v>
      </c>
      <c r="J193" s="1506">
        <f t="shared" si="170"/>
        <v>0.4</v>
      </c>
      <c r="K193" s="1514">
        <f t="shared" si="162"/>
        <v>12148.380210942252</v>
      </c>
      <c r="L193" s="1514">
        <f t="shared" si="137"/>
        <v>0</v>
      </c>
      <c r="M193" s="1513">
        <f t="shared" si="163"/>
        <v>12148.380210942252</v>
      </c>
      <c r="N193" s="1456">
        <f t="shared" si="169"/>
        <v>0.5</v>
      </c>
      <c r="O193" s="530">
        <f t="shared" si="138"/>
        <v>751.91700000000026</v>
      </c>
      <c r="P193" s="1212">
        <f t="shared" si="166"/>
        <v>12900.297210942252</v>
      </c>
      <c r="Q193" s="1366">
        <f t="shared" si="139"/>
        <v>47710.51621582931</v>
      </c>
      <c r="R193" s="1366">
        <f t="shared" si="164"/>
        <v>34022.574546306234</v>
      </c>
      <c r="S193" s="576">
        <f t="shared" si="140"/>
        <v>1.2998534910628663</v>
      </c>
      <c r="T193" s="135" t="str">
        <f t="shared" si="141"/>
        <v>No</v>
      </c>
      <c r="U193" s="1528">
        <f t="shared" si="142"/>
        <v>1</v>
      </c>
      <c r="V193" s="1496">
        <f t="shared" si="134"/>
        <v>56645.07615148968</v>
      </c>
      <c r="W193" s="1529">
        <f t="shared" si="135"/>
        <v>0.31603962916725326</v>
      </c>
      <c r="X193" s="527">
        <f t="shared" si="143"/>
        <v>21536.355219818444</v>
      </c>
      <c r="Y193" s="1511">
        <f t="shared" si="144"/>
        <v>18115.26188949624</v>
      </c>
      <c r="Z193" s="1533">
        <f t="shared" si="145"/>
        <v>2872.4482337453837</v>
      </c>
      <c r="AA193" s="1533">
        <f t="shared" si="146"/>
        <v>0</v>
      </c>
      <c r="AB193" s="1533">
        <f t="shared" si="147"/>
        <v>14121.010808429617</v>
      </c>
      <c r="AC193" s="1533">
        <f t="shared" si="148"/>
        <v>56645.07615148968</v>
      </c>
      <c r="AD193" s="1005">
        <f t="shared" si="149"/>
        <v>7848.413550295365</v>
      </c>
      <c r="AE193" s="1456">
        <f t="shared" si="150"/>
        <v>0.38019818637408737</v>
      </c>
      <c r="AF193" s="1506">
        <f t="shared" si="151"/>
        <v>0.31980293999516207</v>
      </c>
      <c r="AG193" s="1506">
        <f t="shared" si="152"/>
        <v>5.0709583760879855E-2</v>
      </c>
      <c r="AH193" s="1506">
        <f t="shared" si="165"/>
        <v>0</v>
      </c>
      <c r="AI193" s="1506">
        <f t="shared" si="153"/>
        <v>0.24928928986987081</v>
      </c>
      <c r="AJ193" s="1506">
        <f t="shared" si="154"/>
        <v>1</v>
      </c>
      <c r="AK193" s="1557">
        <f t="shared" si="155"/>
        <v>21536.355219818441</v>
      </c>
      <c r="AL193" s="1558">
        <f t="shared" si="156"/>
        <v>0</v>
      </c>
      <c r="AM193" s="1558">
        <f t="shared" si="157"/>
        <v>0</v>
      </c>
      <c r="AN193" s="1558">
        <f t="shared" si="158"/>
        <v>21536.355219818441</v>
      </c>
      <c r="AO193" s="1545">
        <f t="shared" si="159"/>
        <v>0</v>
      </c>
    </row>
    <row r="194" spans="1:41">
      <c r="A194" s="873">
        <f>'Input data'!A134</f>
        <v>2034</v>
      </c>
      <c r="B194" s="1553">
        <f>'Input data'!B134</f>
        <v>68.236626094715163</v>
      </c>
      <c r="C194" s="1552">
        <f>'Input data'!C134</f>
        <v>4017.5545355657728</v>
      </c>
      <c r="D194" s="1513">
        <f>'Input data'!E134</f>
        <v>34070640.252123825</v>
      </c>
      <c r="E194" s="1510">
        <f>'Input data'!J134*C194</f>
        <v>48021.690767170505</v>
      </c>
      <c r="F194" s="1511">
        <f>'Input data'!L134</f>
        <v>82092.331019294332</v>
      </c>
      <c r="G194" s="1559">
        <f t="shared" ref="G194:G210" si="171">G193</f>
        <v>13687.941669523079</v>
      </c>
      <c r="H194" s="1511">
        <f t="shared" si="160"/>
        <v>45840.915786723039</v>
      </c>
      <c r="I194" s="1513">
        <f t="shared" si="136"/>
        <v>34070.640252123827</v>
      </c>
      <c r="J194" s="1506">
        <f t="shared" si="170"/>
        <v>0.4</v>
      </c>
      <c r="K194" s="1514">
        <f t="shared" si="162"/>
        <v>11531.285240841869</v>
      </c>
      <c r="L194" s="1514">
        <f t="shared" si="137"/>
        <v>0</v>
      </c>
      <c r="M194" s="1513">
        <f t="shared" si="163"/>
        <v>11531.285240841869</v>
      </c>
      <c r="N194" s="1456">
        <f t="shared" si="169"/>
        <v>0.5</v>
      </c>
      <c r="O194" s="530">
        <f t="shared" si="138"/>
        <v>751.91700000000026</v>
      </c>
      <c r="P194" s="1212">
        <f t="shared" si="166"/>
        <v>12283.202240841869</v>
      </c>
      <c r="Q194" s="1366">
        <f t="shared" si="139"/>
        <v>47245.655215404244</v>
      </c>
      <c r="R194" s="1366">
        <f t="shared" si="164"/>
        <v>33557.713545881168</v>
      </c>
      <c r="S194" s="576">
        <f t="shared" si="140"/>
        <v>1.25200067803629</v>
      </c>
      <c r="T194" s="135" t="str">
        <f t="shared" si="141"/>
        <v>No</v>
      </c>
      <c r="U194" s="1528">
        <f t="shared" si="142"/>
        <v>1</v>
      </c>
      <c r="V194" s="1496">
        <f t="shared" si="134"/>
        <v>55289.05995516439</v>
      </c>
      <c r="W194" s="1529">
        <f t="shared" si="135"/>
        <v>0.3265015225092136</v>
      </c>
      <c r="X194" s="527">
        <f t="shared" si="143"/>
        <v>20442.384151274295</v>
      </c>
      <c r="Y194" s="1511">
        <f t="shared" si="144"/>
        <v>17473.743835059187</v>
      </c>
      <c r="Z194" s="1533">
        <f t="shared" si="145"/>
        <v>2921.9930485939417</v>
      </c>
      <c r="AA194" s="1533">
        <f t="shared" si="146"/>
        <v>0</v>
      </c>
      <c r="AB194" s="1533">
        <f t="shared" si="147"/>
        <v>14450.938920236969</v>
      </c>
      <c r="AC194" s="1533">
        <f t="shared" si="148"/>
        <v>55289.05995516439</v>
      </c>
      <c r="AD194" s="1005">
        <f t="shared" si="149"/>
        <v>6754.4424817512154</v>
      </c>
      <c r="AE194" s="1456">
        <f t="shared" si="150"/>
        <v>0.36973651148801689</v>
      </c>
      <c r="AF194" s="1506">
        <f t="shared" si="151"/>
        <v>0.31604342430906202</v>
      </c>
      <c r="AG194" s="1506">
        <f t="shared" si="152"/>
        <v>5.2849389209429068E-2</v>
      </c>
      <c r="AH194" s="1506">
        <f t="shared" si="165"/>
        <v>0</v>
      </c>
      <c r="AI194" s="1506">
        <f t="shared" si="153"/>
        <v>0.26137067499349209</v>
      </c>
      <c r="AJ194" s="1506">
        <f t="shared" si="154"/>
        <v>1</v>
      </c>
      <c r="AK194" s="1557">
        <f t="shared" si="155"/>
        <v>20442.384151274295</v>
      </c>
      <c r="AL194" s="1558">
        <f t="shared" si="156"/>
        <v>0</v>
      </c>
      <c r="AM194" s="1558">
        <f t="shared" si="157"/>
        <v>0</v>
      </c>
      <c r="AN194" s="1558">
        <f t="shared" si="158"/>
        <v>20442.384151274295</v>
      </c>
      <c r="AO194" s="1545">
        <f t="shared" si="159"/>
        <v>0</v>
      </c>
    </row>
    <row r="195" spans="1:41">
      <c r="A195" s="873">
        <f>'Input data'!A135</f>
        <v>2035</v>
      </c>
      <c r="B195" s="1553">
        <f>'Input data'!B135</f>
        <v>68.818976000000006</v>
      </c>
      <c r="C195" s="1552">
        <f>'Input data'!C135</f>
        <v>4109.6070708193529</v>
      </c>
      <c r="D195" s="1513">
        <f>'Input data'!E135</f>
        <v>32101550.937127549</v>
      </c>
      <c r="E195" s="1510">
        <f>'Input data'!J135*C195</f>
        <v>49121.991545454519</v>
      </c>
      <c r="F195" s="1511">
        <f>'Input data'!L135</f>
        <v>81223.542482582066</v>
      </c>
      <c r="G195" s="1559">
        <f t="shared" si="171"/>
        <v>13687.941669523079</v>
      </c>
      <c r="H195" s="1511">
        <f t="shared" si="160"/>
        <v>44624.379886590934</v>
      </c>
      <c r="I195" s="1513">
        <f t="shared" si="136"/>
        <v>32101.550937127548</v>
      </c>
      <c r="J195" s="1506">
        <f t="shared" si="170"/>
        <v>0.4</v>
      </c>
      <c r="K195" s="1514">
        <f t="shared" si="162"/>
        <v>10864.842509273283</v>
      </c>
      <c r="L195" s="1514">
        <f t="shared" si="137"/>
        <v>0</v>
      </c>
      <c r="M195" s="1513">
        <f t="shared" si="163"/>
        <v>10864.842509273283</v>
      </c>
      <c r="N195" s="1456">
        <f t="shared" si="169"/>
        <v>0.5</v>
      </c>
      <c r="O195" s="530">
        <f t="shared" si="138"/>
        <v>751.91700000000026</v>
      </c>
      <c r="P195" s="1212">
        <f t="shared" si="166"/>
        <v>11616.759509273283</v>
      </c>
      <c r="Q195" s="1366">
        <f t="shared" si="139"/>
        <v>46695.562046840729</v>
      </c>
      <c r="R195" s="1366">
        <f t="shared" si="164"/>
        <v>33007.620377317653</v>
      </c>
      <c r="S195" s="576">
        <f t="shared" si="140"/>
        <v>1.2031370057180844</v>
      </c>
      <c r="T195" s="135" t="str">
        <f t="shared" si="141"/>
        <v>No</v>
      </c>
      <c r="U195" s="1528">
        <f t="shared" si="142"/>
        <v>1</v>
      </c>
      <c r="V195" s="1496">
        <f t="shared" si="134"/>
        <v>53788.910998017869</v>
      </c>
      <c r="W195" s="1529">
        <f t="shared" si="135"/>
        <v>0.33776699028421964</v>
      </c>
      <c r="X195" s="527">
        <f t="shared" si="143"/>
        <v>19260.930562276528</v>
      </c>
      <c r="Y195" s="1511">
        <f t="shared" si="144"/>
        <v>16774.218150153294</v>
      </c>
      <c r="Z195" s="1533">
        <f t="shared" si="145"/>
        <v>2971.7150872614297</v>
      </c>
      <c r="AA195" s="1533">
        <f t="shared" si="146"/>
        <v>0</v>
      </c>
      <c r="AB195" s="1533">
        <f t="shared" si="147"/>
        <v>14782.04719832662</v>
      </c>
      <c r="AC195" s="1533">
        <f t="shared" si="148"/>
        <v>53788.910998017869</v>
      </c>
      <c r="AD195" s="1005">
        <f t="shared" si="149"/>
        <v>5572.9888927534485</v>
      </c>
      <c r="AE195" s="1456">
        <f t="shared" si="150"/>
        <v>0.35808366826735527</v>
      </c>
      <c r="AF195" s="1506">
        <f t="shared" si="151"/>
        <v>0.31185271906269729</v>
      </c>
      <c r="AG195" s="1506">
        <f t="shared" si="152"/>
        <v>5.524772731262282E-2</v>
      </c>
      <c r="AH195" s="1506">
        <f t="shared" si="165"/>
        <v>0</v>
      </c>
      <c r="AI195" s="1506">
        <f t="shared" si="153"/>
        <v>0.27481588535732471</v>
      </c>
      <c r="AJ195" s="1506">
        <f t="shared" si="154"/>
        <v>1</v>
      </c>
      <c r="AK195" s="1557">
        <f t="shared" si="155"/>
        <v>19260.930562276528</v>
      </c>
      <c r="AL195" s="1558">
        <f t="shared" si="156"/>
        <v>0</v>
      </c>
      <c r="AM195" s="1558">
        <f t="shared" si="157"/>
        <v>0</v>
      </c>
      <c r="AN195" s="1558">
        <f t="shared" si="158"/>
        <v>19260.930562276528</v>
      </c>
      <c r="AO195" s="1545">
        <f t="shared" si="159"/>
        <v>0</v>
      </c>
    </row>
    <row r="196" spans="1:41">
      <c r="A196" s="873">
        <f>'Input data'!A136</f>
        <v>2036</v>
      </c>
      <c r="B196" s="1553">
        <f>'Input data'!B136</f>
        <v>69.322810489383542</v>
      </c>
      <c r="C196" s="1552">
        <f>'Input data'!C136</f>
        <v>4212.3662007146222</v>
      </c>
      <c r="D196" s="1513">
        <f>'Input data'!E136</f>
        <v>29486027.004734956</v>
      </c>
      <c r="E196" s="1510">
        <f>'Input data'!J136*C196</f>
        <v>50350.267880137602</v>
      </c>
      <c r="F196" s="1511">
        <f>'Input data'!L136</f>
        <v>79836.294884872565</v>
      </c>
      <c r="G196" s="1559">
        <f t="shared" si="171"/>
        <v>13687.941669523079</v>
      </c>
      <c r="H196" s="1511">
        <f t="shared" si="160"/>
        <v>42874.629243327305</v>
      </c>
      <c r="I196" s="1513">
        <f t="shared" si="136"/>
        <v>29486.027004734955</v>
      </c>
      <c r="J196" s="1506">
        <f t="shared" si="170"/>
        <v>0.4</v>
      </c>
      <c r="K196" s="1514">
        <f t="shared" si="162"/>
        <v>9979.6125195965451</v>
      </c>
      <c r="L196" s="1514">
        <f t="shared" si="137"/>
        <v>0</v>
      </c>
      <c r="M196" s="1513">
        <f t="shared" si="163"/>
        <v>9979.6125195965451</v>
      </c>
      <c r="N196" s="1456">
        <f t="shared" si="169"/>
        <v>0.5</v>
      </c>
      <c r="O196" s="530">
        <f t="shared" si="138"/>
        <v>751.91700000000026</v>
      </c>
      <c r="P196" s="1212">
        <f t="shared" si="166"/>
        <v>10731.529519596545</v>
      </c>
      <c r="Q196" s="1366">
        <f t="shared" si="139"/>
        <v>45831.041393253836</v>
      </c>
      <c r="R196" s="1366">
        <f t="shared" si="164"/>
        <v>32143.099723730757</v>
      </c>
      <c r="S196" s="576">
        <f t="shared" si="140"/>
        <v>1.1422798975539112</v>
      </c>
      <c r="T196" s="135" t="str">
        <f t="shared" si="141"/>
        <v>No</v>
      </c>
      <c r="U196" s="1528">
        <f t="shared" si="142"/>
        <v>1</v>
      </c>
      <c r="V196" s="1496">
        <f t="shared" si="134"/>
        <v>51696.869694459703</v>
      </c>
      <c r="W196" s="1529">
        <f t="shared" si="135"/>
        <v>0.35246406701351995</v>
      </c>
      <c r="X196" s="527">
        <f t="shared" si="143"/>
        <v>17691.616202840971</v>
      </c>
      <c r="Y196" s="1511">
        <f t="shared" si="144"/>
        <v>15826.366662965132</v>
      </c>
      <c r="Z196" s="1533">
        <f t="shared" si="145"/>
        <v>3027.2202769448536</v>
      </c>
      <c r="AA196" s="1533">
        <f t="shared" si="146"/>
        <v>0</v>
      </c>
      <c r="AB196" s="1533">
        <f t="shared" si="147"/>
        <v>15151.666551708742</v>
      </c>
      <c r="AC196" s="1533">
        <f t="shared" si="148"/>
        <v>51696.869694459703</v>
      </c>
      <c r="AD196" s="1005">
        <f t="shared" si="149"/>
        <v>4003.6745333178915</v>
      </c>
      <c r="AE196" s="1456">
        <f t="shared" si="150"/>
        <v>0.3422183259335132</v>
      </c>
      <c r="AF196" s="1506">
        <f t="shared" si="151"/>
        <v>0.3061378136916717</v>
      </c>
      <c r="AG196" s="1506">
        <f t="shared" si="152"/>
        <v>5.8557129180865614E-2</v>
      </c>
      <c r="AH196" s="1506">
        <f t="shared" si="165"/>
        <v>0</v>
      </c>
      <c r="AI196" s="1506">
        <f t="shared" si="153"/>
        <v>0.29308673119394946</v>
      </c>
      <c r="AJ196" s="1506">
        <f t="shared" si="154"/>
        <v>1</v>
      </c>
      <c r="AK196" s="1557">
        <f t="shared" si="155"/>
        <v>17691.616202840974</v>
      </c>
      <c r="AL196" s="1558">
        <f t="shared" si="156"/>
        <v>0</v>
      </c>
      <c r="AM196" s="1558">
        <f t="shared" si="157"/>
        <v>0</v>
      </c>
      <c r="AN196" s="1558">
        <f t="shared" si="158"/>
        <v>17691.616202840974</v>
      </c>
      <c r="AO196" s="1545">
        <f t="shared" si="159"/>
        <v>0</v>
      </c>
    </row>
    <row r="197" spans="1:41">
      <c r="A197" s="873">
        <f>'Input data'!A137</f>
        <v>2037</v>
      </c>
      <c r="B197" s="1553">
        <f>'Input data'!B137</f>
        <v>69.830333629884052</v>
      </c>
      <c r="C197" s="1552">
        <f>'Input data'!C137</f>
        <v>4323.2869691255937</v>
      </c>
      <c r="D197" s="1513">
        <f>'Input data'!E137</f>
        <v>27584050.105578285</v>
      </c>
      <c r="E197" s="1510">
        <f>'Input data'!J137*C197</f>
        <v>51676.099998441008</v>
      </c>
      <c r="F197" s="1511">
        <f>'Input data'!L137</f>
        <v>79260.150104019296</v>
      </c>
      <c r="G197" s="1559">
        <f t="shared" si="171"/>
        <v>13687.941669523079</v>
      </c>
      <c r="H197" s="1511">
        <f t="shared" si="160"/>
        <v>41850.48663023574</v>
      </c>
      <c r="I197" s="1513">
        <f t="shared" si="136"/>
        <v>27584.050105578284</v>
      </c>
      <c r="J197" s="1506">
        <f t="shared" si="170"/>
        <v>0.4</v>
      </c>
      <c r="K197" s="1514">
        <f t="shared" si="162"/>
        <v>9335.8841369372167</v>
      </c>
      <c r="L197" s="1514">
        <f t="shared" si="137"/>
        <v>0</v>
      </c>
      <c r="M197" s="1513">
        <f t="shared" si="163"/>
        <v>9335.8841369372167</v>
      </c>
      <c r="N197" s="1456">
        <f t="shared" si="169"/>
        <v>0.5</v>
      </c>
      <c r="O197" s="530">
        <f t="shared" si="138"/>
        <v>751.91700000000026</v>
      </c>
      <c r="P197" s="1212">
        <f t="shared" si="166"/>
        <v>10087.801136937216</v>
      </c>
      <c r="Q197" s="1366">
        <f t="shared" si="139"/>
        <v>45450.627162821598</v>
      </c>
      <c r="R197" s="1366">
        <f t="shared" si="164"/>
        <v>31762.685493298519</v>
      </c>
      <c r="S197" s="576">
        <f t="shared" si="140"/>
        <v>1.0990473658006965</v>
      </c>
      <c r="T197" s="135" t="str">
        <f t="shared" si="141"/>
        <v>No</v>
      </c>
      <c r="U197" s="1528">
        <f t="shared" si="142"/>
        <v>1</v>
      </c>
      <c r="V197" s="1496">
        <f t="shared" si="134"/>
        <v>50359.953004544666</v>
      </c>
      <c r="W197" s="1529">
        <f t="shared" si="135"/>
        <v>0.36462455674821004</v>
      </c>
      <c r="X197" s="527">
        <f t="shared" si="143"/>
        <v>16550.430063346968</v>
      </c>
      <c r="Y197" s="1511">
        <f t="shared" si="144"/>
        <v>15171.74607488756</v>
      </c>
      <c r="Z197" s="1533">
        <f t="shared" si="145"/>
        <v>3087.1339634149208</v>
      </c>
      <c r="AA197" s="1533">
        <f t="shared" si="146"/>
        <v>0</v>
      </c>
      <c r="AB197" s="1533">
        <f t="shared" si="147"/>
        <v>15550.642902895217</v>
      </c>
      <c r="AC197" s="1533">
        <f t="shared" si="148"/>
        <v>50359.953004544666</v>
      </c>
      <c r="AD197" s="1005">
        <f t="shared" si="149"/>
        <v>2862.4883938238891</v>
      </c>
      <c r="AE197" s="1456">
        <f t="shared" si="150"/>
        <v>0.32864268284470793</v>
      </c>
      <c r="AF197" s="1506">
        <f t="shared" si="151"/>
        <v>0.30126608882098055</v>
      </c>
      <c r="AG197" s="1506">
        <f t="shared" si="152"/>
        <v>6.130136704329979E-2</v>
      </c>
      <c r="AH197" s="1506">
        <f t="shared" si="165"/>
        <v>0</v>
      </c>
      <c r="AI197" s="1506">
        <f t="shared" si="153"/>
        <v>0.30878986129101171</v>
      </c>
      <c r="AJ197" s="1506">
        <f t="shared" si="154"/>
        <v>1</v>
      </c>
      <c r="AK197" s="1557">
        <f t="shared" si="155"/>
        <v>16550.430063346968</v>
      </c>
      <c r="AL197" s="1558">
        <f t="shared" si="156"/>
        <v>0</v>
      </c>
      <c r="AM197" s="1558">
        <f t="shared" si="157"/>
        <v>0</v>
      </c>
      <c r="AN197" s="1558">
        <f t="shared" si="158"/>
        <v>16550.430063346968</v>
      </c>
      <c r="AO197" s="1545">
        <f t="shared" si="159"/>
        <v>0</v>
      </c>
    </row>
    <row r="198" spans="1:41">
      <c r="A198" s="873">
        <f>'Input data'!A138</f>
        <v>2038</v>
      </c>
      <c r="B198" s="1553">
        <f>'Input data'!B138</f>
        <v>70.341572426693446</v>
      </c>
      <c r="C198" s="1552">
        <f>'Input data'!C138</f>
        <v>4429.5258324159622</v>
      </c>
      <c r="D198" s="1513">
        <f>'Input data'!E138</f>
        <v>25666208.351278711</v>
      </c>
      <c r="E198" s="1510">
        <f>'Input data'!J138*C198</f>
        <v>52945.969466352864</v>
      </c>
      <c r="F198" s="1511">
        <f>'Input data'!L138</f>
        <v>78612.177817631571</v>
      </c>
      <c r="G198" s="1559">
        <f t="shared" si="171"/>
        <v>13687.941669523079</v>
      </c>
      <c r="H198" s="1511">
        <f t="shared" si="160"/>
        <v>40779.343840724294</v>
      </c>
      <c r="I198" s="1513">
        <f t="shared" si="136"/>
        <v>25666.20835127871</v>
      </c>
      <c r="J198" s="1506">
        <f t="shared" si="170"/>
        <v>0.4</v>
      </c>
      <c r="K198" s="1514">
        <f t="shared" si="162"/>
        <v>8686.7862581779118</v>
      </c>
      <c r="L198" s="1514">
        <f t="shared" si="137"/>
        <v>0</v>
      </c>
      <c r="M198" s="1513">
        <f t="shared" si="163"/>
        <v>8686.7862581779118</v>
      </c>
      <c r="N198" s="1456">
        <f t="shared" si="169"/>
        <v>0.5</v>
      </c>
      <c r="O198" s="530">
        <f t="shared" si="138"/>
        <v>751.91700000000026</v>
      </c>
      <c r="P198" s="1212">
        <f t="shared" si="166"/>
        <v>9438.7032581779113</v>
      </c>
      <c r="Q198" s="1366">
        <f t="shared" si="139"/>
        <v>45028.582252069456</v>
      </c>
      <c r="R198" s="1366">
        <f t="shared" si="164"/>
        <v>31340.640582546377</v>
      </c>
      <c r="S198" s="576">
        <f t="shared" si="140"/>
        <v>1.0577741938308016</v>
      </c>
      <c r="T198" s="135" t="str">
        <f t="shared" si="141"/>
        <v>No</v>
      </c>
      <c r="U198" s="1528">
        <f t="shared" si="142"/>
        <v>1</v>
      </c>
      <c r="V198" s="1496">
        <f t="shared" si="134"/>
        <v>48983.320576329352</v>
      </c>
      <c r="W198" s="1529">
        <f t="shared" si="135"/>
        <v>0.37689907675674261</v>
      </c>
      <c r="X198" s="527">
        <f t="shared" si="143"/>
        <v>15399.725010767226</v>
      </c>
      <c r="Y198" s="1511">
        <f t="shared" si="144"/>
        <v>14506.298159732505</v>
      </c>
      <c r="Z198" s="1533">
        <f t="shared" si="145"/>
        <v>3144.518725865646</v>
      </c>
      <c r="AA198" s="1533">
        <f t="shared" si="146"/>
        <v>0</v>
      </c>
      <c r="AB198" s="1533">
        <f t="shared" si="147"/>
        <v>15932.778679963969</v>
      </c>
      <c r="AC198" s="1533">
        <f t="shared" si="148"/>
        <v>48983.320576329352</v>
      </c>
      <c r="AD198" s="1005">
        <f t="shared" si="149"/>
        <v>1711.7833412441469</v>
      </c>
      <c r="AE198" s="1456">
        <f t="shared" si="150"/>
        <v>0.31438711850435419</v>
      </c>
      <c r="AF198" s="1506">
        <f t="shared" si="151"/>
        <v>0.29614770883341285</v>
      </c>
      <c r="AG198" s="1506">
        <f t="shared" si="152"/>
        <v>6.4195703534749737E-2</v>
      </c>
      <c r="AH198" s="1506">
        <f t="shared" si="165"/>
        <v>0</v>
      </c>
      <c r="AI198" s="1506">
        <f t="shared" si="153"/>
        <v>0.32526946912748311</v>
      </c>
      <c r="AJ198" s="1506">
        <f t="shared" si="154"/>
        <v>1</v>
      </c>
      <c r="AK198" s="1557">
        <f t="shared" si="155"/>
        <v>15399.725010767226</v>
      </c>
      <c r="AL198" s="1558">
        <f t="shared" si="156"/>
        <v>0</v>
      </c>
      <c r="AM198" s="1558">
        <f t="shared" si="157"/>
        <v>0</v>
      </c>
      <c r="AN198" s="1558">
        <f t="shared" si="158"/>
        <v>15399.725010767226</v>
      </c>
      <c r="AO198" s="1545">
        <f t="shared" si="159"/>
        <v>0</v>
      </c>
    </row>
    <row r="199" spans="1:41">
      <c r="A199" s="873">
        <f>'Input data'!A139</f>
        <v>2039</v>
      </c>
      <c r="B199" s="1553">
        <f>'Input data'!B139</f>
        <v>70.856554082712819</v>
      </c>
      <c r="C199" s="1552">
        <f>'Input data'!C139</f>
        <v>4537.8682488831228</v>
      </c>
      <c r="D199" s="1513">
        <f>'Input data'!E139</f>
        <v>23748366.596979138</v>
      </c>
      <c r="E199" s="1510">
        <f>'Input data'!J139*C199</f>
        <v>54240.982632819141</v>
      </c>
      <c r="F199" s="1511">
        <f>'Input data'!L139</f>
        <v>77989.349229798274</v>
      </c>
      <c r="G199" s="1559">
        <f t="shared" si="171"/>
        <v>13687.941669523079</v>
      </c>
      <c r="H199" s="1511">
        <f t="shared" si="160"/>
        <v>39722.628684459953</v>
      </c>
      <c r="I199" s="1513">
        <f t="shared" si="136"/>
        <v>23748.366596979136</v>
      </c>
      <c r="J199" s="1506">
        <f t="shared" si="170"/>
        <v>0.4</v>
      </c>
      <c r="K199" s="1514">
        <f t="shared" si="162"/>
        <v>8037.6883794186069</v>
      </c>
      <c r="L199" s="1514">
        <f t="shared" si="137"/>
        <v>0</v>
      </c>
      <c r="M199" s="1513">
        <f t="shared" si="163"/>
        <v>8037.6883794186069</v>
      </c>
      <c r="N199" s="1456">
        <f t="shared" si="169"/>
        <v>0.5</v>
      </c>
      <c r="O199" s="530">
        <f t="shared" si="138"/>
        <v>751.91700000000026</v>
      </c>
      <c r="P199" s="1212">
        <f t="shared" si="166"/>
        <v>8789.6053794186064</v>
      </c>
      <c r="Q199" s="1366">
        <f t="shared" si="139"/>
        <v>44620.964974564427</v>
      </c>
      <c r="R199" s="1366">
        <f t="shared" si="164"/>
        <v>30933.023305041348</v>
      </c>
      <c r="S199" s="576">
        <f t="shared" si="140"/>
        <v>1.018473571197428</v>
      </c>
      <c r="T199" s="135" t="str">
        <f t="shared" si="141"/>
        <v>No</v>
      </c>
      <c r="U199" s="1528">
        <f t="shared" si="142"/>
        <v>1</v>
      </c>
      <c r="V199" s="1496">
        <f t="shared" si="134"/>
        <v>47617.404213421338</v>
      </c>
      <c r="W199" s="1529">
        <f t="shared" si="135"/>
        <v>0.38943708745260797</v>
      </c>
      <c r="X199" s="527">
        <f t="shared" si="143"/>
        <v>14249.019958187482</v>
      </c>
      <c r="Y199" s="1511">
        <f t="shared" si="144"/>
        <v>13842.863705220734</v>
      </c>
      <c r="Z199" s="1533">
        <f t="shared" si="145"/>
        <v>3203.0397194055795</v>
      </c>
      <c r="AA199" s="1533">
        <f t="shared" si="146"/>
        <v>0</v>
      </c>
      <c r="AB199" s="1533">
        <f t="shared" si="147"/>
        <v>16322.480830607541</v>
      </c>
      <c r="AC199" s="1533">
        <f t="shared" si="148"/>
        <v>47617.404213421338</v>
      </c>
      <c r="AD199" s="1005">
        <f t="shared" si="149"/>
        <v>561.07828866440286</v>
      </c>
      <c r="AE199" s="1456">
        <f t="shared" si="150"/>
        <v>0.29923974633987471</v>
      </c>
      <c r="AF199" s="1506">
        <f t="shared" si="151"/>
        <v>0.29071017065896704</v>
      </c>
      <c r="AG199" s="1506">
        <f t="shared" si="152"/>
        <v>6.7266155564665947E-2</v>
      </c>
      <c r="AH199" s="1506">
        <f t="shared" si="165"/>
        <v>0</v>
      </c>
      <c r="AI199" s="1506">
        <f t="shared" si="153"/>
        <v>0.34278392743649228</v>
      </c>
      <c r="AJ199" s="1506">
        <f t="shared" si="154"/>
        <v>1</v>
      </c>
      <c r="AK199" s="1557">
        <f t="shared" si="155"/>
        <v>14249.01995818748</v>
      </c>
      <c r="AL199" s="1558">
        <f t="shared" si="156"/>
        <v>0</v>
      </c>
      <c r="AM199" s="1558">
        <f t="shared" si="157"/>
        <v>0</v>
      </c>
      <c r="AN199" s="1558">
        <f t="shared" si="158"/>
        <v>14249.01995818748</v>
      </c>
      <c r="AO199" s="1545">
        <f t="shared" si="159"/>
        <v>0</v>
      </c>
    </row>
    <row r="200" spans="1:41">
      <c r="A200" s="873">
        <f>'Input data'!A140</f>
        <v>2040</v>
      </c>
      <c r="B200" s="1553">
        <f>'Input data'!B140</f>
        <v>71.375305999999995</v>
      </c>
      <c r="C200" s="1552">
        <f>'Input data'!C140</f>
        <v>4648.3670832077869</v>
      </c>
      <c r="D200" s="1513">
        <f>'Input data'!E140</f>
        <v>21830524.84267956</v>
      </c>
      <c r="E200" s="1510">
        <f>'Input data'!J140*C200</f>
        <v>55561.771387544672</v>
      </c>
      <c r="F200" s="1511">
        <f>'Input data'!L140</f>
        <v>77392.296230224223</v>
      </c>
      <c r="G200" s="1559">
        <f t="shared" si="171"/>
        <v>13687.941669523079</v>
      </c>
      <c r="H200" s="1511">
        <f t="shared" si="160"/>
        <v>38680.70374425425</v>
      </c>
      <c r="I200" s="1513">
        <f t="shared" si="136"/>
        <v>21830.524842679559</v>
      </c>
      <c r="J200" s="1506">
        <f t="shared" si="170"/>
        <v>0.4</v>
      </c>
      <c r="K200" s="1514">
        <f t="shared" si="162"/>
        <v>7388.5905006593021</v>
      </c>
      <c r="L200" s="1514">
        <f t="shared" si="137"/>
        <v>0</v>
      </c>
      <c r="M200" s="1513">
        <f t="shared" si="163"/>
        <v>7388.5905006593021</v>
      </c>
      <c r="N200" s="1456">
        <f t="shared" si="169"/>
        <v>0.5</v>
      </c>
      <c r="O200" s="530">
        <f t="shared" si="138"/>
        <v>751.91700000000026</v>
      </c>
      <c r="P200" s="1212">
        <f t="shared" si="166"/>
        <v>8140.5075006593024</v>
      </c>
      <c r="Q200" s="1366">
        <f t="shared" si="139"/>
        <v>44228.137913118029</v>
      </c>
      <c r="R200" s="1366">
        <f t="shared" si="164"/>
        <v>30540.19624359495</v>
      </c>
      <c r="S200" s="576">
        <f t="shared" si="140"/>
        <v>0.98105910323444201</v>
      </c>
      <c r="T200" s="135" t="str">
        <f t="shared" si="141"/>
        <v>Yes</v>
      </c>
      <c r="U200" s="1528">
        <f t="shared" si="142"/>
        <v>0.98105910323444201</v>
      </c>
      <c r="V200" s="1496">
        <f t="shared" si="134"/>
        <v>46852.099986629284</v>
      </c>
      <c r="W200" s="1529">
        <f t="shared" si="135"/>
        <v>0.39461545568753897</v>
      </c>
      <c r="X200" s="527">
        <f t="shared" si="143"/>
        <v>13687.941669523079</v>
      </c>
      <c r="Y200" s="1511">
        <f t="shared" si="144"/>
        <v>13181.493311905258</v>
      </c>
      <c r="Z200" s="1533">
        <f t="shared" si="145"/>
        <v>3262.7254988126124</v>
      </c>
      <c r="AA200" s="1533">
        <f t="shared" si="146"/>
        <v>0</v>
      </c>
      <c r="AB200" s="1533">
        <f t="shared" si="147"/>
        <v>16719.939506388335</v>
      </c>
      <c r="AC200" s="1533">
        <f t="shared" si="148"/>
        <v>46852.099986629284</v>
      </c>
      <c r="AD200" s="1005">
        <f t="shared" si="149"/>
        <v>0</v>
      </c>
      <c r="AE200" s="1456">
        <f t="shared" si="150"/>
        <v>0.29215214842940579</v>
      </c>
      <c r="AF200" s="1506">
        <f t="shared" si="151"/>
        <v>0.28134263598999854</v>
      </c>
      <c r="AG200" s="1506">
        <f t="shared" si="152"/>
        <v>6.9638831551707039E-2</v>
      </c>
      <c r="AH200" s="1506">
        <f t="shared" si="165"/>
        <v>0</v>
      </c>
      <c r="AI200" s="1506">
        <f t="shared" si="153"/>
        <v>0.35686638402888865</v>
      </c>
      <c r="AJ200" s="1506">
        <f t="shared" si="154"/>
        <v>1</v>
      </c>
      <c r="AK200" s="1557">
        <f t="shared" si="155"/>
        <v>13098.314905607735</v>
      </c>
      <c r="AL200" s="1558">
        <f t="shared" si="156"/>
        <v>561.67334908508121</v>
      </c>
      <c r="AM200" s="1558">
        <f t="shared" si="157"/>
        <v>27.953414830263171</v>
      </c>
      <c r="AN200" s="1558">
        <f t="shared" si="158"/>
        <v>13687.941669523079</v>
      </c>
      <c r="AO200" s="1545">
        <f t="shared" si="159"/>
        <v>0</v>
      </c>
    </row>
    <row r="201" spans="1:41">
      <c r="A201" s="873">
        <f>'Input data'!A141</f>
        <v>2041</v>
      </c>
      <c r="B201" s="1553">
        <f>'Input data'!B141</f>
        <v>71.818612994947316</v>
      </c>
      <c r="C201" s="1552">
        <f>'Input data'!C141</f>
        <v>4756.7967774693152</v>
      </c>
      <c r="D201" s="1513">
        <f>'Input data'!E141</f>
        <v>20986341.131158557</v>
      </c>
      <c r="E201" s="1510">
        <f>'Input data'!J141*C201</f>
        <v>56857.827782476146</v>
      </c>
      <c r="F201" s="1511">
        <f>'Input data'!L141</f>
        <v>77844.168913634698</v>
      </c>
      <c r="G201" s="1559">
        <f t="shared" si="171"/>
        <v>13687.941669523079</v>
      </c>
      <c r="H201" s="1511">
        <f t="shared" si="160"/>
        <v>38632.164018131807</v>
      </c>
      <c r="I201" s="1513">
        <f t="shared" si="136"/>
        <v>20986.341131158555</v>
      </c>
      <c r="J201" s="1506">
        <f t="shared" si="170"/>
        <v>0.4</v>
      </c>
      <c r="K201" s="1514">
        <f t="shared" si="162"/>
        <v>7102.8746144538927</v>
      </c>
      <c r="L201" s="1514">
        <f t="shared" si="137"/>
        <v>0</v>
      </c>
      <c r="M201" s="1513">
        <f t="shared" si="163"/>
        <v>7102.8746144538927</v>
      </c>
      <c r="N201" s="1456">
        <f t="shared" si="169"/>
        <v>0.5</v>
      </c>
      <c r="O201" s="530">
        <f t="shared" si="138"/>
        <v>751.91700000000026</v>
      </c>
      <c r="P201" s="1212">
        <f t="shared" si="166"/>
        <v>7854.7916144538931</v>
      </c>
      <c r="Q201" s="1366">
        <f t="shared" si="139"/>
        <v>44465.314073200992</v>
      </c>
      <c r="R201" s="1366">
        <f t="shared" si="164"/>
        <v>30777.372403677913</v>
      </c>
      <c r="S201" s="576">
        <f t="shared" si="140"/>
        <v>0.96560978029558009</v>
      </c>
      <c r="T201" s="135" t="str">
        <f t="shared" si="141"/>
        <v>Yes</v>
      </c>
      <c r="U201" s="1528">
        <f t="shared" si="142"/>
        <v>0.96560978029558009</v>
      </c>
      <c r="V201" s="1496">
        <f t="shared" si="134"/>
        <v>47066.796509956803</v>
      </c>
      <c r="W201" s="1529">
        <f t="shared" si="135"/>
        <v>0.39537158445129372</v>
      </c>
      <c r="X201" s="527">
        <f t="shared" si="143"/>
        <v>13687.941669523081</v>
      </c>
      <c r="Y201" s="1511">
        <f t="shared" si="144"/>
        <v>12947.605614301261</v>
      </c>
      <c r="Z201" s="1533">
        <f t="shared" si="145"/>
        <v>3321.2936353220948</v>
      </c>
      <c r="AA201" s="1533">
        <f t="shared" si="146"/>
        <v>0</v>
      </c>
      <c r="AB201" s="1533">
        <f t="shared" si="147"/>
        <v>17109.955590810365</v>
      </c>
      <c r="AC201" s="1533">
        <f t="shared" si="148"/>
        <v>47066.796509956803</v>
      </c>
      <c r="AD201" s="1005">
        <f t="shared" si="149"/>
        <v>0</v>
      </c>
      <c r="AE201" s="1456">
        <f t="shared" si="150"/>
        <v>0.29081948814229258</v>
      </c>
      <c r="AF201" s="1506">
        <f t="shared" si="151"/>
        <v>0.27509001194849203</v>
      </c>
      <c r="AG201" s="1506">
        <f t="shared" si="152"/>
        <v>7.0565534125941368E-2</v>
      </c>
      <c r="AH201" s="1506">
        <f t="shared" si="165"/>
        <v>0</v>
      </c>
      <c r="AI201" s="1506">
        <f t="shared" si="153"/>
        <v>0.36352496578327398</v>
      </c>
      <c r="AJ201" s="1506">
        <f t="shared" si="154"/>
        <v>0.99999999999999989</v>
      </c>
      <c r="AK201" s="1557">
        <f t="shared" si="155"/>
        <v>12591.804678695131</v>
      </c>
      <c r="AL201" s="1558">
        <f t="shared" si="156"/>
        <v>1043.5960131829061</v>
      </c>
      <c r="AM201" s="1558">
        <f t="shared" si="157"/>
        <v>52.540977645042261</v>
      </c>
      <c r="AN201" s="1558">
        <f t="shared" si="158"/>
        <v>13687.941669523078</v>
      </c>
      <c r="AO201" s="1545">
        <f t="shared" si="159"/>
        <v>0</v>
      </c>
    </row>
    <row r="202" spans="1:41">
      <c r="A202" s="873">
        <f>'Input data'!A142</f>
        <v>2042</v>
      </c>
      <c r="B202" s="1553">
        <f>'Input data'!B142</f>
        <v>72.264673338395411</v>
      </c>
      <c r="C202" s="1552">
        <f>'Input data'!C142</f>
        <v>4871.1906981048578</v>
      </c>
      <c r="D202" s="1513">
        <f>'Input data'!E142</f>
        <v>20142157.41963755</v>
      </c>
      <c r="E202" s="1510">
        <f>'Input data'!J142*C202</f>
        <v>58225.174369504028</v>
      </c>
      <c r="F202" s="1511">
        <f>'Input data'!L142</f>
        <v>78367.331789141579</v>
      </c>
      <c r="G202" s="1559">
        <f t="shared" si="171"/>
        <v>13687.941669523079</v>
      </c>
      <c r="H202" s="1511">
        <f t="shared" si="160"/>
        <v>38624.531111801858</v>
      </c>
      <c r="I202" s="1513">
        <f t="shared" si="136"/>
        <v>20142.157419637551</v>
      </c>
      <c r="J202" s="1506">
        <f t="shared" si="170"/>
        <v>0.4</v>
      </c>
      <c r="K202" s="1514">
        <f t="shared" si="162"/>
        <v>6817.1587282484825</v>
      </c>
      <c r="L202" s="1514">
        <f t="shared" si="137"/>
        <v>0</v>
      </c>
      <c r="M202" s="1513">
        <f t="shared" si="163"/>
        <v>6817.1587282484825</v>
      </c>
      <c r="N202" s="1456">
        <f t="shared" si="169"/>
        <v>0.5</v>
      </c>
      <c r="O202" s="530">
        <f t="shared" si="138"/>
        <v>751.91700000000026</v>
      </c>
      <c r="P202" s="1212">
        <f t="shared" si="166"/>
        <v>7569.0757282484828</v>
      </c>
      <c r="Q202" s="1366">
        <f t="shared" si="139"/>
        <v>44743.397053076456</v>
      </c>
      <c r="R202" s="1366">
        <f t="shared" si="164"/>
        <v>31055.455383553377</v>
      </c>
      <c r="S202" s="576">
        <f t="shared" si="140"/>
        <v>0.95092650551973434</v>
      </c>
      <c r="T202" s="135" t="str">
        <f t="shared" si="141"/>
        <v>Yes</v>
      </c>
      <c r="U202" s="1528">
        <f t="shared" si="142"/>
        <v>0.95092650551973434</v>
      </c>
      <c r="V202" s="1496">
        <f t="shared" si="134"/>
        <v>47311.876405588206</v>
      </c>
      <c r="W202" s="1529">
        <f t="shared" si="135"/>
        <v>0.3962806270744611</v>
      </c>
      <c r="X202" s="527">
        <f t="shared" si="143"/>
        <v>13687.941669523078</v>
      </c>
      <c r="Y202" s="1511">
        <f t="shared" si="144"/>
        <v>12719.426702766572</v>
      </c>
      <c r="Z202" s="1533">
        <f t="shared" si="145"/>
        <v>3383.0833397500865</v>
      </c>
      <c r="AA202" s="1533">
        <f t="shared" si="146"/>
        <v>0</v>
      </c>
      <c r="AB202" s="1533">
        <f t="shared" si="147"/>
        <v>17521.42469354847</v>
      </c>
      <c r="AC202" s="1533">
        <f t="shared" si="148"/>
        <v>47311.876405588206</v>
      </c>
      <c r="AD202" s="1005">
        <f t="shared" si="149"/>
        <v>0</v>
      </c>
      <c r="AE202" s="1456">
        <f t="shared" si="150"/>
        <v>0.28931301629597461</v>
      </c>
      <c r="AF202" s="1506">
        <f t="shared" si="151"/>
        <v>0.26884215273406969</v>
      </c>
      <c r="AG202" s="1506">
        <f t="shared" si="152"/>
        <v>7.1506006456985419E-2</v>
      </c>
      <c r="AH202" s="1506">
        <f t="shared" si="165"/>
        <v>0</v>
      </c>
      <c r="AI202" s="1506">
        <f t="shared" si="153"/>
        <v>0.37033882451297029</v>
      </c>
      <c r="AJ202" s="1506">
        <f t="shared" si="154"/>
        <v>1</v>
      </c>
      <c r="AK202" s="1557">
        <f t="shared" si="155"/>
        <v>12085.294451782531</v>
      </c>
      <c r="AL202" s="1558">
        <f t="shared" si="156"/>
        <v>1524.9829210334215</v>
      </c>
      <c r="AM202" s="1558">
        <f t="shared" si="157"/>
        <v>77.664296707125331</v>
      </c>
      <c r="AN202" s="1558">
        <f t="shared" si="158"/>
        <v>13687.941669523078</v>
      </c>
      <c r="AO202" s="1545">
        <f t="shared" si="159"/>
        <v>0</v>
      </c>
    </row>
    <row r="203" spans="1:41">
      <c r="A203" s="873">
        <f>'Input data'!A143</f>
        <v>2043</v>
      </c>
      <c r="B203" s="1553">
        <f>'Input data'!B143</f>
        <v>72.713504131197794</v>
      </c>
      <c r="C203" s="1552">
        <f>'Input data'!C143</f>
        <v>4990.5559670511793</v>
      </c>
      <c r="D203" s="1513">
        <f>'Input data'!E143</f>
        <v>19297973.708116546</v>
      </c>
      <c r="E203" s="1510">
        <f>'Input data'!J143*C203</f>
        <v>59651.943311390511</v>
      </c>
      <c r="F203" s="1511">
        <f>'Input data'!L143</f>
        <v>78949.917019507062</v>
      </c>
      <c r="G203" s="1559">
        <f t="shared" si="171"/>
        <v>13687.941669523079</v>
      </c>
      <c r="H203" s="1511">
        <f t="shared" si="160"/>
        <v>38650.995175761476</v>
      </c>
      <c r="I203" s="1513">
        <f t="shared" si="136"/>
        <v>19297.973708116548</v>
      </c>
      <c r="J203" s="1506">
        <f t="shared" si="170"/>
        <v>0.4</v>
      </c>
      <c r="K203" s="1514">
        <f t="shared" si="162"/>
        <v>6531.4428420430731</v>
      </c>
      <c r="L203" s="1514">
        <f t="shared" si="137"/>
        <v>0</v>
      </c>
      <c r="M203" s="1513">
        <f t="shared" si="163"/>
        <v>6531.4428420430731</v>
      </c>
      <c r="N203" s="1456">
        <f t="shared" si="169"/>
        <v>0.5</v>
      </c>
      <c r="O203" s="530">
        <f t="shared" si="138"/>
        <v>751.91700000000026</v>
      </c>
      <c r="P203" s="1212">
        <f t="shared" si="166"/>
        <v>7283.3598420430735</v>
      </c>
      <c r="Q203" s="1366">
        <f t="shared" si="139"/>
        <v>45055.57700324148</v>
      </c>
      <c r="R203" s="1366">
        <f t="shared" si="164"/>
        <v>31367.635333718401</v>
      </c>
      <c r="S203" s="576">
        <f t="shared" si="140"/>
        <v>0.93699643037442293</v>
      </c>
      <c r="T203" s="135" t="str">
        <f t="shared" si="141"/>
        <v>Yes</v>
      </c>
      <c r="U203" s="1528">
        <f t="shared" si="142"/>
        <v>0.93699643037442293</v>
      </c>
      <c r="V203" s="1496">
        <f t="shared" si="134"/>
        <v>47582.281685788665</v>
      </c>
      <c r="W203" s="1529">
        <f t="shared" si="135"/>
        <v>0.39731055481626454</v>
      </c>
      <c r="X203" s="527">
        <f t="shared" si="143"/>
        <v>13687.941669523076</v>
      </c>
      <c r="Y203" s="1511">
        <f t="shared" si="144"/>
        <v>12496.006222955049</v>
      </c>
      <c r="Z203" s="1533">
        <f t="shared" si="145"/>
        <v>3447.5583105018923</v>
      </c>
      <c r="AA203" s="1533">
        <f t="shared" si="146"/>
        <v>0</v>
      </c>
      <c r="AB203" s="1533">
        <f t="shared" si="147"/>
        <v>17950.775482808644</v>
      </c>
      <c r="AC203" s="1533">
        <f t="shared" si="148"/>
        <v>47582.281685788665</v>
      </c>
      <c r="AD203" s="1005">
        <f t="shared" si="149"/>
        <v>0</v>
      </c>
      <c r="AE203" s="1456">
        <f t="shared" si="150"/>
        <v>0.28766887977150607</v>
      </c>
      <c r="AF203" s="1506">
        <f t="shared" si="151"/>
        <v>0.26261889468590183</v>
      </c>
      <c r="AG203" s="1506">
        <f t="shared" si="152"/>
        <v>7.2454665651974601E-2</v>
      </c>
      <c r="AH203" s="1506">
        <f t="shared" si="165"/>
        <v>0</v>
      </c>
      <c r="AI203" s="1506">
        <f t="shared" si="153"/>
        <v>0.37725755989061738</v>
      </c>
      <c r="AJ203" s="1506">
        <f t="shared" si="154"/>
        <v>0.99999999999999989</v>
      </c>
      <c r="AK203" s="1557">
        <f t="shared" si="155"/>
        <v>11578.784224869927</v>
      </c>
      <c r="AL203" s="1558">
        <f t="shared" si="156"/>
        <v>2005.8430586010661</v>
      </c>
      <c r="AM203" s="1558">
        <f t="shared" si="157"/>
        <v>103.31438605208118</v>
      </c>
      <c r="AN203" s="1558">
        <f t="shared" si="158"/>
        <v>13687.941669523074</v>
      </c>
      <c r="AO203" s="1545">
        <f t="shared" si="159"/>
        <v>0</v>
      </c>
    </row>
    <row r="204" spans="1:41">
      <c r="A204" s="873">
        <f>'Input data'!A144</f>
        <v>2044</v>
      </c>
      <c r="B204" s="1553">
        <f>'Input data'!B144</f>
        <v>73.165122580420132</v>
      </c>
      <c r="C204" s="1552">
        <f>'Input data'!C144</f>
        <v>5115.0644127146761</v>
      </c>
      <c r="D204" s="1513">
        <f>'Input data'!E144</f>
        <v>18453789.996595539</v>
      </c>
      <c r="E204" s="1510">
        <f>'Input data'!J144*C204</f>
        <v>61140.188467149543</v>
      </c>
      <c r="F204" s="1511">
        <f>'Input data'!L144</f>
        <v>79593.978463745079</v>
      </c>
      <c r="G204" s="1559">
        <f t="shared" si="171"/>
        <v>13687.941669523079</v>
      </c>
      <c r="H204" s="1511">
        <f t="shared" si="160"/>
        <v>38712.734728935786</v>
      </c>
      <c r="I204" s="1513">
        <f t="shared" si="136"/>
        <v>18453.78999659554</v>
      </c>
      <c r="J204" s="1506">
        <f t="shared" si="170"/>
        <v>0.4</v>
      </c>
      <c r="K204" s="1514">
        <f t="shared" si="162"/>
        <v>6245.7269558376629</v>
      </c>
      <c r="L204" s="1514">
        <f t="shared" si="137"/>
        <v>0</v>
      </c>
      <c r="M204" s="1513">
        <f t="shared" si="163"/>
        <v>6245.7269558376629</v>
      </c>
      <c r="N204" s="1456">
        <f t="shared" si="169"/>
        <v>0.5</v>
      </c>
      <c r="O204" s="530">
        <f t="shared" si="138"/>
        <v>751.91700000000026</v>
      </c>
      <c r="P204" s="1212">
        <f t="shared" si="166"/>
        <v>6997.6439558376633</v>
      </c>
      <c r="Q204" s="1366">
        <f t="shared" si="139"/>
        <v>45403.032442621196</v>
      </c>
      <c r="R204" s="1366">
        <f t="shared" si="164"/>
        <v>31715.090773098116</v>
      </c>
      <c r="S204" s="576">
        <f t="shared" si="140"/>
        <v>0.92380979069303615</v>
      </c>
      <c r="T204" s="135" t="str">
        <f t="shared" si="141"/>
        <v>Yes</v>
      </c>
      <c r="U204" s="1528">
        <f t="shared" si="142"/>
        <v>0.92380979069303615</v>
      </c>
      <c r="V204" s="1496">
        <f t="shared" si="134"/>
        <v>47878.887690646981</v>
      </c>
      <c r="W204" s="1529">
        <f t="shared" si="135"/>
        <v>0.39846093115629677</v>
      </c>
      <c r="X204" s="527">
        <f t="shared" si="143"/>
        <v>13687.941669523081</v>
      </c>
      <c r="Y204" s="1511">
        <f t="shared" si="144"/>
        <v>12277.508644078829</v>
      </c>
      <c r="Z204" s="1533">
        <f t="shared" si="145"/>
        <v>3514.8113604331647</v>
      </c>
      <c r="AA204" s="1533">
        <f t="shared" si="146"/>
        <v>0</v>
      </c>
      <c r="AB204" s="1533">
        <f t="shared" si="147"/>
        <v>18398.626016611903</v>
      </c>
      <c r="AC204" s="1533">
        <f t="shared" si="148"/>
        <v>47878.887690646981</v>
      </c>
      <c r="AD204" s="1005">
        <f t="shared" si="149"/>
        <v>0</v>
      </c>
      <c r="AE204" s="1456">
        <f t="shared" si="150"/>
        <v>0.28588679331823713</v>
      </c>
      <c r="AF204" s="1506">
        <f t="shared" si="151"/>
        <v>0.25642844343848886</v>
      </c>
      <c r="AG204" s="1506">
        <f t="shared" si="152"/>
        <v>7.3410463984520974E-2</v>
      </c>
      <c r="AH204" s="1506">
        <f t="shared" si="165"/>
        <v>0</v>
      </c>
      <c r="AI204" s="1506">
        <f t="shared" si="153"/>
        <v>0.384274299258753</v>
      </c>
      <c r="AJ204" s="1506">
        <f t="shared" si="154"/>
        <v>1</v>
      </c>
      <c r="AK204" s="1557">
        <f t="shared" si="155"/>
        <v>11072.273997957322</v>
      </c>
      <c r="AL204" s="1558">
        <f t="shared" si="156"/>
        <v>2486.1832547166086</v>
      </c>
      <c r="AM204" s="1558">
        <f t="shared" si="157"/>
        <v>129.48441684914823</v>
      </c>
      <c r="AN204" s="1558">
        <f t="shared" si="158"/>
        <v>13687.941669523079</v>
      </c>
      <c r="AO204" s="1545">
        <f t="shared" si="159"/>
        <v>0</v>
      </c>
    </row>
    <row r="205" spans="1:41">
      <c r="A205" s="873">
        <f>'Input data'!A145</f>
        <v>2045</v>
      </c>
      <c r="B205" s="1553">
        <f>'Input data'!B145</f>
        <v>73.619545999999971</v>
      </c>
      <c r="C205" s="1552">
        <f>'Input data'!C145</f>
        <v>5248.0307118669889</v>
      </c>
      <c r="D205" s="1513">
        <f>'Input data'!E145</f>
        <v>17609606.285074536</v>
      </c>
      <c r="E205" s="1510">
        <f>'Input data'!J145*C205</f>
        <v>62729.530053883784</v>
      </c>
      <c r="F205" s="1511">
        <f>'Input data'!L145</f>
        <v>80339.136338958313</v>
      </c>
      <c r="G205" s="1559">
        <f t="shared" si="171"/>
        <v>13687.941669523079</v>
      </c>
      <c r="H205" s="1511">
        <f t="shared" si="160"/>
        <v>38832.484133983919</v>
      </c>
      <c r="I205" s="1513">
        <f t="shared" si="136"/>
        <v>17609.606285074537</v>
      </c>
      <c r="J205" s="1506">
        <f t="shared" si="170"/>
        <v>0.4</v>
      </c>
      <c r="K205" s="1514">
        <f t="shared" si="162"/>
        <v>5960.0110696322527</v>
      </c>
      <c r="L205" s="1514">
        <f t="shared" si="137"/>
        <v>0</v>
      </c>
      <c r="M205" s="1513">
        <f t="shared" si="163"/>
        <v>5960.0110696322527</v>
      </c>
      <c r="N205" s="1456">
        <f t="shared" si="169"/>
        <v>0.5</v>
      </c>
      <c r="O205" s="530">
        <f t="shared" si="138"/>
        <v>751.91700000000026</v>
      </c>
      <c r="P205" s="1212">
        <f t="shared" si="166"/>
        <v>6711.928069632253</v>
      </c>
      <c r="Q205" s="1366">
        <f t="shared" si="139"/>
        <v>45808.497733874741</v>
      </c>
      <c r="R205" s="1366">
        <f t="shared" si="164"/>
        <v>32120.556064351662</v>
      </c>
      <c r="S205" s="576">
        <f t="shared" si="140"/>
        <v>0.91140931626441724</v>
      </c>
      <c r="T205" s="135" t="str">
        <f t="shared" si="141"/>
        <v>Yes</v>
      </c>
      <c r="U205" s="1528">
        <f t="shared" si="142"/>
        <v>0.91140931626441724</v>
      </c>
      <c r="V205" s="1496">
        <f t="shared" si="134"/>
        <v>48218.580274606669</v>
      </c>
      <c r="W205" s="1529">
        <f t="shared" si="135"/>
        <v>0.39981206580105644</v>
      </c>
      <c r="X205" s="527">
        <f t="shared" si="143"/>
        <v>13687.941669523078</v>
      </c>
      <c r="Y205" s="1511">
        <f t="shared" si="144"/>
        <v>12067.106679477674</v>
      </c>
      <c r="Z205" s="1533">
        <f t="shared" si="145"/>
        <v>3586.6329072239355</v>
      </c>
      <c r="AA205" s="1533">
        <f t="shared" si="146"/>
        <v>0</v>
      </c>
      <c r="AB205" s="1533">
        <f t="shared" si="147"/>
        <v>18876.899018381981</v>
      </c>
      <c r="AC205" s="1533">
        <f t="shared" si="148"/>
        <v>48218.580274606669</v>
      </c>
      <c r="AD205" s="1005">
        <f t="shared" si="149"/>
        <v>0</v>
      </c>
      <c r="AE205" s="1456">
        <f t="shared" si="150"/>
        <v>0.28387276422428293</v>
      </c>
      <c r="AF205" s="1506">
        <f t="shared" si="151"/>
        <v>0.25025844001949121</v>
      </c>
      <c r="AG205" s="1506">
        <f t="shared" si="152"/>
        <v>7.4382797809432036E-2</v>
      </c>
      <c r="AH205" s="1506">
        <f t="shared" si="165"/>
        <v>0</v>
      </c>
      <c r="AI205" s="1506">
        <f t="shared" si="153"/>
        <v>0.39148599794679384</v>
      </c>
      <c r="AJ205" s="1506">
        <f t="shared" si="154"/>
        <v>1</v>
      </c>
      <c r="AK205" s="1557">
        <f t="shared" si="155"/>
        <v>10565.763771044723</v>
      </c>
      <c r="AL205" s="1558">
        <f t="shared" si="156"/>
        <v>2965.9736251607028</v>
      </c>
      <c r="AM205" s="1558">
        <f t="shared" si="157"/>
        <v>156.20427331765214</v>
      </c>
      <c r="AN205" s="1558">
        <f t="shared" si="158"/>
        <v>13687.941669523078</v>
      </c>
      <c r="AO205" s="1545">
        <f t="shared" si="159"/>
        <v>0</v>
      </c>
    </row>
    <row r="206" spans="1:41">
      <c r="A206" s="873">
        <f>'Input data'!A146</f>
        <v>2046</v>
      </c>
      <c r="B206" s="1553">
        <f>'Input data'!B146</f>
        <v>73.995362001779526</v>
      </c>
      <c r="C206" s="1552">
        <f>'Input data'!C146</f>
        <v>5389.0089835561967</v>
      </c>
      <c r="D206" s="1513">
        <f>'Input data'!E146</f>
        <v>16818521.382757913</v>
      </c>
      <c r="E206" s="1510">
        <f>'Input data'!J146*C206</f>
        <v>64414.638471956794</v>
      </c>
      <c r="F206" s="1511">
        <f>'Input data'!L146</f>
        <v>81233.1598547147</v>
      </c>
      <c r="G206" s="1559">
        <f t="shared" si="171"/>
        <v>13687.941669523079</v>
      </c>
      <c r="H206" s="1511">
        <f t="shared" si="160"/>
        <v>39057.015926264881</v>
      </c>
      <c r="I206" s="1513">
        <f t="shared" si="136"/>
        <v>16818.521382757914</v>
      </c>
      <c r="J206" s="1506">
        <f t="shared" si="170"/>
        <v>0.4</v>
      </c>
      <c r="K206" s="1514">
        <f t="shared" si="162"/>
        <v>5692.2665954799695</v>
      </c>
      <c r="L206" s="1514">
        <f t="shared" si="137"/>
        <v>0</v>
      </c>
      <c r="M206" s="1513">
        <f t="shared" si="163"/>
        <v>5692.2665954799695</v>
      </c>
      <c r="N206" s="1456">
        <f t="shared" si="169"/>
        <v>0.5</v>
      </c>
      <c r="O206" s="530">
        <f t="shared" si="138"/>
        <v>751.91700000000026</v>
      </c>
      <c r="P206" s="1212">
        <f t="shared" si="166"/>
        <v>6444.1835954799699</v>
      </c>
      <c r="Q206" s="1366">
        <f t="shared" si="139"/>
        <v>46300.774000307989</v>
      </c>
      <c r="R206" s="1366">
        <f t="shared" si="164"/>
        <v>32612.83233078491</v>
      </c>
      <c r="S206" s="576">
        <f t="shared" si="140"/>
        <v>0.90066659770946855</v>
      </c>
      <c r="T206" s="135" t="str">
        <f t="shared" si="141"/>
        <v>Yes</v>
      </c>
      <c r="U206" s="1528">
        <f t="shared" si="142"/>
        <v>0.90066659770946855</v>
      </c>
      <c r="V206" s="1496">
        <f t="shared" si="134"/>
        <v>48620.327523929816</v>
      </c>
      <c r="W206" s="1529">
        <f t="shared" si="135"/>
        <v>0.40147191601450505</v>
      </c>
      <c r="X206" s="527">
        <f t="shared" si="143"/>
        <v>13687.941669523083</v>
      </c>
      <c r="Y206" s="1511">
        <f t="shared" si="144"/>
        <v>11885.613068401082</v>
      </c>
      <c r="Z206" s="1533">
        <f t="shared" si="145"/>
        <v>3662.7821089476743</v>
      </c>
      <c r="AA206" s="1533">
        <f t="shared" si="146"/>
        <v>0</v>
      </c>
      <c r="AB206" s="1533">
        <f t="shared" si="147"/>
        <v>19383.990677057976</v>
      </c>
      <c r="AC206" s="1533">
        <f t="shared" si="148"/>
        <v>48620.327523929816</v>
      </c>
      <c r="AD206" s="1005">
        <f t="shared" si="149"/>
        <v>0</v>
      </c>
      <c r="AE206" s="649">
        <f t="shared" si="150"/>
        <v>0.28152713826919801</v>
      </c>
      <c r="AF206" s="417">
        <f t="shared" si="151"/>
        <v>0.24445769236234072</v>
      </c>
      <c r="AG206" s="417">
        <f t="shared" si="152"/>
        <v>7.5334377522342608E-2</v>
      </c>
      <c r="AH206" s="417">
        <f t="shared" si="165"/>
        <v>0</v>
      </c>
      <c r="AI206" s="417">
        <f t="shared" si="153"/>
        <v>0.39868079184611865</v>
      </c>
      <c r="AJ206" s="417">
        <f t="shared" si="154"/>
        <v>1</v>
      </c>
      <c r="AK206" s="1499">
        <f t="shared" si="155"/>
        <v>10091.112829654747</v>
      </c>
      <c r="AL206" s="1500">
        <f t="shared" si="156"/>
        <v>3414.9714854139502</v>
      </c>
      <c r="AM206" s="1500">
        <f t="shared" si="157"/>
        <v>181.85735445438314</v>
      </c>
      <c r="AN206" s="1500">
        <f t="shared" si="158"/>
        <v>13687.941669523079</v>
      </c>
      <c r="AO206" s="1186">
        <f t="shared" si="159"/>
        <v>0</v>
      </c>
    </row>
    <row r="207" spans="1:41">
      <c r="A207" s="873">
        <f>'Input data'!A147</f>
        <v>2047</v>
      </c>
      <c r="B207" s="1553">
        <f>'Input data'!B147</f>
        <v>74.373096484110363</v>
      </c>
      <c r="C207" s="1552">
        <f>'Input data'!C147</f>
        <v>5523.7818835189873</v>
      </c>
      <c r="D207" s="1513">
        <f>'Input data'!E147</f>
        <v>16027436.480441289</v>
      </c>
      <c r="E207" s="1510">
        <f>'Input data'!J147*C207</f>
        <v>66025.574295855069</v>
      </c>
      <c r="F207" s="1511">
        <f>'Input data'!L147</f>
        <v>82053.01077629636</v>
      </c>
      <c r="G207" s="1559">
        <f t="shared" si="171"/>
        <v>13687.941669523079</v>
      </c>
      <c r="H207" s="1511">
        <f t="shared" si="160"/>
        <v>39238.986955918823</v>
      </c>
      <c r="I207" s="1513">
        <f t="shared" si="136"/>
        <v>16027.436480441289</v>
      </c>
      <c r="J207" s="1506">
        <f t="shared" si="170"/>
        <v>0.4</v>
      </c>
      <c r="K207" s="1514">
        <f t="shared" si="162"/>
        <v>5424.5221213276855</v>
      </c>
      <c r="L207" s="1514">
        <f t="shared" si="137"/>
        <v>0</v>
      </c>
      <c r="M207" s="1513">
        <f t="shared" si="163"/>
        <v>5424.5221213276855</v>
      </c>
      <c r="N207" s="1456">
        <f t="shared" si="169"/>
        <v>0.5</v>
      </c>
      <c r="O207" s="530">
        <f t="shared" si="138"/>
        <v>751.91700000000026</v>
      </c>
      <c r="P207" s="1212">
        <f t="shared" si="166"/>
        <v>6176.4391213276858</v>
      </c>
      <c r="Q207" s="1366">
        <f t="shared" si="139"/>
        <v>46750.489504114223</v>
      </c>
      <c r="R207" s="1366">
        <f t="shared" si="164"/>
        <v>33062.54783459114</v>
      </c>
      <c r="S207" s="576">
        <f t="shared" si="140"/>
        <v>0.89035717258096359</v>
      </c>
      <c r="T207" s="135" t="str">
        <f t="shared" si="141"/>
        <v>Yes</v>
      </c>
      <c r="U207" s="1528">
        <f t="shared" si="142"/>
        <v>0.89035717258096359</v>
      </c>
      <c r="V207" s="1496">
        <f t="shared" si="134"/>
        <v>48990.462941705235</v>
      </c>
      <c r="W207" s="1529">
        <f t="shared" si="135"/>
        <v>0.40294131222960927</v>
      </c>
      <c r="X207" s="527">
        <f t="shared" si="143"/>
        <v>13687.941669523087</v>
      </c>
      <c r="Y207" s="1511">
        <f t="shared" si="144"/>
        <v>11698.179853854541</v>
      </c>
      <c r="Z207" s="1533">
        <f t="shared" si="145"/>
        <v>3735.5794884529682</v>
      </c>
      <c r="AA207" s="1533">
        <f t="shared" si="146"/>
        <v>0</v>
      </c>
      <c r="AB207" s="1533">
        <f t="shared" si="147"/>
        <v>19868.761929874636</v>
      </c>
      <c r="AC207" s="1533">
        <f t="shared" si="148"/>
        <v>48990.462941705235</v>
      </c>
      <c r="AD207" s="1489">
        <f t="shared" si="149"/>
        <v>0</v>
      </c>
      <c r="AE207" s="649">
        <f t="shared" si="150"/>
        <v>0.27940012907840145</v>
      </c>
      <c r="AF207" s="417">
        <f t="shared" si="151"/>
        <v>0.23878483997537331</v>
      </c>
      <c r="AG207" s="417">
        <f t="shared" si="152"/>
        <v>7.6251157146606505E-2</v>
      </c>
      <c r="AH207" s="417">
        <f t="shared" si="165"/>
        <v>0</v>
      </c>
      <c r="AI207" s="417">
        <f t="shared" si="153"/>
        <v>0.40556387379961867</v>
      </c>
      <c r="AJ207" s="417">
        <f t="shared" si="154"/>
        <v>0.99999999999999989</v>
      </c>
      <c r="AK207" s="1499">
        <f t="shared" si="155"/>
        <v>9616.4618882647737</v>
      </c>
      <c r="AL207" s="1500">
        <f t="shared" si="156"/>
        <v>3863.6663103342516</v>
      </c>
      <c r="AM207" s="1500">
        <f t="shared" si="157"/>
        <v>207.81347092406131</v>
      </c>
      <c r="AN207" s="1500">
        <f t="shared" si="158"/>
        <v>13687.941669523087</v>
      </c>
      <c r="AO207" s="1186">
        <f t="shared" si="159"/>
        <v>0</v>
      </c>
    </row>
    <row r="208" spans="1:41">
      <c r="A208" s="873">
        <f>'Input data'!A148</f>
        <v>2048</v>
      </c>
      <c r="B208" s="1553">
        <f>'Input data'!B148</f>
        <v>74.752759240528661</v>
      </c>
      <c r="C208" s="1552">
        <f>'Input data'!C148</f>
        <v>5664.7250883278812</v>
      </c>
      <c r="D208" s="1513">
        <f>'Input data'!E148</f>
        <v>15236351.578124667</v>
      </c>
      <c r="E208" s="1510">
        <f>'Input data'!J148*C208</f>
        <v>67710.263560717416</v>
      </c>
      <c r="F208" s="1511">
        <f>'Input data'!L148</f>
        <v>82946.615138842084</v>
      </c>
      <c r="G208" s="1559">
        <f t="shared" si="171"/>
        <v>13687.941669523079</v>
      </c>
      <c r="H208" s="1511">
        <f t="shared" si="160"/>
        <v>39463.278235103251</v>
      </c>
      <c r="I208" s="1513">
        <f t="shared" si="136"/>
        <v>15236.351578124666</v>
      </c>
      <c r="J208" s="1506">
        <f t="shared" si="170"/>
        <v>0.4</v>
      </c>
      <c r="K208" s="1514">
        <f t="shared" si="162"/>
        <v>5156.7776471754032</v>
      </c>
      <c r="L208" s="1514">
        <f t="shared" si="137"/>
        <v>0</v>
      </c>
      <c r="M208" s="1513">
        <f t="shared" si="163"/>
        <v>5156.7776471754032</v>
      </c>
      <c r="N208" s="1456">
        <f t="shared" si="169"/>
        <v>0.5</v>
      </c>
      <c r="O208" s="530">
        <f t="shared" si="138"/>
        <v>751.91700000000026</v>
      </c>
      <c r="P208" s="1212">
        <f t="shared" si="166"/>
        <v>5908.6946471754036</v>
      </c>
      <c r="Q208" s="1366">
        <f t="shared" si="139"/>
        <v>47242.525257450921</v>
      </c>
      <c r="R208" s="1366">
        <f t="shared" si="164"/>
        <v>33554.583587927846</v>
      </c>
      <c r="S208" s="576">
        <f t="shared" si="140"/>
        <v>0.8806812206828798</v>
      </c>
      <c r="T208" s="135" t="str">
        <f t="shared" si="141"/>
        <v>Yes</v>
      </c>
      <c r="U208" s="1528">
        <f t="shared" si="142"/>
        <v>0.8806812206828798</v>
      </c>
      <c r="V208" s="1496">
        <f t="shared" si="134"/>
        <v>49392.031550914238</v>
      </c>
      <c r="W208" s="1529">
        <f t="shared" si="135"/>
        <v>0.40453228298420307</v>
      </c>
      <c r="X208" s="527">
        <f t="shared" si="143"/>
        <v>13687.941669523076</v>
      </c>
      <c r="Y208" s="1511">
        <f t="shared" si="144"/>
        <v>11516.652677767957</v>
      </c>
      <c r="Z208" s="1533">
        <f t="shared" si="145"/>
        <v>3811.7097488539707</v>
      </c>
      <c r="AA208" s="1533">
        <f t="shared" si="146"/>
        <v>0</v>
      </c>
      <c r="AB208" s="1533">
        <f t="shared" si="147"/>
        <v>20375.727454769236</v>
      </c>
      <c r="AC208" s="1533">
        <f t="shared" si="148"/>
        <v>49392.031550914238</v>
      </c>
      <c r="AD208" s="1489">
        <f t="shared" si="149"/>
        <v>0</v>
      </c>
      <c r="AE208" s="649">
        <f t="shared" si="150"/>
        <v>0.27712854158293299</v>
      </c>
      <c r="AF208" s="417">
        <f t="shared" si="151"/>
        <v>0.2331682321245761</v>
      </c>
      <c r="AG208" s="417">
        <f t="shared" si="152"/>
        <v>7.7172564666120047E-2</v>
      </c>
      <c r="AH208" s="417">
        <f t="shared" si="165"/>
        <v>0</v>
      </c>
      <c r="AI208" s="417">
        <f t="shared" si="153"/>
        <v>0.41253066162637086</v>
      </c>
      <c r="AJ208" s="417">
        <f t="shared" si="154"/>
        <v>1</v>
      </c>
      <c r="AK208" s="1499">
        <f t="shared" si="155"/>
        <v>9141.8109468747971</v>
      </c>
      <c r="AL208" s="1500">
        <f t="shared" si="156"/>
        <v>4311.9180988280004</v>
      </c>
      <c r="AM208" s="1500">
        <f t="shared" si="157"/>
        <v>234.21262382027572</v>
      </c>
      <c r="AN208" s="1500">
        <f t="shared" si="158"/>
        <v>13687.941669523074</v>
      </c>
      <c r="AO208" s="1186">
        <f t="shared" si="159"/>
        <v>0</v>
      </c>
    </row>
    <row r="209" spans="1:41">
      <c r="A209" s="873">
        <f>'Input data'!A149</f>
        <v>2049</v>
      </c>
      <c r="B209" s="1553">
        <f>'Input data'!B149</f>
        <v>75.134360114565098</v>
      </c>
      <c r="C209" s="1552">
        <f>'Input data'!C149</f>
        <v>5814.0235724591912</v>
      </c>
      <c r="D209" s="1513">
        <f>'Input data'!E149</f>
        <v>14445266.675808044</v>
      </c>
      <c r="E209" s="1510">
        <f>'Input data'!J149*C209</f>
        <v>69494.823191082571</v>
      </c>
      <c r="F209" s="1511">
        <f>'Input data'!L149</f>
        <v>83940.089866890616</v>
      </c>
      <c r="G209" s="1559">
        <f t="shared" si="171"/>
        <v>13687.941669523079</v>
      </c>
      <c r="H209" s="1511">
        <f t="shared" si="160"/>
        <v>39744.875841064175</v>
      </c>
      <c r="I209" s="1513">
        <f t="shared" si="136"/>
        <v>14445.266675808045</v>
      </c>
      <c r="J209" s="1506">
        <f t="shared" si="170"/>
        <v>0.4</v>
      </c>
      <c r="K209" s="1514">
        <f t="shared" si="162"/>
        <v>4889.0331730231201</v>
      </c>
      <c r="L209" s="1514">
        <f t="shared" si="137"/>
        <v>0</v>
      </c>
      <c r="M209" s="1513">
        <f t="shared" si="163"/>
        <v>4889.0331730231201</v>
      </c>
      <c r="N209" s="1456">
        <f t="shared" si="169"/>
        <v>0.5</v>
      </c>
      <c r="O209" s="530">
        <f t="shared" si="138"/>
        <v>751.91700000000026</v>
      </c>
      <c r="P209" s="1212">
        <f t="shared" si="166"/>
        <v>5640.9501730231204</v>
      </c>
      <c r="Q209" s="1366">
        <f t="shared" si="139"/>
        <v>47791.86733756413</v>
      </c>
      <c r="R209" s="1366">
        <f t="shared" si="164"/>
        <v>34103.925668041047</v>
      </c>
      <c r="S209" s="576">
        <f t="shared" si="140"/>
        <v>0.87167235216807371</v>
      </c>
      <c r="T209" s="135" t="str">
        <f t="shared" si="141"/>
        <v>Yes</v>
      </c>
      <c r="U209" s="1528">
        <f t="shared" si="142"/>
        <v>0.87167235216807371</v>
      </c>
      <c r="V209" s="1496">
        <f t="shared" si="134"/>
        <v>49836.164198849576</v>
      </c>
      <c r="W209" s="1529">
        <f t="shared" si="135"/>
        <v>0.40628888677772335</v>
      </c>
      <c r="X209" s="527">
        <f t="shared" si="143"/>
        <v>13687.941669523083</v>
      </c>
      <c r="Y209" s="1511">
        <f t="shared" si="144"/>
        <v>11343.122934912411</v>
      </c>
      <c r="Z209" s="1533">
        <f t="shared" si="145"/>
        <v>3892.3531008325431</v>
      </c>
      <c r="AA209" s="1533">
        <f t="shared" si="146"/>
        <v>0</v>
      </c>
      <c r="AB209" s="1533">
        <f t="shared" si="147"/>
        <v>20912.746493581537</v>
      </c>
      <c r="AC209" s="1533">
        <f t="shared" si="148"/>
        <v>49836.164198849576</v>
      </c>
      <c r="AD209" s="1489">
        <f t="shared" si="149"/>
        <v>0</v>
      </c>
      <c r="AE209" s="649">
        <f t="shared" si="150"/>
        <v>0.27465881232165651</v>
      </c>
      <c r="AF209" s="417">
        <f t="shared" si="151"/>
        <v>0.22760826635157161</v>
      </c>
      <c r="AG209" s="417">
        <f t="shared" si="152"/>
        <v>7.8102983313519031E-2</v>
      </c>
      <c r="AH209" s="417">
        <f t="shared" si="165"/>
        <v>0</v>
      </c>
      <c r="AI209" s="417">
        <f t="shared" si="153"/>
        <v>0.41962993801325282</v>
      </c>
      <c r="AJ209" s="417">
        <f t="shared" si="154"/>
        <v>1</v>
      </c>
      <c r="AK209" s="1499">
        <f t="shared" si="155"/>
        <v>8667.1600054848277</v>
      </c>
      <c r="AL209" s="1500">
        <f t="shared" si="156"/>
        <v>4759.7033447369531</v>
      </c>
      <c r="AM209" s="1500">
        <f t="shared" si="157"/>
        <v>261.07831930130334</v>
      </c>
      <c r="AN209" s="1500">
        <f t="shared" si="158"/>
        <v>13687.941669523085</v>
      </c>
      <c r="AO209" s="1186">
        <f t="shared" si="159"/>
        <v>0</v>
      </c>
    </row>
    <row r="210" spans="1:41" ht="15.75" thickBot="1">
      <c r="A210" s="172">
        <f>'Input data'!A150</f>
        <v>2050</v>
      </c>
      <c r="B210" s="664">
        <f>'Input data'!B150</f>
        <v>75.517908999999989</v>
      </c>
      <c r="C210" s="239">
        <f>'Input data'!C150</f>
        <v>6000.3382578828714</v>
      </c>
      <c r="D210" s="1522">
        <f>'Input data'!E150</f>
        <v>13654181.77349142</v>
      </c>
      <c r="E210" s="670">
        <f>'Input data'!J150*C210</f>
        <v>71721.836198521094</v>
      </c>
      <c r="F210" s="667">
        <f>'Input data'!L150</f>
        <v>85376.017972012516</v>
      </c>
      <c r="G210" s="1477">
        <f t="shared" si="171"/>
        <v>13687.941669523079</v>
      </c>
      <c r="H210" s="1520">
        <f t="shared" si="160"/>
        <v>40280.356344942556</v>
      </c>
      <c r="I210" s="1522">
        <f t="shared" si="136"/>
        <v>13654.18177349142</v>
      </c>
      <c r="J210" s="651">
        <f t="shared" si="170"/>
        <v>0.4</v>
      </c>
      <c r="K210" s="1520">
        <f t="shared" si="162"/>
        <v>4621.288698870836</v>
      </c>
      <c r="L210" s="1520">
        <f t="shared" si="137"/>
        <v>0</v>
      </c>
      <c r="M210" s="1522">
        <f t="shared" si="163"/>
        <v>4621.288698870836</v>
      </c>
      <c r="N210" s="650">
        <f t="shared" si="169"/>
        <v>0.5</v>
      </c>
      <c r="O210" s="659">
        <f t="shared" si="138"/>
        <v>751.91700000000026</v>
      </c>
      <c r="P210" s="1701">
        <f t="shared" si="166"/>
        <v>5373.2056988708364</v>
      </c>
      <c r="Q210" s="1487">
        <f t="shared" si="139"/>
        <v>48595.092315594804</v>
      </c>
      <c r="R210" s="1487">
        <f t="shared" si="164"/>
        <v>34907.150646071721</v>
      </c>
      <c r="S210" s="578">
        <f t="shared" si="140"/>
        <v>0.86398313763206691</v>
      </c>
      <c r="T210" s="1105" t="str">
        <f t="shared" si="141"/>
        <v>Yes</v>
      </c>
      <c r="U210" s="1530">
        <f t="shared" si="142"/>
        <v>0.86398313763206691</v>
      </c>
      <c r="V210" s="1497">
        <f t="shared" si="134"/>
        <v>50468.867325940795</v>
      </c>
      <c r="W210" s="1531">
        <f t="shared" si="135"/>
        <v>0.40886365369622635</v>
      </c>
      <c r="X210" s="670">
        <f t="shared" si="143"/>
        <v>13687.941669523079</v>
      </c>
      <c r="Y210" s="1520">
        <f t="shared" si="144"/>
        <v>11205.024036063271</v>
      </c>
      <c r="Z210" s="1534">
        <f t="shared" si="145"/>
        <v>3992.9906983461519</v>
      </c>
      <c r="AA210" s="1534">
        <f t="shared" si="146"/>
        <v>0</v>
      </c>
      <c r="AB210" s="1534">
        <f t="shared" si="147"/>
        <v>21582.910922008297</v>
      </c>
      <c r="AC210" s="1534">
        <f t="shared" si="148"/>
        <v>50468.867325940795</v>
      </c>
      <c r="AD210" s="1490">
        <f t="shared" si="149"/>
        <v>0</v>
      </c>
      <c r="AE210" s="650">
        <f t="shared" si="150"/>
        <v>0.27121555118570162</v>
      </c>
      <c r="AF210" s="651">
        <f t="shared" si="151"/>
        <v>0.22201853597581994</v>
      </c>
      <c r="AG210" s="651">
        <f t="shared" si="152"/>
        <v>7.9117898021336633E-2</v>
      </c>
      <c r="AH210" s="651">
        <f t="shared" si="165"/>
        <v>0</v>
      </c>
      <c r="AI210" s="651">
        <f>AB210/AC210</f>
        <v>0.42764801481714187</v>
      </c>
      <c r="AJ210" s="651">
        <f t="shared" si="154"/>
        <v>1</v>
      </c>
      <c r="AK210" s="1501">
        <f t="shared" si="155"/>
        <v>8192.5090640948529</v>
      </c>
      <c r="AL210" s="1502">
        <f t="shared" si="156"/>
        <v>5206.5656553820909</v>
      </c>
      <c r="AM210" s="1502">
        <f t="shared" si="157"/>
        <v>288.86695004613648</v>
      </c>
      <c r="AN210" s="1502">
        <f t="shared" si="158"/>
        <v>13687.941669523079</v>
      </c>
      <c r="AO210" s="1187">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6" t="s">
        <v>545</v>
      </c>
      <c r="K4" s="1935" t="s">
        <v>546</v>
      </c>
      <c r="L4" s="1935" t="s">
        <v>547</v>
      </c>
      <c r="M4" s="1935" t="s">
        <v>548</v>
      </c>
      <c r="N4" s="1935" t="s">
        <v>498</v>
      </c>
      <c r="O4" s="1935"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6" t="s">
        <v>355</v>
      </c>
      <c r="K5" s="1935"/>
      <c r="L5" s="1935"/>
      <c r="M5" s="1935"/>
      <c r="N5" s="1935"/>
      <c r="O5" s="1935"/>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7"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7"/>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7"/>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8"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8"/>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8"/>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8"/>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8"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8"/>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8"/>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8"/>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3137.875983783445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9" t="s">
        <v>392</v>
      </c>
      <c r="B33" s="1939"/>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27.885733801088993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11.952965502286043</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0"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0"/>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0"/>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0"/>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0"/>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6"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67"/>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2000.9426695271068</v>
      </c>
      <c r="Y31" s="907">
        <f>Parameters!S132</f>
        <v>0.71500000000000008</v>
      </c>
      <c r="Z31" s="907">
        <f t="shared" si="9"/>
        <v>0.4</v>
      </c>
      <c r="AA31" s="906">
        <f t="shared" si="10"/>
        <v>286.13480174237628</v>
      </c>
      <c r="AB31" s="906">
        <f t="shared" si="11"/>
        <v>286.13480174237628</v>
      </c>
      <c r="AC31" s="286">
        <f t="shared" si="12"/>
        <v>0</v>
      </c>
      <c r="AD31" s="906">
        <f t="shared" si="13"/>
        <v>286.13480174237628</v>
      </c>
      <c r="AE31" s="906">
        <f t="shared" si="14"/>
        <v>0</v>
      </c>
      <c r="AF31" s="1072">
        <f t="shared" si="15"/>
        <v>0</v>
      </c>
      <c r="AG31" s="1448">
        <f t="shared" si="16"/>
        <v>0.13527885904981399</v>
      </c>
      <c r="AH31" s="914">
        <f>'Baseline data (from input)'!AS17*AG31</f>
        <v>2000.9426695271068</v>
      </c>
      <c r="AI31" s="907">
        <f>Parameters!S132</f>
        <v>0.71500000000000008</v>
      </c>
      <c r="AJ31" s="907">
        <f t="shared" si="17"/>
        <v>0.4</v>
      </c>
      <c r="AK31" s="906">
        <f t="shared" si="18"/>
        <v>286.13480174237628</v>
      </c>
      <c r="AL31" s="906">
        <f t="shared" si="19"/>
        <v>286.13480174237628</v>
      </c>
      <c r="AM31" s="286">
        <f t="shared" si="20"/>
        <v>0</v>
      </c>
      <c r="AN31" s="906">
        <f t="shared" si="21"/>
        <v>286.13480174237628</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2124.5585684484636</v>
      </c>
      <c r="Y32" s="907">
        <f>Parameters!S133</f>
        <v>0.71500000000000008</v>
      </c>
      <c r="Z32" s="907">
        <f t="shared" si="9"/>
        <v>0.4</v>
      </c>
      <c r="AA32" s="906">
        <f t="shared" si="10"/>
        <v>303.81187528813035</v>
      </c>
      <c r="AB32" s="906">
        <f t="shared" si="11"/>
        <v>303.81187528813035</v>
      </c>
      <c r="AC32" s="286">
        <f t="shared" si="12"/>
        <v>0</v>
      </c>
      <c r="AD32" s="906">
        <f t="shared" si="13"/>
        <v>575.99171807915684</v>
      </c>
      <c r="AE32" s="906">
        <f t="shared" si="14"/>
        <v>13.95495895134979</v>
      </c>
      <c r="AF32" s="1072">
        <f t="shared" si="15"/>
        <v>9.3033059675665264</v>
      </c>
      <c r="AG32" s="1448">
        <f t="shared" si="16"/>
        <v>0.13527885904981399</v>
      </c>
      <c r="AH32" s="914">
        <f>'Baseline data (from input)'!AS18*AG32</f>
        <v>2124.5585684484636</v>
      </c>
      <c r="AI32" s="907">
        <f>Parameters!S133</f>
        <v>0.71500000000000008</v>
      </c>
      <c r="AJ32" s="907">
        <f t="shared" si="17"/>
        <v>0.4</v>
      </c>
      <c r="AK32" s="906">
        <f t="shared" si="18"/>
        <v>303.81187528813035</v>
      </c>
      <c r="AL32" s="906">
        <f t="shared" si="19"/>
        <v>303.81187528813035</v>
      </c>
      <c r="AM32" s="286">
        <f t="shared" si="20"/>
        <v>0</v>
      </c>
      <c r="AN32" s="906">
        <f t="shared" si="21"/>
        <v>575.99171807915684</v>
      </c>
      <c r="AO32" s="906">
        <f t="shared" si="22"/>
        <v>13.95495895134979</v>
      </c>
      <c r="AP32" s="1072">
        <f t="shared" si="23"/>
        <v>9.3033059675665264</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9.3033059675665264</v>
      </c>
      <c r="BD32" s="1080">
        <f t="shared" si="33"/>
        <v>0</v>
      </c>
      <c r="BE32" s="301">
        <f t="shared" si="34"/>
        <v>49.287842540672301</v>
      </c>
      <c r="BF32" s="104">
        <v>0</v>
      </c>
      <c r="BG32" s="302">
        <f t="shared" si="35"/>
        <v>49.287842540672301</v>
      </c>
      <c r="BI32" s="300">
        <f t="shared" si="36"/>
        <v>39.984536573105771</v>
      </c>
      <c r="BJ32" s="301">
        <f t="shared" si="37"/>
        <v>9.3033059675665264</v>
      </c>
      <c r="BK32" s="1080">
        <f t="shared" si="38"/>
        <v>0</v>
      </c>
      <c r="BL32" s="301">
        <f t="shared" si="39"/>
        <v>49.287842540672301</v>
      </c>
      <c r="BM32" s="104">
        <v>0</v>
      </c>
      <c r="BN32" s="302">
        <f t="shared" si="40"/>
        <v>49.287842540672301</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2281.2152906763922</v>
      </c>
      <c r="Y33" s="907">
        <f>Parameters!S134</f>
        <v>0.71500000000000008</v>
      </c>
      <c r="Z33" s="907">
        <f t="shared" si="9"/>
        <v>0.4</v>
      </c>
      <c r="AA33" s="906">
        <f t="shared" si="10"/>
        <v>326.21378656672414</v>
      </c>
      <c r="AB33" s="906">
        <f t="shared" si="11"/>
        <v>326.21378656672414</v>
      </c>
      <c r="AC33" s="286">
        <f t="shared" si="12"/>
        <v>0</v>
      </c>
      <c r="AD33" s="906">
        <f t="shared" si="13"/>
        <v>874.11405707233803</v>
      </c>
      <c r="AE33" s="906">
        <f t="shared" si="14"/>
        <v>28.091447573542965</v>
      </c>
      <c r="AF33" s="1072">
        <f t="shared" si="15"/>
        <v>18.72763171569531</v>
      </c>
      <c r="AG33" s="1448">
        <f t="shared" si="16"/>
        <v>0.13527885904981399</v>
      </c>
      <c r="AH33" s="914">
        <f>'Baseline data (from input)'!AS19*AG33</f>
        <v>2281.2152906763922</v>
      </c>
      <c r="AI33" s="907">
        <f>Parameters!S134</f>
        <v>0.71500000000000008</v>
      </c>
      <c r="AJ33" s="907">
        <f t="shared" si="17"/>
        <v>0.4</v>
      </c>
      <c r="AK33" s="906">
        <f t="shared" si="18"/>
        <v>326.21378656672414</v>
      </c>
      <c r="AL33" s="906">
        <f t="shared" si="19"/>
        <v>326.21378656672414</v>
      </c>
      <c r="AM33" s="286">
        <f t="shared" si="20"/>
        <v>0</v>
      </c>
      <c r="AN33" s="906">
        <f t="shared" si="21"/>
        <v>874.11405707233803</v>
      </c>
      <c r="AO33" s="906">
        <f t="shared" si="22"/>
        <v>28.091447573542965</v>
      </c>
      <c r="AP33" s="1072">
        <f t="shared" si="23"/>
        <v>18.72763171569531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18.72763171569531</v>
      </c>
      <c r="BD33" s="1080">
        <f t="shared" si="33"/>
        <v>0</v>
      </c>
      <c r="BE33" s="301">
        <f t="shared" si="34"/>
        <v>61.962622598353143</v>
      </c>
      <c r="BF33" s="104">
        <v>0</v>
      </c>
      <c r="BG33" s="302">
        <f t="shared" si="35"/>
        <v>61.962622598353143</v>
      </c>
      <c r="BI33" s="300">
        <f t="shared" si="36"/>
        <v>43.234990882657833</v>
      </c>
      <c r="BJ33" s="301">
        <f t="shared" si="37"/>
        <v>18.72763171569531</v>
      </c>
      <c r="BK33" s="1080">
        <f t="shared" si="38"/>
        <v>0</v>
      </c>
      <c r="BL33" s="301">
        <f t="shared" si="39"/>
        <v>61.962622598353143</v>
      </c>
      <c r="BM33" s="104">
        <v>0</v>
      </c>
      <c r="BN33" s="302">
        <f t="shared" si="40"/>
        <v>61.962622598353143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2462.3388041559415</v>
      </c>
      <c r="Y34" s="907">
        <f>Parameters!S135</f>
        <v>0.71500000000000008</v>
      </c>
      <c r="Z34" s="907">
        <f t="shared" si="9"/>
        <v>0.4</v>
      </c>
      <c r="AA34" s="906">
        <f t="shared" si="10"/>
        <v>352.11444899429972</v>
      </c>
      <c r="AB34" s="906">
        <f t="shared" si="11"/>
        <v>352.11444899429972</v>
      </c>
      <c r="AC34" s="286">
        <f t="shared" si="12"/>
        <v>0</v>
      </c>
      <c r="AD34" s="906">
        <f t="shared" si="13"/>
        <v>1183.5974604512041</v>
      </c>
      <c r="AE34" s="906">
        <f t="shared" si="14"/>
        <v>42.631045615433642</v>
      </c>
      <c r="AF34" s="1072">
        <f t="shared" si="15"/>
        <v>28.420697076955761</v>
      </c>
      <c r="AG34" s="1448">
        <f t="shared" si="16"/>
        <v>0.13527885904981399</v>
      </c>
      <c r="AH34" s="914">
        <f>'Baseline data (from input)'!AS20*AG34</f>
        <v>2462.3388041559415</v>
      </c>
      <c r="AI34" s="907">
        <f>Parameters!S135</f>
        <v>0.71500000000000008</v>
      </c>
      <c r="AJ34" s="907">
        <f t="shared" si="17"/>
        <v>0.4</v>
      </c>
      <c r="AK34" s="906">
        <f t="shared" si="18"/>
        <v>352.11444899429972</v>
      </c>
      <c r="AL34" s="906">
        <f t="shared" si="19"/>
        <v>352.11444899429972</v>
      </c>
      <c r="AM34" s="286">
        <f t="shared" si="20"/>
        <v>0</v>
      </c>
      <c r="AN34" s="906">
        <f t="shared" si="21"/>
        <v>1183.5974604512041</v>
      </c>
      <c r="AO34" s="906">
        <f t="shared" si="22"/>
        <v>42.631045615433642</v>
      </c>
      <c r="AP34" s="1072">
        <f t="shared" si="23"/>
        <v>28.420697076955761</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28.420697076955761</v>
      </c>
      <c r="BD34" s="1080">
        <f t="shared" si="33"/>
        <v>0</v>
      </c>
      <c r="BE34" s="301">
        <f t="shared" si="34"/>
        <v>74.884084174324187</v>
      </c>
      <c r="BF34" s="104">
        <v>0</v>
      </c>
      <c r="BG34" s="302">
        <f t="shared" si="35"/>
        <v>74.884084174324187</v>
      </c>
      <c r="BI34" s="300">
        <f t="shared" si="36"/>
        <v>46.463387097368418</v>
      </c>
      <c r="BJ34" s="301">
        <f t="shared" si="37"/>
        <v>28.420697076955761</v>
      </c>
      <c r="BK34" s="1080">
        <f t="shared" si="38"/>
        <v>0</v>
      </c>
      <c r="BL34" s="301">
        <f t="shared" si="39"/>
        <v>74.884084174324187</v>
      </c>
      <c r="BM34" s="104">
        <v>0</v>
      </c>
      <c r="BN34" s="302">
        <f t="shared" si="40"/>
        <v>74.884084174324187</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2613.1019198848221</v>
      </c>
      <c r="Y35" s="907">
        <f>Parameters!S136</f>
        <v>0.71500000000000008</v>
      </c>
      <c r="Z35" s="907">
        <f t="shared" si="9"/>
        <v>0.4</v>
      </c>
      <c r="AA35" s="906">
        <f t="shared" si="10"/>
        <v>373.67357454352964</v>
      </c>
      <c r="AB35" s="906">
        <f t="shared" si="11"/>
        <v>373.67357454352964</v>
      </c>
      <c r="AC35" s="286">
        <f t="shared" si="12"/>
        <v>0</v>
      </c>
      <c r="AD35" s="906">
        <f t="shared" si="13"/>
        <v>1499.5463056890351</v>
      </c>
      <c r="AE35" s="906">
        <f t="shared" si="14"/>
        <v>57.724729305698609</v>
      </c>
      <c r="AF35" s="1072">
        <f t="shared" si="15"/>
        <v>38.483152870465737</v>
      </c>
      <c r="AG35" s="1448">
        <f t="shared" si="16"/>
        <v>0.13527885904981399</v>
      </c>
      <c r="AH35" s="914">
        <f>'Baseline data (from input)'!AS21*AG35</f>
        <v>2613.1019198848221</v>
      </c>
      <c r="AI35" s="907">
        <f>Parameters!S136</f>
        <v>0.71500000000000008</v>
      </c>
      <c r="AJ35" s="907">
        <f t="shared" si="17"/>
        <v>0.4</v>
      </c>
      <c r="AK35" s="906">
        <f t="shared" si="18"/>
        <v>373.67357454352964</v>
      </c>
      <c r="AL35" s="906">
        <f t="shared" si="19"/>
        <v>373.67357454352964</v>
      </c>
      <c r="AM35" s="286">
        <f t="shared" si="20"/>
        <v>0</v>
      </c>
      <c r="AN35" s="906">
        <f t="shared" si="21"/>
        <v>1499.5463056890351</v>
      </c>
      <c r="AO35" s="906">
        <f t="shared" si="22"/>
        <v>57.724729305698609</v>
      </c>
      <c r="AP35" s="1072">
        <f t="shared" si="23"/>
        <v>38.483152870465737</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38.483152870465737</v>
      </c>
      <c r="BD35" s="1080">
        <f t="shared" si="33"/>
        <v>0</v>
      </c>
      <c r="BE35" s="301">
        <f t="shared" si="34"/>
        <v>88.153953873683122</v>
      </c>
      <c r="BF35" s="104">
        <v>0</v>
      </c>
      <c r="BG35" s="302">
        <f t="shared" si="35"/>
        <v>88.153953873683122</v>
      </c>
      <c r="BI35" s="300">
        <f t="shared" si="36"/>
        <v>49.670801003217377</v>
      </c>
      <c r="BJ35" s="301">
        <f t="shared" si="37"/>
        <v>38.483152870465737</v>
      </c>
      <c r="BK35" s="1080">
        <f t="shared" si="38"/>
        <v>0</v>
      </c>
      <c r="BL35" s="301">
        <f t="shared" si="39"/>
        <v>88.153953873683122</v>
      </c>
      <c r="BM35" s="104">
        <v>0</v>
      </c>
      <c r="BN35" s="302">
        <f t="shared" si="40"/>
        <v>88.153953873683122</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2729.0794384202059</v>
      </c>
      <c r="Y36" s="907">
        <f>Parameters!S137</f>
        <v>0.71500000000000008</v>
      </c>
      <c r="Z36" s="907">
        <f t="shared" si="9"/>
        <v>0.4</v>
      </c>
      <c r="AA36" s="906">
        <f t="shared" si="10"/>
        <v>390.25835969408951</v>
      </c>
      <c r="AB36" s="906">
        <f t="shared" si="11"/>
        <v>390.25835969408951</v>
      </c>
      <c r="AC36" s="286">
        <f t="shared" si="12"/>
        <v>0</v>
      </c>
      <c r="AD36" s="906">
        <f t="shared" si="13"/>
        <v>1816.6709290668421</v>
      </c>
      <c r="AE36" s="906">
        <f t="shared" si="14"/>
        <v>73.133736316282466</v>
      </c>
      <c r="AF36" s="1072">
        <f t="shared" si="15"/>
        <v>48.755824210854975</v>
      </c>
      <c r="AG36" s="1448">
        <f t="shared" si="16"/>
        <v>0.13527885904981399</v>
      </c>
      <c r="AH36" s="914">
        <f>'Baseline data (from input)'!AS22*AG36</f>
        <v>2729.0794384202059</v>
      </c>
      <c r="AI36" s="907">
        <f>Parameters!S137</f>
        <v>0.71500000000000008</v>
      </c>
      <c r="AJ36" s="907">
        <f t="shared" si="17"/>
        <v>0.4</v>
      </c>
      <c r="AK36" s="906">
        <f t="shared" si="18"/>
        <v>390.25835969408951</v>
      </c>
      <c r="AL36" s="906">
        <f t="shared" si="19"/>
        <v>390.25835969408951</v>
      </c>
      <c r="AM36" s="286">
        <f t="shared" si="20"/>
        <v>0</v>
      </c>
      <c r="AN36" s="906">
        <f t="shared" si="21"/>
        <v>1816.6709290668421</v>
      </c>
      <c r="AO36" s="906">
        <f t="shared" si="22"/>
        <v>73.133736316282466</v>
      </c>
      <c r="AP36" s="1072">
        <f t="shared" si="23"/>
        <v>48.755824210854975</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48.755824210854975</v>
      </c>
      <c r="BD36" s="1080">
        <f t="shared" si="33"/>
        <v>0</v>
      </c>
      <c r="BE36" s="301">
        <f t="shared" si="34"/>
        <v>101.61408013033815</v>
      </c>
      <c r="BF36" s="104">
        <v>0</v>
      </c>
      <c r="BG36" s="302">
        <f t="shared" si="35"/>
        <v>101.61408013033815</v>
      </c>
      <c r="BI36" s="300">
        <f t="shared" si="36"/>
        <v>52.858255919483177</v>
      </c>
      <c r="BJ36" s="301">
        <f t="shared" si="37"/>
        <v>48.755824210854975</v>
      </c>
      <c r="BK36" s="1080">
        <f t="shared" si="38"/>
        <v>0</v>
      </c>
      <c r="BL36" s="301">
        <f t="shared" si="39"/>
        <v>101.61408013033815</v>
      </c>
      <c r="BM36" s="104">
        <v>0</v>
      </c>
      <c r="BN36" s="302">
        <f t="shared" si="40"/>
        <v>101.61408013033815</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2925.4797126963326</v>
      </c>
      <c r="Y37" s="907">
        <f>Parameters!S138</f>
        <v>0.71500000000000008</v>
      </c>
      <c r="Z37" s="907">
        <f t="shared" si="9"/>
        <v>0.4</v>
      </c>
      <c r="AA37" s="906">
        <f t="shared" si="10"/>
        <v>418.34359891557557</v>
      </c>
      <c r="AB37" s="906">
        <f t="shared" si="11"/>
        <v>418.34359891557557</v>
      </c>
      <c r="AC37" s="286">
        <f t="shared" si="12"/>
        <v>0</v>
      </c>
      <c r="AD37" s="906">
        <f t="shared" si="13"/>
        <v>2146.4144412790051</v>
      </c>
      <c r="AE37" s="906">
        <f t="shared" si="14"/>
        <v>88.60008670341243</v>
      </c>
      <c r="AF37" s="1072">
        <f t="shared" si="15"/>
        <v>59.066724468941622</v>
      </c>
      <c r="AG37" s="1448">
        <f t="shared" si="16"/>
        <v>0.13527885904981399</v>
      </c>
      <c r="AH37" s="914">
        <f>'Baseline data (from input)'!AS23*AG37</f>
        <v>2925.4797126963326</v>
      </c>
      <c r="AI37" s="907">
        <f>Parameters!S138</f>
        <v>0.71500000000000008</v>
      </c>
      <c r="AJ37" s="907">
        <f t="shared" si="17"/>
        <v>0.4</v>
      </c>
      <c r="AK37" s="906">
        <f t="shared" si="18"/>
        <v>418.34359891557557</v>
      </c>
      <c r="AL37" s="906">
        <f t="shared" si="19"/>
        <v>418.34359891557557</v>
      </c>
      <c r="AM37" s="286">
        <f t="shared" si="20"/>
        <v>0</v>
      </c>
      <c r="AN37" s="906">
        <f t="shared" si="21"/>
        <v>2146.4144412790051</v>
      </c>
      <c r="AO37" s="906">
        <f t="shared" si="22"/>
        <v>88.60008670341243</v>
      </c>
      <c r="AP37" s="1072">
        <f t="shared" si="23"/>
        <v>59.066724468941622</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59.066724468941622</v>
      </c>
      <c r="BD37" s="1080">
        <f t="shared" si="33"/>
        <v>0</v>
      </c>
      <c r="BE37" s="301">
        <f t="shared" si="34"/>
        <v>115.13325653333837</v>
      </c>
      <c r="BF37" s="104">
        <v>0</v>
      </c>
      <c r="BG37" s="302">
        <f t="shared" si="35"/>
        <v>115.13325653333837</v>
      </c>
      <c r="BI37" s="300">
        <f t="shared" si="36"/>
        <v>56.066532064396746</v>
      </c>
      <c r="BJ37" s="301">
        <f t="shared" si="37"/>
        <v>59.066724468941622</v>
      </c>
      <c r="BK37" s="1080">
        <f t="shared" si="38"/>
        <v>0</v>
      </c>
      <c r="BL37" s="301">
        <f t="shared" si="39"/>
        <v>115.13325653333837</v>
      </c>
      <c r="BM37" s="104">
        <v>0</v>
      </c>
      <c r="BN37" s="302">
        <f t="shared" si="40"/>
        <v>115.13325653333837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3046.9878981079401</v>
      </c>
      <c r="Y38" s="907">
        <f>Parameters!S139</f>
        <v>0.71500000000000008</v>
      </c>
      <c r="Z38" s="907">
        <f t="shared" si="9"/>
        <v>0.4</v>
      </c>
      <c r="AA38" s="906">
        <f t="shared" si="10"/>
        <v>435.71926942943554</v>
      </c>
      <c r="AB38" s="906">
        <f t="shared" si="11"/>
        <v>435.71926942943554</v>
      </c>
      <c r="AC38" s="286">
        <f t="shared" si="12"/>
        <v>0</v>
      </c>
      <c r="AD38" s="906">
        <f t="shared" si="13"/>
        <v>2477.4518431472852</v>
      </c>
      <c r="AE38" s="906">
        <f t="shared" si="14"/>
        <v>104.68186756115546</v>
      </c>
      <c r="AF38" s="1072">
        <f t="shared" si="15"/>
        <v>69.787911707436976</v>
      </c>
      <c r="AG38" s="1448">
        <f t="shared" si="16"/>
        <v>0.13527885904981399</v>
      </c>
      <c r="AH38" s="914">
        <f>'Baseline data (from input)'!AS24*AG38</f>
        <v>3046.9878981079401</v>
      </c>
      <c r="AI38" s="907">
        <f>Parameters!S139</f>
        <v>0.71500000000000008</v>
      </c>
      <c r="AJ38" s="907">
        <f t="shared" si="17"/>
        <v>0.4</v>
      </c>
      <c r="AK38" s="906">
        <f t="shared" si="18"/>
        <v>435.71926942943554</v>
      </c>
      <c r="AL38" s="906">
        <f t="shared" si="19"/>
        <v>435.71926942943554</v>
      </c>
      <c r="AM38" s="286">
        <f t="shared" si="20"/>
        <v>0</v>
      </c>
      <c r="AN38" s="906">
        <f t="shared" si="21"/>
        <v>2477.4518431472852</v>
      </c>
      <c r="AO38" s="906">
        <f t="shared" si="22"/>
        <v>104.68186756115546</v>
      </c>
      <c r="AP38" s="1072">
        <f t="shared" si="23"/>
        <v>69.787911707436976</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69.787911707436976</v>
      </c>
      <c r="BD38" s="1080">
        <f t="shared" si="33"/>
        <v>0</v>
      </c>
      <c r="BE38" s="301">
        <f t="shared" si="34"/>
        <v>129.08438831294325</v>
      </c>
      <c r="BF38" s="104">
        <v>0</v>
      </c>
      <c r="BG38" s="302">
        <f t="shared" si="35"/>
        <v>129.08438831294325</v>
      </c>
      <c r="BI38" s="300">
        <f t="shared" si="36"/>
        <v>59.296476605506278</v>
      </c>
      <c r="BJ38" s="301">
        <f t="shared" si="37"/>
        <v>69.787911707436976</v>
      </c>
      <c r="BK38" s="1080">
        <f t="shared" si="38"/>
        <v>0</v>
      </c>
      <c r="BL38" s="301">
        <f t="shared" si="39"/>
        <v>129.08438831294325</v>
      </c>
      <c r="BM38" s="104">
        <v>0</v>
      </c>
      <c r="BN38" s="302">
        <f t="shared" si="40"/>
        <v>129.08438831294325</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3190.6786860594402</v>
      </c>
      <c r="Y39" s="907">
        <f>Parameters!S140</f>
        <v>0.71500000000000008</v>
      </c>
      <c r="Z39" s="907">
        <f t="shared" si="9"/>
        <v>0.4</v>
      </c>
      <c r="AA39" s="906">
        <f t="shared" si="10"/>
        <v>456.26705210650005</v>
      </c>
      <c r="AB39" s="906">
        <f t="shared" si="11"/>
        <v>456.26705210650005</v>
      </c>
      <c r="AC39" s="286">
        <f t="shared" si="12"/>
        <v>0</v>
      </c>
      <c r="AD39" s="906">
        <f t="shared" si="13"/>
        <v>2812.8921430917253</v>
      </c>
      <c r="AE39" s="906">
        <f t="shared" si="14"/>
        <v>120.82675216205989</v>
      </c>
      <c r="AF39" s="1072">
        <f t="shared" si="15"/>
        <v>80.551168108039931</v>
      </c>
      <c r="AG39" s="1448">
        <f t="shared" si="16"/>
        <v>0.13527885904981399</v>
      </c>
      <c r="AH39" s="914">
        <f>'Baseline data (from input)'!AS25*AG39</f>
        <v>3190.6786860594402</v>
      </c>
      <c r="AI39" s="907">
        <f>Parameters!S140</f>
        <v>0.71500000000000008</v>
      </c>
      <c r="AJ39" s="907">
        <f t="shared" si="17"/>
        <v>0.4</v>
      </c>
      <c r="AK39" s="906">
        <f t="shared" si="18"/>
        <v>456.26705210650005</v>
      </c>
      <c r="AL39" s="906">
        <f t="shared" si="19"/>
        <v>456.26705210650005</v>
      </c>
      <c r="AM39" s="286">
        <f t="shared" si="20"/>
        <v>0</v>
      </c>
      <c r="AN39" s="906">
        <f t="shared" si="21"/>
        <v>2812.8921430917253</v>
      </c>
      <c r="AO39" s="906">
        <f t="shared" si="22"/>
        <v>120.82675216205989</v>
      </c>
      <c r="AP39" s="1072">
        <f t="shared" si="23"/>
        <v>80.551168108039931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80.551168108039931</v>
      </c>
      <c r="BD39" s="1080">
        <f t="shared" si="33"/>
        <v>0</v>
      </c>
      <c r="BE39" s="301">
        <f t="shared" si="34"/>
        <v>143.09949724249509</v>
      </c>
      <c r="BF39" s="104">
        <v>0</v>
      </c>
      <c r="BG39" s="302">
        <f t="shared" si="35"/>
        <v>143.09949724249509</v>
      </c>
      <c r="BI39" s="300">
        <f t="shared" si="36"/>
        <v>62.548329134455173</v>
      </c>
      <c r="BJ39" s="301">
        <f t="shared" si="37"/>
        <v>80.551168108039931</v>
      </c>
      <c r="BK39" s="1080">
        <f t="shared" si="38"/>
        <v>0</v>
      </c>
      <c r="BL39" s="301">
        <f t="shared" si="39"/>
        <v>143.09949724249509</v>
      </c>
      <c r="BM39" s="104">
        <v>0</v>
      </c>
      <c r="BN39" s="302">
        <f t="shared" si="40"/>
        <v>143.09949724249509</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3358.1470129856002</v>
      </c>
      <c r="Y40" s="907">
        <f>Parameters!S141</f>
        <v>0.71500000000000008</v>
      </c>
      <c r="Z40" s="907">
        <f t="shared" si="9"/>
        <v>0.4</v>
      </c>
      <c r="AA40" s="906">
        <f t="shared" si="10"/>
        <v>480.21502285694095</v>
      </c>
      <c r="AB40" s="906">
        <f t="shared" si="11"/>
        <v>480.21502285694095</v>
      </c>
      <c r="AC40" s="286">
        <f t="shared" si="12"/>
        <v>0</v>
      </c>
      <c r="AD40" s="906">
        <f t="shared" si="13"/>
        <v>3155.9207973126627</v>
      </c>
      <c r="AE40" s="906">
        <f t="shared" si="14"/>
        <v>137.18636863600335</v>
      </c>
      <c r="AF40" s="1072">
        <f t="shared" si="15"/>
        <v>91.457579090668901</v>
      </c>
      <c r="AG40" s="1448">
        <f t="shared" si="16"/>
        <v>0.13527885904981399</v>
      </c>
      <c r="AH40" s="914">
        <f>'Baseline data (from input)'!AS26*AG40</f>
        <v>3358.1470129856002</v>
      </c>
      <c r="AI40" s="907">
        <f>Parameters!S141</f>
        <v>0.71500000000000008</v>
      </c>
      <c r="AJ40" s="907">
        <f t="shared" si="17"/>
        <v>0.4</v>
      </c>
      <c r="AK40" s="906">
        <f t="shared" si="18"/>
        <v>480.21502285694095</v>
      </c>
      <c r="AL40" s="906">
        <f t="shared" si="19"/>
        <v>480.21502285694095</v>
      </c>
      <c r="AM40" s="286">
        <f t="shared" si="20"/>
        <v>0</v>
      </c>
      <c r="AN40" s="906">
        <f t="shared" si="21"/>
        <v>3155.9207973126627</v>
      </c>
      <c r="AO40" s="906">
        <f t="shared" si="22"/>
        <v>137.18636863600335</v>
      </c>
      <c r="AP40" s="1072">
        <f t="shared" si="23"/>
        <v>91.457579090668901</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91.457579090668901</v>
      </c>
      <c r="BD40" s="1080">
        <f t="shared" si="33"/>
        <v>0</v>
      </c>
      <c r="BE40" s="301">
        <f t="shared" si="34"/>
        <v>157.27989664853339</v>
      </c>
      <c r="BF40" s="104">
        <v>0</v>
      </c>
      <c r="BG40" s="302">
        <f t="shared" si="35"/>
        <v>157.27989664853339</v>
      </c>
      <c r="BI40" s="300">
        <f t="shared" si="36"/>
        <v>65.822317557864508</v>
      </c>
      <c r="BJ40" s="301">
        <f t="shared" si="37"/>
        <v>91.457579090668901</v>
      </c>
      <c r="BK40" s="1080">
        <f t="shared" si="38"/>
        <v>0</v>
      </c>
      <c r="BL40" s="301">
        <f t="shared" si="39"/>
        <v>157.27989664853339</v>
      </c>
      <c r="BM40" s="104">
        <v>0</v>
      </c>
      <c r="BN40" s="302">
        <f t="shared" si="40"/>
        <v>157.27989664853339</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3501.8411306336011</v>
      </c>
      <c r="Y41" s="907">
        <f>Parameters!S142</f>
        <v>0.71500000000000008</v>
      </c>
      <c r="Z41" s="907">
        <f t="shared" si="9"/>
        <v>0.4</v>
      </c>
      <c r="AA41" s="906">
        <f t="shared" si="10"/>
        <v>500.76328168060508</v>
      </c>
      <c r="AB41" s="906">
        <f t="shared" si="11"/>
        <v>500.76328168060508</v>
      </c>
      <c r="AC41" s="286">
        <f t="shared" si="12"/>
        <v>0</v>
      </c>
      <c r="AD41" s="906">
        <f t="shared" si="13"/>
        <v>3502.7680054781636</v>
      </c>
      <c r="AE41" s="906">
        <f t="shared" si="14"/>
        <v>153.91607351510405</v>
      </c>
      <c r="AF41" s="1072">
        <f t="shared" si="15"/>
        <v>102.61071567673604</v>
      </c>
      <c r="AG41" s="1448">
        <f t="shared" si="16"/>
        <v>0.13527885904981399</v>
      </c>
      <c r="AH41" s="914">
        <f>'Baseline data (from input)'!AS27*AG41</f>
        <v>3501.8411306336011</v>
      </c>
      <c r="AI41" s="907">
        <f>Parameters!S142</f>
        <v>0.71500000000000008</v>
      </c>
      <c r="AJ41" s="907">
        <f t="shared" si="17"/>
        <v>0.4</v>
      </c>
      <c r="AK41" s="906">
        <f t="shared" si="18"/>
        <v>500.76328168060508</v>
      </c>
      <c r="AL41" s="906">
        <f t="shared" si="19"/>
        <v>500.76328168060508</v>
      </c>
      <c r="AM41" s="286">
        <f t="shared" si="20"/>
        <v>0</v>
      </c>
      <c r="AN41" s="906">
        <f t="shared" si="21"/>
        <v>3502.7680054781636</v>
      </c>
      <c r="AO41" s="906">
        <f t="shared" si="22"/>
        <v>153.91607351510405</v>
      </c>
      <c r="AP41" s="1072">
        <f t="shared" si="23"/>
        <v>102.61071567673604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102.61071567673604</v>
      </c>
      <c r="BD41" s="1080">
        <f t="shared" si="33"/>
        <v>0</v>
      </c>
      <c r="BE41" s="301">
        <f t="shared" si="34"/>
        <v>171.72937434395431</v>
      </c>
      <c r="BF41" s="104">
        <v>0</v>
      </c>
      <c r="BG41" s="302">
        <f t="shared" si="35"/>
        <v>171.72937434395431</v>
      </c>
      <c r="BI41" s="300">
        <f t="shared" si="36"/>
        <v>69.118658667218284</v>
      </c>
      <c r="BJ41" s="301">
        <f t="shared" si="37"/>
        <v>102.61071567673604</v>
      </c>
      <c r="BK41" s="1080">
        <f t="shared" si="38"/>
        <v>0</v>
      </c>
      <c r="BL41" s="301">
        <f t="shared" si="39"/>
        <v>171.72937434395431</v>
      </c>
      <c r="BM41" s="104">
        <v>0</v>
      </c>
      <c r="BN41" s="302">
        <f t="shared" si="40"/>
        <v>171.72937434395431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3559.7882683994508</v>
      </c>
      <c r="Y42" s="907">
        <f>Parameters!S143</f>
        <v>0.71500000000000008</v>
      </c>
      <c r="Z42" s="907">
        <f t="shared" si="9"/>
        <v>0.4</v>
      </c>
      <c r="AA42" s="906">
        <f t="shared" si="10"/>
        <v>509.04972238112157</v>
      </c>
      <c r="AB42" s="906">
        <f t="shared" si="11"/>
        <v>509.04972238112157</v>
      </c>
      <c r="AC42" s="286">
        <f t="shared" si="12"/>
        <v>0</v>
      </c>
      <c r="AD42" s="906">
        <f t="shared" si="13"/>
        <v>3840.985716391629</v>
      </c>
      <c r="AE42" s="906">
        <f t="shared" si="14"/>
        <v>170.83201146765614</v>
      </c>
      <c r="AF42" s="1072">
        <f t="shared" si="15"/>
        <v>113.8880076451041</v>
      </c>
      <c r="AG42" s="1448">
        <f t="shared" si="16"/>
        <v>0.13527885904981399</v>
      </c>
      <c r="AH42" s="914">
        <f>'Baseline data (from input)'!AS28*AG42</f>
        <v>3559.7882683994508</v>
      </c>
      <c r="AI42" s="907">
        <f>Parameters!S143</f>
        <v>0.71500000000000008</v>
      </c>
      <c r="AJ42" s="907">
        <f t="shared" si="17"/>
        <v>0.4</v>
      </c>
      <c r="AK42" s="906">
        <f t="shared" si="18"/>
        <v>509.04972238112157</v>
      </c>
      <c r="AL42" s="906">
        <f t="shared" si="19"/>
        <v>509.04972238112157</v>
      </c>
      <c r="AM42" s="286">
        <f t="shared" si="20"/>
        <v>0</v>
      </c>
      <c r="AN42" s="906">
        <f t="shared" si="21"/>
        <v>3840.985716391629</v>
      </c>
      <c r="AO42" s="906">
        <f t="shared" si="22"/>
        <v>170.83201146765614</v>
      </c>
      <c r="AP42" s="1072">
        <f t="shared" si="23"/>
        <v>113.8880076451041</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113.8880076451041</v>
      </c>
      <c r="BD42" s="1080">
        <f t="shared" si="33"/>
        <v>0</v>
      </c>
      <c r="BE42" s="301">
        <f t="shared" si="34"/>
        <v>193.2512278292856</v>
      </c>
      <c r="BF42" s="104">
        <v>0</v>
      </c>
      <c r="BG42" s="302">
        <f t="shared" si="35"/>
        <v>193.2512278292856</v>
      </c>
      <c r="BI42" s="300">
        <f t="shared" si="36"/>
        <v>79.363220184181515</v>
      </c>
      <c r="BJ42" s="301">
        <f t="shared" si="37"/>
        <v>113.8880076451041</v>
      </c>
      <c r="BK42" s="1080">
        <f t="shared" si="38"/>
        <v>0</v>
      </c>
      <c r="BL42" s="301">
        <f t="shared" si="39"/>
        <v>193.2512278292856</v>
      </c>
      <c r="BM42" s="104">
        <v>0</v>
      </c>
      <c r="BN42" s="302">
        <f t="shared" si="40"/>
        <v>193.2512278292856</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3722.5417101069079</v>
      </c>
      <c r="Y43" s="907">
        <f>Parameters!S144</f>
        <v>0.71500000000000008</v>
      </c>
      <c r="Z43" s="907">
        <f t="shared" si="9"/>
        <v>0.4</v>
      </c>
      <c r="AA43" s="906">
        <f t="shared" si="10"/>
        <v>532.32346454528795</v>
      </c>
      <c r="AB43" s="906">
        <f t="shared" si="11"/>
        <v>532.32346454528795</v>
      </c>
      <c r="AC43" s="286">
        <f t="shared" si="12"/>
        <v>0</v>
      </c>
      <c r="AD43" s="906">
        <f t="shared" si="13"/>
        <v>4185.9820970639603</v>
      </c>
      <c r="AE43" s="906">
        <f t="shared" si="14"/>
        <v>187.32708387295702</v>
      </c>
      <c r="AF43" s="1072">
        <f t="shared" si="15"/>
        <v>124.88472258197135</v>
      </c>
      <c r="AG43" s="1448">
        <f t="shared" si="16"/>
        <v>0.13527885904981399</v>
      </c>
      <c r="AH43" s="914">
        <f>'Baseline data (from input)'!AS29*AG43</f>
        <v>3722.5417101069079</v>
      </c>
      <c r="AI43" s="907">
        <f>Parameters!S144</f>
        <v>0.71500000000000008</v>
      </c>
      <c r="AJ43" s="907">
        <f t="shared" si="17"/>
        <v>0.4</v>
      </c>
      <c r="AK43" s="906">
        <f t="shared" si="18"/>
        <v>532.32346454528795</v>
      </c>
      <c r="AL43" s="906">
        <f t="shared" si="19"/>
        <v>532.32346454528795</v>
      </c>
      <c r="AM43" s="286">
        <f t="shared" si="20"/>
        <v>0</v>
      </c>
      <c r="AN43" s="906">
        <f t="shared" si="21"/>
        <v>4185.9820970639603</v>
      </c>
      <c r="AO43" s="906">
        <f t="shared" si="22"/>
        <v>187.32708387295702</v>
      </c>
      <c r="AP43" s="1072">
        <f t="shared" si="23"/>
        <v>124.88472258197135</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124.88472258197135</v>
      </c>
      <c r="BD43" s="1080">
        <f t="shared" si="33"/>
        <v>0</v>
      </c>
      <c r="BE43" s="301">
        <f t="shared" si="34"/>
        <v>214.30853042569214</v>
      </c>
      <c r="BF43" s="104">
        <v>0</v>
      </c>
      <c r="BG43" s="302">
        <f t="shared" si="35"/>
        <v>214.30853042569214</v>
      </c>
      <c r="BI43" s="300">
        <f t="shared" si="36"/>
        <v>89.42380784372078</v>
      </c>
      <c r="BJ43" s="301">
        <f t="shared" si="37"/>
        <v>124.88472258197135</v>
      </c>
      <c r="BK43" s="1080">
        <f t="shared" si="38"/>
        <v>0</v>
      </c>
      <c r="BL43" s="301">
        <f t="shared" si="39"/>
        <v>214.30853042569214</v>
      </c>
      <c r="BM43" s="104">
        <v>0</v>
      </c>
      <c r="BN43" s="302">
        <f t="shared" si="40"/>
        <v>214.30853042569214</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3950.0282613449822</v>
      </c>
      <c r="Y44" s="907">
        <f>Parameters!S145</f>
        <v>0.71500000000000008</v>
      </c>
      <c r="Z44" s="907">
        <f t="shared" si="9"/>
        <v>0.4</v>
      </c>
      <c r="AA44" s="906">
        <f t="shared" si="10"/>
        <v>564.85404137233263</v>
      </c>
      <c r="AB44" s="906">
        <f t="shared" si="11"/>
        <v>564.85404137233263</v>
      </c>
      <c r="AC44" s="286">
        <f t="shared" si="12"/>
        <v>0</v>
      </c>
      <c r="AD44" s="906">
        <f t="shared" si="13"/>
        <v>4546.6833825327758</v>
      </c>
      <c r="AE44" s="906">
        <f t="shared" si="14"/>
        <v>204.15275590351735</v>
      </c>
      <c r="AF44" s="1072">
        <f t="shared" si="15"/>
        <v>136.10183726901155</v>
      </c>
      <c r="AG44" s="1448">
        <f t="shared" si="16"/>
        <v>0.13527885904981399</v>
      </c>
      <c r="AH44" s="914">
        <f>'Baseline data (from input)'!AS30*AG44</f>
        <v>3950.0282613449822</v>
      </c>
      <c r="AI44" s="907">
        <f>Parameters!S145</f>
        <v>0.71500000000000008</v>
      </c>
      <c r="AJ44" s="907">
        <f t="shared" si="17"/>
        <v>0.4</v>
      </c>
      <c r="AK44" s="906">
        <f t="shared" si="18"/>
        <v>564.85404137233263</v>
      </c>
      <c r="AL44" s="906">
        <f t="shared" si="19"/>
        <v>564.85404137233263</v>
      </c>
      <c r="AM44" s="286">
        <f t="shared" si="20"/>
        <v>0</v>
      </c>
      <c r="AN44" s="906">
        <f t="shared" si="21"/>
        <v>4546.6833825327758</v>
      </c>
      <c r="AO44" s="906">
        <f t="shared" si="22"/>
        <v>204.15275590351735</v>
      </c>
      <c r="AP44" s="1072">
        <f t="shared" si="23"/>
        <v>136.10183726901155</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136.10183726901155</v>
      </c>
      <c r="BD44" s="1080">
        <f t="shared" si="33"/>
        <v>0</v>
      </c>
      <c r="BE44" s="301">
        <f t="shared" si="34"/>
        <v>235.41484584525674</v>
      </c>
      <c r="BF44" s="104">
        <v>0</v>
      </c>
      <c r="BG44" s="302">
        <f t="shared" si="35"/>
        <v>235.41484584525674</v>
      </c>
      <c r="BI44" s="300">
        <f t="shared" si="36"/>
        <v>99.313008576245181</v>
      </c>
      <c r="BJ44" s="301">
        <f t="shared" si="37"/>
        <v>136.10183726901155</v>
      </c>
      <c r="BK44" s="1080">
        <f t="shared" si="38"/>
        <v>0</v>
      </c>
      <c r="BL44" s="301">
        <f t="shared" si="39"/>
        <v>235.41484584525674</v>
      </c>
      <c r="BM44" s="104">
        <v>0</v>
      </c>
      <c r="BN44" s="302">
        <f t="shared" si="40"/>
        <v>235.41484584525674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4016.9989434929412</v>
      </c>
      <c r="Y45" s="907">
        <f>Parameters!S146</f>
        <v>0.71500000000000008</v>
      </c>
      <c r="Z45" s="907">
        <f t="shared" si="9"/>
        <v>0.4</v>
      </c>
      <c r="AA45" s="906">
        <f t="shared" si="10"/>
        <v>574.4308489194907</v>
      </c>
      <c r="AB45" s="906">
        <f t="shared" si="11"/>
        <v>574.4308489194907</v>
      </c>
      <c r="AC45" s="286">
        <f t="shared" si="12"/>
        <v>0</v>
      </c>
      <c r="AD45" s="906">
        <f t="shared" si="13"/>
        <v>4899.3698662731031</v>
      </c>
      <c r="AE45" s="906">
        <f t="shared" si="14"/>
        <v>221.74436517916371</v>
      </c>
      <c r="AF45" s="1072">
        <f t="shared" si="15"/>
        <v>147.82957678610913</v>
      </c>
      <c r="AG45" s="1448">
        <f t="shared" si="16"/>
        <v>0.13527885904981399</v>
      </c>
      <c r="AH45" s="914">
        <f>'Baseline data (from input)'!AS31*AG45</f>
        <v>4016.9989434929412</v>
      </c>
      <c r="AI45" s="907">
        <f>Parameters!S146</f>
        <v>0.71500000000000008</v>
      </c>
      <c r="AJ45" s="907">
        <f t="shared" si="17"/>
        <v>0.4</v>
      </c>
      <c r="AK45" s="906">
        <f t="shared" si="18"/>
        <v>574.4308489194907</v>
      </c>
      <c r="AL45" s="906">
        <f t="shared" si="19"/>
        <v>574.4308489194907</v>
      </c>
      <c r="AM45" s="286">
        <f t="shared" si="20"/>
        <v>0</v>
      </c>
      <c r="AN45" s="906">
        <f t="shared" si="21"/>
        <v>4899.3698662731031</v>
      </c>
      <c r="AO45" s="906">
        <f t="shared" si="22"/>
        <v>221.74436517916371</v>
      </c>
      <c r="AP45" s="1072">
        <f t="shared" si="23"/>
        <v>147.82957678610913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147.82957678610913</v>
      </c>
      <c r="BD45" s="1080">
        <f t="shared" si="33"/>
        <v>0</v>
      </c>
      <c r="BE45" s="301">
        <f t="shared" si="34"/>
        <v>256.87116741993117</v>
      </c>
      <c r="BF45" s="104">
        <v>0</v>
      </c>
      <c r="BG45" s="302">
        <f t="shared" si="35"/>
        <v>256.87116741993117</v>
      </c>
      <c r="BI45" s="300">
        <f t="shared" si="36"/>
        <v>109.04159063382205</v>
      </c>
      <c r="BJ45" s="301">
        <f t="shared" si="37"/>
        <v>147.82957678610913</v>
      </c>
      <c r="BK45" s="1080">
        <f t="shared" si="38"/>
        <v>0</v>
      </c>
      <c r="BL45" s="301">
        <f t="shared" si="39"/>
        <v>256.87116741993117</v>
      </c>
      <c r="BM45" s="104">
        <v>0</v>
      </c>
      <c r="BN45" s="302">
        <f t="shared" si="40"/>
        <v>256.87116741993117</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4107.3775655717263</v>
      </c>
      <c r="Y46" s="907">
        <f>Parameters!S147</f>
        <v>0.71500000000000008</v>
      </c>
      <c r="Z46" s="907">
        <f t="shared" si="9"/>
        <v>0.4</v>
      </c>
      <c r="AA46" s="906">
        <f t="shared" si="10"/>
        <v>587.35499187675691</v>
      </c>
      <c r="AB46" s="906">
        <f t="shared" si="11"/>
        <v>587.35499187675691</v>
      </c>
      <c r="AC46" s="286">
        <f t="shared" si="12"/>
        <v>0</v>
      </c>
      <c r="AD46" s="906">
        <f t="shared" si="13"/>
        <v>5247.7797701878608</v>
      </c>
      <c r="AE46" s="906">
        <f t="shared" si="14"/>
        <v>238.94508796199904</v>
      </c>
      <c r="AF46" s="1072">
        <f t="shared" si="15"/>
        <v>159.29672530799937</v>
      </c>
      <c r="AG46" s="1448">
        <f t="shared" si="16"/>
        <v>0.13527885904981399</v>
      </c>
      <c r="AH46" s="914">
        <f>'Baseline data (from input)'!AS32*AG46</f>
        <v>4107.3775655717263</v>
      </c>
      <c r="AI46" s="907">
        <f>Parameters!S147</f>
        <v>0.71500000000000008</v>
      </c>
      <c r="AJ46" s="907">
        <f t="shared" si="17"/>
        <v>0.4</v>
      </c>
      <c r="AK46" s="906">
        <f t="shared" si="18"/>
        <v>587.35499187675691</v>
      </c>
      <c r="AL46" s="906">
        <f t="shared" si="19"/>
        <v>587.35499187675691</v>
      </c>
      <c r="AM46" s="286">
        <f t="shared" si="20"/>
        <v>0</v>
      </c>
      <c r="AN46" s="906">
        <f t="shared" si="21"/>
        <v>5247.7797701878608</v>
      </c>
      <c r="AO46" s="906">
        <f t="shared" si="22"/>
        <v>238.94508796199904</v>
      </c>
      <c r="AP46" s="1072">
        <f t="shared" si="23"/>
        <v>159.29672530799937</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159.29672530799937</v>
      </c>
      <c r="BD46" s="1080">
        <f t="shared" si="33"/>
        <v>0</v>
      </c>
      <c r="BE46" s="301">
        <f t="shared" si="34"/>
        <v>277.91652240266768</v>
      </c>
      <c r="BF46" s="104">
        <v>0</v>
      </c>
      <c r="BG46" s="302">
        <f t="shared" si="35"/>
        <v>277.91652240266768</v>
      </c>
      <c r="BI46" s="300">
        <f t="shared" si="36"/>
        <v>118.6197970946683</v>
      </c>
      <c r="BJ46" s="301">
        <f t="shared" si="37"/>
        <v>159.29672530799937</v>
      </c>
      <c r="BK46" s="1080">
        <f t="shared" si="38"/>
        <v>0</v>
      </c>
      <c r="BL46" s="301">
        <f t="shared" si="39"/>
        <v>277.91652240266768</v>
      </c>
      <c r="BM46" s="104">
        <v>0</v>
      </c>
      <c r="BN46" s="302">
        <f t="shared" si="40"/>
        <v>277.91652240266768</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4103.5150889969937</v>
      </c>
      <c r="Y47" s="907">
        <f>Parameters!S148</f>
        <v>0.71500000000000008</v>
      </c>
      <c r="Z47" s="907">
        <f t="shared" si="9"/>
        <v>0.4</v>
      </c>
      <c r="AA47" s="906">
        <f t="shared" si="10"/>
        <v>586.80265772657026</v>
      </c>
      <c r="AB47" s="906">
        <f t="shared" si="11"/>
        <v>586.80265772657026</v>
      </c>
      <c r="AC47" s="286">
        <f t="shared" si="12"/>
        <v>0</v>
      </c>
      <c r="AD47" s="906">
        <f t="shared" si="13"/>
        <v>5578.6451884288581</v>
      </c>
      <c r="AE47" s="906">
        <f t="shared" si="14"/>
        <v>255.93723948557272</v>
      </c>
      <c r="AF47" s="1072">
        <f t="shared" si="15"/>
        <v>170.62482632371515</v>
      </c>
      <c r="AG47" s="1448">
        <f t="shared" si="16"/>
        <v>0.13527885904981399</v>
      </c>
      <c r="AH47" s="914">
        <f>'Baseline data (from input)'!AS33*AG47</f>
        <v>4103.5150889969937</v>
      </c>
      <c r="AI47" s="907">
        <f>Parameters!S148</f>
        <v>0.71500000000000008</v>
      </c>
      <c r="AJ47" s="907">
        <f t="shared" si="17"/>
        <v>0.4</v>
      </c>
      <c r="AK47" s="906">
        <f t="shared" si="18"/>
        <v>586.80265772657026</v>
      </c>
      <c r="AL47" s="906">
        <f t="shared" si="19"/>
        <v>586.80265772657026</v>
      </c>
      <c r="AM47" s="286">
        <f t="shared" si="20"/>
        <v>0</v>
      </c>
      <c r="AN47" s="906">
        <f t="shared" si="21"/>
        <v>5578.6451884288581</v>
      </c>
      <c r="AO47" s="906">
        <f t="shared" si="22"/>
        <v>255.93723948557272</v>
      </c>
      <c r="AP47" s="1072">
        <f t="shared" si="23"/>
        <v>170.62482632371515</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170.62482632371515</v>
      </c>
      <c r="BD47" s="1080">
        <f t="shared" si="33"/>
        <v>0</v>
      </c>
      <c r="BE47" s="301">
        <f t="shared" si="34"/>
        <v>298.68099299339463</v>
      </c>
      <c r="BF47" s="104">
        <v>0</v>
      </c>
      <c r="BG47" s="302">
        <f t="shared" si="35"/>
        <v>298.68099299339463</v>
      </c>
      <c r="BI47" s="300">
        <f t="shared" si="36"/>
        <v>128.05616666967944</v>
      </c>
      <c r="BJ47" s="301">
        <f t="shared" si="37"/>
        <v>170.62482632371515</v>
      </c>
      <c r="BK47" s="1080">
        <f t="shared" si="38"/>
        <v>0</v>
      </c>
      <c r="BL47" s="301">
        <f t="shared" si="39"/>
        <v>298.68099299339463</v>
      </c>
      <c r="BM47" s="104">
        <v>0</v>
      </c>
      <c r="BN47" s="302">
        <f t="shared" si="40"/>
        <v>298.68099299339463</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4227.2175606820056</v>
      </c>
      <c r="Y48" s="907">
        <f>Parameters!S149</f>
        <v>0.71500000000000008</v>
      </c>
      <c r="Z48" s="907">
        <f t="shared" si="9"/>
        <v>0.4</v>
      </c>
      <c r="AA48" s="906">
        <f t="shared" si="10"/>
        <v>604.49211117752691</v>
      </c>
      <c r="AB48" s="906">
        <f t="shared" si="11"/>
        <v>604.49211117752691</v>
      </c>
      <c r="AC48" s="286">
        <f t="shared" si="12"/>
        <v>0</v>
      </c>
      <c r="AD48" s="906">
        <f t="shared" si="13"/>
        <v>5911.0635632603862</v>
      </c>
      <c r="AE48" s="906">
        <f t="shared" si="14"/>
        <v>272.0737363459981</v>
      </c>
      <c r="AF48" s="1072">
        <f t="shared" si="15"/>
        <v>181.38249089733208</v>
      </c>
      <c r="AG48" s="1448">
        <f t="shared" si="16"/>
        <v>0.13527885904981399</v>
      </c>
      <c r="AH48" s="914">
        <f>'Baseline data (from input)'!AS34*AG48</f>
        <v>4227.2175606820056</v>
      </c>
      <c r="AI48" s="907">
        <f>Parameters!S149</f>
        <v>0.71500000000000008</v>
      </c>
      <c r="AJ48" s="907">
        <f t="shared" si="17"/>
        <v>0.4</v>
      </c>
      <c r="AK48" s="906">
        <f t="shared" si="18"/>
        <v>604.49211117752691</v>
      </c>
      <c r="AL48" s="906">
        <f t="shared" si="19"/>
        <v>604.49211117752691</v>
      </c>
      <c r="AM48" s="286">
        <f t="shared" si="20"/>
        <v>0</v>
      </c>
      <c r="AN48" s="906">
        <f t="shared" si="21"/>
        <v>5911.0635632603862</v>
      </c>
      <c r="AO48" s="906">
        <f t="shared" si="22"/>
        <v>272.0737363459981</v>
      </c>
      <c r="AP48" s="1072">
        <f t="shared" si="23"/>
        <v>181.38249089733208</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181.38249089733208</v>
      </c>
      <c r="BD48" s="1080">
        <f t="shared" si="33"/>
        <v>0</v>
      </c>
      <c r="BE48" s="301">
        <f t="shared" si="34"/>
        <v>318.73890291623485</v>
      </c>
      <c r="BF48" s="104">
        <v>0</v>
      </c>
      <c r="BG48" s="302">
        <f t="shared" si="35"/>
        <v>318.73890291623485</v>
      </c>
      <c r="BI48" s="300">
        <f t="shared" si="36"/>
        <v>137.35641201890277</v>
      </c>
      <c r="BJ48" s="301">
        <f t="shared" si="37"/>
        <v>181.38249089733208</v>
      </c>
      <c r="BK48" s="1080">
        <f t="shared" si="38"/>
        <v>0</v>
      </c>
      <c r="BL48" s="301">
        <f t="shared" si="39"/>
        <v>318.73890291623485</v>
      </c>
      <c r="BM48" s="104">
        <v>0</v>
      </c>
      <c r="BN48" s="302">
        <f t="shared" si="40"/>
        <v>318.73890291623485</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4387.45040346119</v>
      </c>
      <c r="Y49" s="907">
        <f>Parameters!S150</f>
        <v>0.71500000000000008</v>
      </c>
      <c r="Z49" s="907">
        <f t="shared" si="9"/>
        <v>0.4</v>
      </c>
      <c r="AA49" s="906">
        <f t="shared" si="10"/>
        <v>627.40540769495033</v>
      </c>
      <c r="AB49" s="906">
        <f t="shared" si="11"/>
        <v>627.40540769495033</v>
      </c>
      <c r="AC49" s="286">
        <f t="shared" si="12"/>
        <v>0</v>
      </c>
      <c r="AD49" s="906">
        <f t="shared" si="13"/>
        <v>6250.1829991622681</v>
      </c>
      <c r="AE49" s="906">
        <f t="shared" si="14"/>
        <v>288.28597179306911</v>
      </c>
      <c r="AF49" s="1072">
        <f t="shared" si="15"/>
        <v>192.19064786204606</v>
      </c>
      <c r="AG49" s="1448">
        <f t="shared" si="16"/>
        <v>0.13527885904981399</v>
      </c>
      <c r="AH49" s="914">
        <f>'Baseline data (from input)'!AS35*AG49</f>
        <v>4387.45040346119</v>
      </c>
      <c r="AI49" s="907">
        <f>Parameters!S150</f>
        <v>0.71500000000000008</v>
      </c>
      <c r="AJ49" s="907">
        <f t="shared" si="17"/>
        <v>0.4</v>
      </c>
      <c r="AK49" s="906">
        <f t="shared" si="18"/>
        <v>627.40540769495033</v>
      </c>
      <c r="AL49" s="906">
        <f t="shared" si="19"/>
        <v>627.40540769495033</v>
      </c>
      <c r="AM49" s="286">
        <f t="shared" si="20"/>
        <v>0</v>
      </c>
      <c r="AN49" s="906">
        <f t="shared" si="21"/>
        <v>6250.1829991622681</v>
      </c>
      <c r="AO49" s="906">
        <f t="shared" si="22"/>
        <v>288.28597179306911</v>
      </c>
      <c r="AP49" s="1072">
        <f t="shared" si="23"/>
        <v>192.19064786204606</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192.19064786204606</v>
      </c>
      <c r="BD49" s="1080">
        <f t="shared" si="33"/>
        <v>0</v>
      </c>
      <c r="BE49" s="301">
        <f t="shared" si="34"/>
        <v>338.72444629697588</v>
      </c>
      <c r="BF49" s="104">
        <v>0</v>
      </c>
      <c r="BG49" s="302">
        <f t="shared" si="35"/>
        <v>338.72444629697588</v>
      </c>
      <c r="BI49" s="300">
        <f t="shared" si="36"/>
        <v>146.53379843492979</v>
      </c>
      <c r="BJ49" s="301">
        <f t="shared" si="37"/>
        <v>192.19064786204606</v>
      </c>
      <c r="BK49" s="1080">
        <f t="shared" si="38"/>
        <v>0</v>
      </c>
      <c r="BL49" s="301">
        <f t="shared" si="39"/>
        <v>338.72444629697588</v>
      </c>
      <c r="BM49" s="104">
        <v>0</v>
      </c>
      <c r="BN49" s="302">
        <f t="shared" si="40"/>
        <v>338.72444629697588</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4677.9252903090164</v>
      </c>
      <c r="Y50" s="907">
        <f>Parameters!S151</f>
        <v>0.71500000000000008</v>
      </c>
      <c r="Z50" s="907">
        <f t="shared" si="9"/>
        <v>0.4</v>
      </c>
      <c r="AA50" s="906">
        <f t="shared" si="10"/>
        <v>668.94331651418952</v>
      </c>
      <c r="AB50" s="906">
        <f t="shared" si="11"/>
        <v>668.94331651418952</v>
      </c>
      <c r="AC50" s="286">
        <f t="shared" si="12"/>
        <v>0</v>
      </c>
      <c r="AD50" s="906">
        <f t="shared" si="13"/>
        <v>6614.3012938314605</v>
      </c>
      <c r="AE50" s="906">
        <f t="shared" si="14"/>
        <v>304.82502184499708</v>
      </c>
      <c r="AF50" s="1072">
        <f t="shared" si="15"/>
        <v>203.21668122999804</v>
      </c>
      <c r="AG50" s="1448">
        <f t="shared" si="16"/>
        <v>0.13527885904981399</v>
      </c>
      <c r="AH50" s="914">
        <f>'Baseline data (from input)'!AS36*AG50</f>
        <v>4677.9252903090164</v>
      </c>
      <c r="AI50" s="907">
        <f>Parameters!S151</f>
        <v>0.71500000000000008</v>
      </c>
      <c r="AJ50" s="907">
        <f t="shared" si="17"/>
        <v>0.4</v>
      </c>
      <c r="AK50" s="906">
        <f t="shared" si="18"/>
        <v>668.94331651418952</v>
      </c>
      <c r="AL50" s="906">
        <f t="shared" si="19"/>
        <v>668.94331651418952</v>
      </c>
      <c r="AM50" s="286">
        <f t="shared" si="20"/>
        <v>0</v>
      </c>
      <c r="AN50" s="906">
        <f t="shared" si="21"/>
        <v>6614.3012938314605</v>
      </c>
      <c r="AO50" s="906">
        <f t="shared" si="22"/>
        <v>304.82502184499708</v>
      </c>
      <c r="AP50" s="1072">
        <f t="shared" si="23"/>
        <v>203.21668122999804</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203.21668122999804</v>
      </c>
      <c r="BD50" s="1080">
        <f t="shared" si="33"/>
        <v>0</v>
      </c>
      <c r="BE50" s="301">
        <f t="shared" si="34"/>
        <v>358.83328796892079</v>
      </c>
      <c r="BF50" s="104">
        <v>0</v>
      </c>
      <c r="BG50" s="302">
        <f t="shared" si="35"/>
        <v>358.83328796892079</v>
      </c>
      <c r="BI50" s="300">
        <f t="shared" si="36"/>
        <v>155.61660673892274</v>
      </c>
      <c r="BJ50" s="301">
        <f t="shared" si="37"/>
        <v>203.21668122999804</v>
      </c>
      <c r="BK50" s="1080">
        <f t="shared" si="38"/>
        <v>0</v>
      </c>
      <c r="BL50" s="301">
        <f t="shared" si="39"/>
        <v>358.83328796892079</v>
      </c>
      <c r="BM50" s="104">
        <v>0</v>
      </c>
      <c r="BN50" s="302">
        <f t="shared" si="40"/>
        <v>358.83328796892079</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4928.6965817794771</v>
      </c>
      <c r="Y51" s="907">
        <f>Parameters!S152</f>
        <v>0.71500000000000008</v>
      </c>
      <c r="Z51" s="907">
        <f t="shared" si="9"/>
        <v>0.4</v>
      </c>
      <c r="AA51" s="906">
        <f t="shared" si="10"/>
        <v>704.80361119446536</v>
      </c>
      <c r="AB51" s="906">
        <f t="shared" si="11"/>
        <v>704.80361119446536</v>
      </c>
      <c r="AC51" s="286">
        <f t="shared" si="12"/>
        <v>0</v>
      </c>
      <c r="AD51" s="906">
        <f t="shared" si="13"/>
        <v>6996.521624400094</v>
      </c>
      <c r="AE51" s="906">
        <f t="shared" si="14"/>
        <v>322.58328062583223</v>
      </c>
      <c r="AF51" s="1072">
        <f t="shared" si="15"/>
        <v>215.05552041722149</v>
      </c>
      <c r="AG51" s="1448">
        <f t="shared" si="16"/>
        <v>0.13527885904981399</v>
      </c>
      <c r="AH51" s="914">
        <f>'Baseline data (from input)'!AS37*AG51</f>
        <v>4928.6965817794771</v>
      </c>
      <c r="AI51" s="907">
        <f>Parameters!S152</f>
        <v>0.71500000000000008</v>
      </c>
      <c r="AJ51" s="907">
        <f t="shared" si="17"/>
        <v>0.4</v>
      </c>
      <c r="AK51" s="906">
        <f t="shared" si="18"/>
        <v>704.80361119446536</v>
      </c>
      <c r="AL51" s="906">
        <f t="shared" si="19"/>
        <v>704.80361119446536</v>
      </c>
      <c r="AM51" s="286">
        <f t="shared" si="20"/>
        <v>0</v>
      </c>
      <c r="AN51" s="906">
        <f t="shared" si="21"/>
        <v>6996.521624400094</v>
      </c>
      <c r="AO51" s="906">
        <f t="shared" si="22"/>
        <v>322.58328062583223</v>
      </c>
      <c r="AP51" s="1072">
        <f t="shared" si="23"/>
        <v>215.05552041722149</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215.05552041722149</v>
      </c>
      <c r="BD51" s="1080">
        <f t="shared" si="33"/>
        <v>0</v>
      </c>
      <c r="BE51" s="301">
        <f t="shared" si="34"/>
        <v>379.69448773635304</v>
      </c>
      <c r="BF51" s="104">
        <v>0</v>
      </c>
      <c r="BG51" s="302">
        <f t="shared" si="35"/>
        <v>379.69448773635304</v>
      </c>
      <c r="BI51" s="300">
        <f t="shared" si="36"/>
        <v>164.63896731913152</v>
      </c>
      <c r="BJ51" s="301">
        <f t="shared" si="37"/>
        <v>215.05552041722149</v>
      </c>
      <c r="BK51" s="1080">
        <f t="shared" si="38"/>
        <v>0</v>
      </c>
      <c r="BL51" s="301">
        <f t="shared" si="39"/>
        <v>379.69448773635304</v>
      </c>
      <c r="BM51" s="104">
        <v>0</v>
      </c>
      <c r="BN51" s="302">
        <f t="shared" si="40"/>
        <v>379.69448773635304</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4909.8004140529156</v>
      </c>
      <c r="Y52" s="907">
        <f>Parameters!S153</f>
        <v>0.71500000000000008</v>
      </c>
      <c r="Z52" s="907">
        <f t="shared" si="9"/>
        <v>0.4</v>
      </c>
      <c r="AA52" s="906">
        <f t="shared" si="10"/>
        <v>702.101459209567</v>
      </c>
      <c r="AB52" s="906">
        <f t="shared" si="11"/>
        <v>702.101459209567</v>
      </c>
      <c r="AC52" s="286">
        <f t="shared" si="12"/>
        <v>0</v>
      </c>
      <c r="AD52" s="906">
        <f t="shared" si="13"/>
        <v>7357.3986974944692</v>
      </c>
      <c r="AE52" s="906">
        <f t="shared" si="14"/>
        <v>341.22438611519181</v>
      </c>
      <c r="AF52" s="1072">
        <f t="shared" si="15"/>
        <v>227.48292407679455</v>
      </c>
      <c r="AG52" s="1448">
        <f t="shared" si="16"/>
        <v>0.13527885904981399</v>
      </c>
      <c r="AH52" s="914">
        <f>'Baseline data (from input)'!AS38*AG52</f>
        <v>4909.8004140529156</v>
      </c>
      <c r="AI52" s="907">
        <f>Parameters!S153</f>
        <v>0.71500000000000008</v>
      </c>
      <c r="AJ52" s="907">
        <f t="shared" si="17"/>
        <v>0.4</v>
      </c>
      <c r="AK52" s="906">
        <f t="shared" si="18"/>
        <v>702.101459209567</v>
      </c>
      <c r="AL52" s="906">
        <f t="shared" si="19"/>
        <v>702.101459209567</v>
      </c>
      <c r="AM52" s="286">
        <f t="shared" si="20"/>
        <v>0</v>
      </c>
      <c r="AN52" s="906">
        <f t="shared" si="21"/>
        <v>7357.3986974944692</v>
      </c>
      <c r="AO52" s="906">
        <f t="shared" si="22"/>
        <v>341.22438611519181</v>
      </c>
      <c r="AP52" s="1072">
        <f t="shared" si="23"/>
        <v>227.48292407679455</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227.48292407679455</v>
      </c>
      <c r="BD52" s="1080">
        <f t="shared" si="33"/>
        <v>0</v>
      </c>
      <c r="BE52" s="301">
        <f t="shared" si="34"/>
        <v>401.11325806566902</v>
      </c>
      <c r="BF52" s="104">
        <v>0</v>
      </c>
      <c r="BG52" s="302">
        <f t="shared" si="35"/>
        <v>401.11325806566902</v>
      </c>
      <c r="BI52" s="300">
        <f t="shared" si="36"/>
        <v>173.63033398887444</v>
      </c>
      <c r="BJ52" s="301">
        <f t="shared" si="37"/>
        <v>227.48292407679455</v>
      </c>
      <c r="BK52" s="1080">
        <f t="shared" si="38"/>
        <v>0</v>
      </c>
      <c r="BL52" s="301">
        <f t="shared" si="39"/>
        <v>401.11325806566902</v>
      </c>
      <c r="BM52" s="104">
        <v>0</v>
      </c>
      <c r="BN52" s="302">
        <f t="shared" si="40"/>
        <v>401.11325806566902</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4819.1387656754987</v>
      </c>
      <c r="Y53" s="907">
        <f>Parameters!S154</f>
        <v>0.71500000000000008</v>
      </c>
      <c r="Z53" s="907">
        <f t="shared" si="9"/>
        <v>0.4</v>
      </c>
      <c r="AA53" s="906">
        <f t="shared" si="10"/>
        <v>689.13684349159644</v>
      </c>
      <c r="AB53" s="906">
        <f t="shared" si="11"/>
        <v>689.13684349159644</v>
      </c>
      <c r="AC53" s="286">
        <f t="shared" si="12"/>
        <v>0</v>
      </c>
      <c r="AD53" s="906">
        <f t="shared" si="13"/>
        <v>7687.7109723315634</v>
      </c>
      <c r="AE53" s="906">
        <f t="shared" si="14"/>
        <v>358.82456865450234</v>
      </c>
      <c r="AF53" s="1072">
        <f t="shared" si="15"/>
        <v>239.21637910300157</v>
      </c>
      <c r="AG53" s="1448">
        <f t="shared" si="16"/>
        <v>0.13527885904981399</v>
      </c>
      <c r="AH53" s="914">
        <f>'Baseline data (from input)'!AS39*AG53</f>
        <v>4819.1387656754987</v>
      </c>
      <c r="AI53" s="907">
        <f>Parameters!S154</f>
        <v>0.71500000000000008</v>
      </c>
      <c r="AJ53" s="907">
        <f t="shared" si="17"/>
        <v>0.4</v>
      </c>
      <c r="AK53" s="906">
        <f t="shared" si="18"/>
        <v>689.13684349159644</v>
      </c>
      <c r="AL53" s="906">
        <f t="shared" si="19"/>
        <v>689.13684349159644</v>
      </c>
      <c r="AM53" s="286">
        <f t="shared" si="20"/>
        <v>0</v>
      </c>
      <c r="AN53" s="906">
        <f t="shared" si="21"/>
        <v>7687.7109723315634</v>
      </c>
      <c r="AO53" s="906">
        <f t="shared" si="22"/>
        <v>358.82456865450234</v>
      </c>
      <c r="AP53" s="1072">
        <f t="shared" si="23"/>
        <v>239.21637910300157</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239.21637910300157</v>
      </c>
      <c r="BD53" s="1080">
        <f t="shared" si="33"/>
        <v>0</v>
      </c>
      <c r="BE53" s="301">
        <f t="shared" si="34"/>
        <v>421.8314887655394</v>
      </c>
      <c r="BF53" s="104">
        <v>0</v>
      </c>
      <c r="BG53" s="302">
        <f t="shared" si="35"/>
        <v>421.8314887655394</v>
      </c>
      <c r="BI53" s="300">
        <f t="shared" si="36"/>
        <v>182.61510966253783</v>
      </c>
      <c r="BJ53" s="301">
        <f t="shared" si="37"/>
        <v>239.21637910300157</v>
      </c>
      <c r="BK53" s="1080">
        <f t="shared" si="38"/>
        <v>0</v>
      </c>
      <c r="BL53" s="301">
        <f t="shared" si="39"/>
        <v>421.8314887655394</v>
      </c>
      <c r="BM53" s="104">
        <v>0</v>
      </c>
      <c r="BN53" s="302">
        <f t="shared" si="40"/>
        <v>421.8314887655394</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5064.8721890096467</v>
      </c>
      <c r="Y54" s="907">
        <f>Parameters!S155</f>
        <v>0.71500000000000008</v>
      </c>
      <c r="Z54" s="907">
        <f t="shared" si="9"/>
        <v>0.4</v>
      </c>
      <c r="AA54" s="906">
        <f t="shared" si="10"/>
        <v>724.27672302837959</v>
      </c>
      <c r="AB54" s="906">
        <f t="shared" si="11"/>
        <v>724.27672302837959</v>
      </c>
      <c r="AC54" s="286">
        <f t="shared" si="12"/>
        <v>0</v>
      </c>
      <c r="AD54" s="906">
        <f t="shared" si="13"/>
        <v>8037.0536069671571</v>
      </c>
      <c r="AE54" s="906">
        <f t="shared" si="14"/>
        <v>374.93408839278578</v>
      </c>
      <c r="AF54" s="1072">
        <f t="shared" si="15"/>
        <v>249.95605892852384</v>
      </c>
      <c r="AG54" s="1448">
        <f t="shared" si="16"/>
        <v>0.13527885904981399</v>
      </c>
      <c r="AH54" s="914">
        <f>'Baseline data (from input)'!AS40*AG54</f>
        <v>5064.8721890096467</v>
      </c>
      <c r="AI54" s="907">
        <f>Parameters!S155</f>
        <v>0.71500000000000008</v>
      </c>
      <c r="AJ54" s="907">
        <f t="shared" si="17"/>
        <v>0.4</v>
      </c>
      <c r="AK54" s="906">
        <f t="shared" si="18"/>
        <v>724.27672302837959</v>
      </c>
      <c r="AL54" s="906">
        <f t="shared" si="19"/>
        <v>724.27672302837959</v>
      </c>
      <c r="AM54" s="286">
        <f t="shared" si="20"/>
        <v>0</v>
      </c>
      <c r="AN54" s="906">
        <f t="shared" si="21"/>
        <v>8037.0536069671571</v>
      </c>
      <c r="AO54" s="906">
        <f t="shared" si="22"/>
        <v>374.93408839278578</v>
      </c>
      <c r="AP54" s="1072">
        <f t="shared" si="23"/>
        <v>249.95605892852384</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249.95605892852384</v>
      </c>
      <c r="BD54" s="1080">
        <f t="shared" si="33"/>
        <v>0</v>
      </c>
      <c r="BE54" s="301">
        <f t="shared" si="34"/>
        <v>441.57075882910055</v>
      </c>
      <c r="BF54" s="104">
        <v>0</v>
      </c>
      <c r="BG54" s="302">
        <f t="shared" si="35"/>
        <v>441.57075882910055</v>
      </c>
      <c r="BI54" s="300">
        <f t="shared" si="36"/>
        <v>191.61469990057671</v>
      </c>
      <c r="BJ54" s="301">
        <f t="shared" si="37"/>
        <v>249.95605892852384</v>
      </c>
      <c r="BK54" s="1080">
        <f t="shared" si="38"/>
        <v>0</v>
      </c>
      <c r="BL54" s="301">
        <f t="shared" si="39"/>
        <v>441.57075882910055</v>
      </c>
      <c r="BM54" s="104">
        <v>0</v>
      </c>
      <c r="BN54" s="302">
        <f t="shared" si="40"/>
        <v>441.57075882910055</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5003.5120870516357</v>
      </c>
      <c r="Y55" s="907">
        <f>Parameters!S156</f>
        <v>0.71500000000000008</v>
      </c>
      <c r="Z55" s="907">
        <f t="shared" si="9"/>
        <v>0.4</v>
      </c>
      <c r="AA55" s="906">
        <f t="shared" si="10"/>
        <v>715.50222844838402</v>
      </c>
      <c r="AB55" s="906">
        <f t="shared" si="11"/>
        <v>715.50222844838402</v>
      </c>
      <c r="AC55" s="286">
        <f t="shared" si="12"/>
        <v>0</v>
      </c>
      <c r="AD55" s="906">
        <f t="shared" si="13"/>
        <v>8360.5841056851405</v>
      </c>
      <c r="AE55" s="906">
        <f t="shared" si="14"/>
        <v>391.97172973040045</v>
      </c>
      <c r="AF55" s="1072">
        <f t="shared" si="15"/>
        <v>261.31448648693362</v>
      </c>
      <c r="AG55" s="1448">
        <f t="shared" si="16"/>
        <v>0.13527885904981399</v>
      </c>
      <c r="AH55" s="914">
        <f>'Baseline data (from input)'!AS41*AG55</f>
        <v>5003.5120870516357</v>
      </c>
      <c r="AI55" s="907">
        <f>Parameters!S156</f>
        <v>0.71500000000000008</v>
      </c>
      <c r="AJ55" s="907">
        <f t="shared" si="17"/>
        <v>0.4</v>
      </c>
      <c r="AK55" s="906">
        <f t="shared" si="18"/>
        <v>715.50222844838402</v>
      </c>
      <c r="AL55" s="906">
        <f t="shared" si="19"/>
        <v>715.50222844838402</v>
      </c>
      <c r="AM55" s="286">
        <f t="shared" si="20"/>
        <v>0</v>
      </c>
      <c r="AN55" s="906">
        <f t="shared" si="21"/>
        <v>8360.5841056851405</v>
      </c>
      <c r="AO55" s="906">
        <f t="shared" si="22"/>
        <v>391.97172973040045</v>
      </c>
      <c r="AP55" s="1072">
        <f t="shared" si="23"/>
        <v>261.31448648693362</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261.31448648693362</v>
      </c>
      <c r="BD55" s="1080">
        <f t="shared" si="33"/>
        <v>0</v>
      </c>
      <c r="BE55" s="301">
        <f t="shared" si="34"/>
        <v>461.96033836937193</v>
      </c>
      <c r="BF55" s="104">
        <v>0</v>
      </c>
      <c r="BG55" s="302">
        <f t="shared" si="35"/>
        <v>461.96033836937193</v>
      </c>
      <c r="BI55" s="300">
        <f t="shared" si="36"/>
        <v>200.64585188243828</v>
      </c>
      <c r="BJ55" s="301">
        <f t="shared" si="37"/>
        <v>261.31448648693362</v>
      </c>
      <c r="BK55" s="1080">
        <f t="shared" si="38"/>
        <v>0</v>
      </c>
      <c r="BL55" s="301">
        <f t="shared" si="39"/>
        <v>461.96033836937193</v>
      </c>
      <c r="BM55" s="104">
        <v>0</v>
      </c>
      <c r="BN55" s="302">
        <f t="shared" si="40"/>
        <v>461.96033836937193</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5004.4044523245639</v>
      </c>
      <c r="Y56" s="907">
        <f>Parameters!S157</f>
        <v>0.71500000000000008</v>
      </c>
      <c r="Z56" s="907">
        <f t="shared" si="9"/>
        <v>0.4</v>
      </c>
      <c r="AA56" s="906">
        <f t="shared" si="10"/>
        <v>715.6298366824127</v>
      </c>
      <c r="AB56" s="906">
        <f t="shared" si="11"/>
        <v>715.6298366824127</v>
      </c>
      <c r="AC56" s="286">
        <f t="shared" si="12"/>
        <v>0</v>
      </c>
      <c r="AD56" s="906">
        <f t="shared" si="13"/>
        <v>8668.4634440231057</v>
      </c>
      <c r="AE56" s="906">
        <f t="shared" si="14"/>
        <v>407.75049834444752</v>
      </c>
      <c r="AF56" s="1072">
        <f t="shared" si="15"/>
        <v>271.833665562965</v>
      </c>
      <c r="AG56" s="1448">
        <f t="shared" si="16"/>
        <v>0.13527885904981399</v>
      </c>
      <c r="AH56" s="914">
        <f>'Baseline data (from input)'!AS42*AG56</f>
        <v>5004.4044523245639</v>
      </c>
      <c r="AI56" s="907">
        <f>Parameters!S157</f>
        <v>0.71500000000000008</v>
      </c>
      <c r="AJ56" s="907">
        <f t="shared" si="17"/>
        <v>0.4</v>
      </c>
      <c r="AK56" s="906">
        <f t="shared" si="18"/>
        <v>715.6298366824127</v>
      </c>
      <c r="AL56" s="906">
        <f t="shared" si="19"/>
        <v>715.6298366824127</v>
      </c>
      <c r="AM56" s="286">
        <f t="shared" si="20"/>
        <v>0</v>
      </c>
      <c r="AN56" s="906">
        <f t="shared" si="21"/>
        <v>8668.4634440231057</v>
      </c>
      <c r="AO56" s="906">
        <f t="shared" si="22"/>
        <v>407.75049834444752</v>
      </c>
      <c r="AP56" s="1072">
        <f t="shared" si="23"/>
        <v>271.833665562965</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271.833665562965</v>
      </c>
      <c r="BD56" s="1080">
        <f t="shared" si="33"/>
        <v>0</v>
      </c>
      <c r="BE56" s="301">
        <f t="shared" si="34"/>
        <v>481.55394475819833</v>
      </c>
      <c r="BF56" s="104">
        <v>0</v>
      </c>
      <c r="BG56" s="302">
        <f t="shared" si="35"/>
        <v>481.55394475819833</v>
      </c>
      <c r="BI56" s="300">
        <f t="shared" si="36"/>
        <v>209.7202791952333</v>
      </c>
      <c r="BJ56" s="301">
        <f t="shared" si="37"/>
        <v>271.833665562965</v>
      </c>
      <c r="BK56" s="1080">
        <f t="shared" si="38"/>
        <v>0</v>
      </c>
      <c r="BL56" s="301">
        <f t="shared" si="39"/>
        <v>481.55394475819833</v>
      </c>
      <c r="BM56" s="104">
        <v>0</v>
      </c>
      <c r="BN56" s="302">
        <f t="shared" si="40"/>
        <v>481.55394475819833</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5109.5337392558395</v>
      </c>
      <c r="Y57" s="907">
        <f>Parameters!S158</f>
        <v>0.71500000000000008</v>
      </c>
      <c r="Z57" s="907">
        <f t="shared" si="9"/>
        <v>0.4</v>
      </c>
      <c r="AA57" s="906">
        <f t="shared" si="10"/>
        <v>730.6633247135851</v>
      </c>
      <c r="AB57" s="906">
        <f t="shared" si="11"/>
        <v>730.6633247135851</v>
      </c>
      <c r="AC57" s="286">
        <f t="shared" si="12"/>
        <v>0</v>
      </c>
      <c r="AD57" s="906">
        <f t="shared" si="13"/>
        <v>8976.360817877161</v>
      </c>
      <c r="AE57" s="906">
        <f t="shared" si="14"/>
        <v>422.76595085952948</v>
      </c>
      <c r="AF57" s="1072">
        <f t="shared" si="15"/>
        <v>281.84396723968632</v>
      </c>
      <c r="AG57" s="1448">
        <f t="shared" si="16"/>
        <v>0.13527885904981399</v>
      </c>
      <c r="AH57" s="914">
        <f>'Baseline data (from input)'!AS43*AG57</f>
        <v>5109.5337392558395</v>
      </c>
      <c r="AI57" s="907">
        <f>Parameters!S158</f>
        <v>0.71500000000000008</v>
      </c>
      <c r="AJ57" s="907">
        <f t="shared" si="17"/>
        <v>0.4</v>
      </c>
      <c r="AK57" s="906">
        <f t="shared" si="18"/>
        <v>730.6633247135851</v>
      </c>
      <c r="AL57" s="906">
        <f t="shared" si="19"/>
        <v>730.6633247135851</v>
      </c>
      <c r="AM57" s="286">
        <f t="shared" si="20"/>
        <v>0</v>
      </c>
      <c r="AN57" s="906">
        <f t="shared" si="21"/>
        <v>8976.360817877161</v>
      </c>
      <c r="AO57" s="906">
        <f t="shared" si="22"/>
        <v>422.76595085952948</v>
      </c>
      <c r="AP57" s="1072">
        <f t="shared" si="23"/>
        <v>281.84396723968632</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281.84396723968632</v>
      </c>
      <c r="BD57" s="1080">
        <f t="shared" si="33"/>
        <v>0</v>
      </c>
      <c r="BE57" s="301">
        <f t="shared" si="34"/>
        <v>500.68586254836305</v>
      </c>
      <c r="BF57" s="104">
        <v>0</v>
      </c>
      <c r="BG57" s="302">
        <f t="shared" si="35"/>
        <v>500.68586254836305</v>
      </c>
      <c r="BI57" s="300">
        <f t="shared" si="36"/>
        <v>218.84189530867673</v>
      </c>
      <c r="BJ57" s="301">
        <f t="shared" si="37"/>
        <v>281.84396723968632</v>
      </c>
      <c r="BK57" s="1080">
        <f t="shared" si="38"/>
        <v>0</v>
      </c>
      <c r="BL57" s="301">
        <f t="shared" si="39"/>
        <v>500.68586254836305</v>
      </c>
      <c r="BM57" s="104">
        <v>0</v>
      </c>
      <c r="BN57" s="302">
        <f t="shared" si="40"/>
        <v>500.68586254836305</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5324.1409289404601</v>
      </c>
      <c r="Y58" s="907">
        <f>Parameters!S159</f>
        <v>0.71500000000000008</v>
      </c>
      <c r="Z58" s="907">
        <f t="shared" si="9"/>
        <v>0.4</v>
      </c>
      <c r="AA58" s="906">
        <f t="shared" si="10"/>
        <v>761.35215283848584</v>
      </c>
      <c r="AB58" s="906">
        <f t="shared" si="11"/>
        <v>761.35215283848584</v>
      </c>
      <c r="AC58" s="286">
        <f t="shared" si="12"/>
        <v>0</v>
      </c>
      <c r="AD58" s="906">
        <f t="shared" si="13"/>
        <v>9299.930687738537</v>
      </c>
      <c r="AE58" s="906">
        <f t="shared" si="14"/>
        <v>437.78228297711058</v>
      </c>
      <c r="AF58" s="1072">
        <f t="shared" si="15"/>
        <v>291.8548553180737</v>
      </c>
      <c r="AG58" s="1448">
        <f t="shared" si="16"/>
        <v>0.13527885904981399</v>
      </c>
      <c r="AH58" s="914">
        <f>'Baseline data (from input)'!AS44*AG58</f>
        <v>5324.1409289404601</v>
      </c>
      <c r="AI58" s="907">
        <f>Parameters!S159</f>
        <v>0.71500000000000008</v>
      </c>
      <c r="AJ58" s="907">
        <f t="shared" si="17"/>
        <v>0.4</v>
      </c>
      <c r="AK58" s="906">
        <f t="shared" si="18"/>
        <v>761.35215283848584</v>
      </c>
      <c r="AL58" s="906">
        <f t="shared" si="19"/>
        <v>761.35215283848584</v>
      </c>
      <c r="AM58" s="286">
        <f t="shared" si="20"/>
        <v>0</v>
      </c>
      <c r="AN58" s="906">
        <f t="shared" si="21"/>
        <v>9299.930687738537</v>
      </c>
      <c r="AO58" s="906">
        <f t="shared" si="22"/>
        <v>437.78228297711058</v>
      </c>
      <c r="AP58" s="1072">
        <f t="shared" si="23"/>
        <v>291.8548553180737</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291.8548553180737</v>
      </c>
      <c r="BD58" s="1080">
        <f t="shared" si="33"/>
        <v>0</v>
      </c>
      <c r="BE58" s="301">
        <f t="shared" si="34"/>
        <v>519.86265171262653</v>
      </c>
      <c r="BF58" s="104">
        <v>0</v>
      </c>
      <c r="BG58" s="302">
        <f t="shared" si="35"/>
        <v>519.86265171262653</v>
      </c>
      <c r="BI58" s="300">
        <f t="shared" si="36"/>
        <v>228.00779639455286</v>
      </c>
      <c r="BJ58" s="301">
        <f t="shared" si="37"/>
        <v>291.8548553180737</v>
      </c>
      <c r="BK58" s="1080">
        <f t="shared" si="38"/>
        <v>0</v>
      </c>
      <c r="BL58" s="301">
        <f t="shared" si="39"/>
        <v>519.86265171262653</v>
      </c>
      <c r="BM58" s="104">
        <v>0</v>
      </c>
      <c r="BN58" s="302">
        <f t="shared" si="40"/>
        <v>519.86265171262653</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5451.6426125095622</v>
      </c>
      <c r="Y59" s="907">
        <f>Parameters!S160</f>
        <v>0.71500000000000008</v>
      </c>
      <c r="Z59" s="907">
        <f t="shared" si="9"/>
        <v>0.4</v>
      </c>
      <c r="AA59" s="906">
        <f t="shared" si="10"/>
        <v>779.58489358886743</v>
      </c>
      <c r="AB59" s="906">
        <f t="shared" si="11"/>
        <v>779.58489358886743</v>
      </c>
      <c r="AC59" s="286">
        <f t="shared" si="12"/>
        <v>0</v>
      </c>
      <c r="AD59" s="906">
        <f t="shared" si="13"/>
        <v>9625.952609582926</v>
      </c>
      <c r="AE59" s="906">
        <f t="shared" si="14"/>
        <v>453.56297174447894</v>
      </c>
      <c r="AF59" s="1072">
        <f t="shared" si="15"/>
        <v>302.37531449631928</v>
      </c>
      <c r="AG59" s="1448">
        <f t="shared" si="16"/>
        <v>0.13527885904981399</v>
      </c>
      <c r="AH59" s="914">
        <f>'Baseline data (from input)'!AS45*AG59</f>
        <v>5451.6426125095622</v>
      </c>
      <c r="AI59" s="907">
        <f>Parameters!S160</f>
        <v>0.71500000000000008</v>
      </c>
      <c r="AJ59" s="907">
        <f t="shared" si="17"/>
        <v>0.4</v>
      </c>
      <c r="AK59" s="906">
        <f t="shared" si="18"/>
        <v>779.58489358886743</v>
      </c>
      <c r="AL59" s="906">
        <f t="shared" si="19"/>
        <v>779.58489358886743</v>
      </c>
      <c r="AM59" s="286">
        <f t="shared" si="20"/>
        <v>0</v>
      </c>
      <c r="AN59" s="906">
        <f t="shared" si="21"/>
        <v>9625.952609582926</v>
      </c>
      <c r="AO59" s="906">
        <f t="shared" si="22"/>
        <v>453.56297174447894</v>
      </c>
      <c r="AP59" s="1072">
        <f t="shared" si="23"/>
        <v>302.37531449631928</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302.37531449631928</v>
      </c>
      <c r="BD59" s="1080">
        <f t="shared" si="33"/>
        <v>0</v>
      </c>
      <c r="BE59" s="301">
        <f t="shared" si="34"/>
        <v>539.58089629032338</v>
      </c>
      <c r="BF59" s="104">
        <v>0</v>
      </c>
      <c r="BG59" s="302">
        <f t="shared" si="35"/>
        <v>539.58089629032338</v>
      </c>
      <c r="BI59" s="300">
        <f t="shared" si="36"/>
        <v>237.20558179400405</v>
      </c>
      <c r="BJ59" s="301">
        <f t="shared" si="37"/>
        <v>302.37531449631928</v>
      </c>
      <c r="BK59" s="1080">
        <f t="shared" si="38"/>
        <v>0</v>
      </c>
      <c r="BL59" s="301">
        <f t="shared" si="39"/>
        <v>539.58089629032338</v>
      </c>
      <c r="BM59" s="104">
        <v>0</v>
      </c>
      <c r="BN59" s="302">
        <f t="shared" si="40"/>
        <v>539.58089629032338</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5434.318073180294</v>
      </c>
      <c r="Y60" s="907">
        <f>Parameters!S161</f>
        <v>0.71500000000000008</v>
      </c>
      <c r="Z60" s="907">
        <f t="shared" si="9"/>
        <v>0.4</v>
      </c>
      <c r="AA60" s="906">
        <f t="shared" si="10"/>
        <v>777.10748446478215</v>
      </c>
      <c r="AB60" s="906">
        <f t="shared" si="11"/>
        <v>777.10748446478215</v>
      </c>
      <c r="AC60" s="286">
        <f t="shared" si="12"/>
        <v>0</v>
      </c>
      <c r="AD60" s="906">
        <f t="shared" si="13"/>
        <v>9933.5968455494967</v>
      </c>
      <c r="AE60" s="906">
        <f t="shared" si="14"/>
        <v>469.46324849821303</v>
      </c>
      <c r="AF60" s="1072">
        <f t="shared" si="15"/>
        <v>312.97549899880869</v>
      </c>
      <c r="AG60" s="1448">
        <f t="shared" si="16"/>
        <v>0.13527885904981399</v>
      </c>
      <c r="AH60" s="914">
        <f>'Baseline data (from input)'!AS46*AG60</f>
        <v>5434.318073180294</v>
      </c>
      <c r="AI60" s="907">
        <f>Parameters!S161</f>
        <v>0.71500000000000008</v>
      </c>
      <c r="AJ60" s="907">
        <f t="shared" si="17"/>
        <v>0.4</v>
      </c>
      <c r="AK60" s="906">
        <f t="shared" si="18"/>
        <v>777.10748446478215</v>
      </c>
      <c r="AL60" s="906">
        <f t="shared" si="19"/>
        <v>777.10748446478215</v>
      </c>
      <c r="AM60" s="286">
        <f t="shared" si="20"/>
        <v>0</v>
      </c>
      <c r="AN60" s="906">
        <f t="shared" si="21"/>
        <v>9933.5968455494967</v>
      </c>
      <c r="AO60" s="906">
        <f t="shared" si="22"/>
        <v>469.46324849821303</v>
      </c>
      <c r="AP60" s="1072">
        <f t="shared" si="23"/>
        <v>312.97549899880869</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312.97549899880869</v>
      </c>
      <c r="BD60" s="1080">
        <f t="shared" si="33"/>
        <v>0</v>
      </c>
      <c r="BE60" s="301">
        <f t="shared" si="34"/>
        <v>559.38991858548627</v>
      </c>
      <c r="BF60" s="104">
        <v>0</v>
      </c>
      <c r="BG60" s="302">
        <f t="shared" si="35"/>
        <v>559.38991858548627</v>
      </c>
      <c r="BI60" s="300">
        <f t="shared" si="36"/>
        <v>246.41441958667755</v>
      </c>
      <c r="BJ60" s="301">
        <f t="shared" si="37"/>
        <v>312.97549899880869</v>
      </c>
      <c r="BK60" s="1080">
        <f t="shared" si="38"/>
        <v>0</v>
      </c>
      <c r="BL60" s="301">
        <f t="shared" si="39"/>
        <v>559.38991858548627</v>
      </c>
      <c r="BM60" s="104">
        <v>0</v>
      </c>
      <c r="BN60" s="302">
        <f t="shared" si="40"/>
        <v>559.38991858548627</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5378.9847665971411</v>
      </c>
      <c r="Y61" s="907">
        <f>Parameters!S162</f>
        <v>0.71500000000000008</v>
      </c>
      <c r="Z61" s="907">
        <f t="shared" si="9"/>
        <v>0.4</v>
      </c>
      <c r="AA61" s="906">
        <f t="shared" si="10"/>
        <v>769.19482162339125</v>
      </c>
      <c r="AB61" s="906">
        <f t="shared" si="11"/>
        <v>769.19482162339125</v>
      </c>
      <c r="AC61" s="286">
        <f t="shared" si="12"/>
        <v>0</v>
      </c>
      <c r="AD61" s="906">
        <f t="shared" si="13"/>
        <v>10218.324432237547</v>
      </c>
      <c r="AE61" s="906">
        <f t="shared" si="14"/>
        <v>484.4672349353408</v>
      </c>
      <c r="AF61" s="1072">
        <f t="shared" si="15"/>
        <v>322.97815662356055</v>
      </c>
      <c r="AG61" s="1448">
        <f t="shared" si="16"/>
        <v>0.13527885904981399</v>
      </c>
      <c r="AH61" s="914">
        <f>'Baseline data (from input)'!AS47*AG61</f>
        <v>5378.9847665971411</v>
      </c>
      <c r="AI61" s="907">
        <f>Parameters!S162</f>
        <v>0.71500000000000008</v>
      </c>
      <c r="AJ61" s="907">
        <f t="shared" si="17"/>
        <v>0.4</v>
      </c>
      <c r="AK61" s="906">
        <f t="shared" si="18"/>
        <v>769.19482162339125</v>
      </c>
      <c r="AL61" s="906">
        <f t="shared" si="19"/>
        <v>769.19482162339125</v>
      </c>
      <c r="AM61" s="286">
        <f t="shared" si="20"/>
        <v>0</v>
      </c>
      <c r="AN61" s="906">
        <f t="shared" si="21"/>
        <v>10218.324432237547</v>
      </c>
      <c r="AO61" s="906">
        <f t="shared" si="22"/>
        <v>484.4672349353408</v>
      </c>
      <c r="AP61" s="1072">
        <f t="shared" si="23"/>
        <v>322.97815662356055</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322.97815662356055</v>
      </c>
      <c r="BD61" s="1080">
        <f t="shared" si="33"/>
        <v>0</v>
      </c>
      <c r="BE61" s="301">
        <f t="shared" si="34"/>
        <v>578.57939758900466</v>
      </c>
      <c r="BF61" s="104">
        <v>0</v>
      </c>
      <c r="BG61" s="302">
        <f t="shared" si="35"/>
        <v>578.57939758900466</v>
      </c>
      <c r="BI61" s="300">
        <f t="shared" si="36"/>
        <v>255.60124096544416</v>
      </c>
      <c r="BJ61" s="301">
        <f t="shared" si="37"/>
        <v>322.97815662356055</v>
      </c>
      <c r="BK61" s="1080">
        <f t="shared" si="38"/>
        <v>0</v>
      </c>
      <c r="BL61" s="301">
        <f t="shared" si="39"/>
        <v>578.57939758900466</v>
      </c>
      <c r="BM61" s="104">
        <v>0</v>
      </c>
      <c r="BN61" s="302">
        <f t="shared" si="40"/>
        <v>578.57939758900466</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5264.0328020843162</v>
      </c>
      <c r="Y62" s="907">
        <f>Parameters!S163</f>
        <v>0.71500000000000008</v>
      </c>
      <c r="Z62" s="907">
        <f t="shared" si="9"/>
        <v>0.4</v>
      </c>
      <c r="AA62" s="906">
        <f t="shared" si="10"/>
        <v>752.75669069805735</v>
      </c>
      <c r="AB62" s="906">
        <f t="shared" si="11"/>
        <v>752.75669069805735</v>
      </c>
      <c r="AC62" s="286">
        <f t="shared" si="12"/>
        <v>0</v>
      </c>
      <c r="AD62" s="906">
        <f t="shared" si="13"/>
        <v>10472.727559736964</v>
      </c>
      <c r="AE62" s="906">
        <f t="shared" si="14"/>
        <v>498.35356319863985</v>
      </c>
      <c r="AF62" s="1072">
        <f t="shared" si="15"/>
        <v>332.23570879909323</v>
      </c>
      <c r="AG62" s="1448">
        <f t="shared" si="16"/>
        <v>0.13527885904981399</v>
      </c>
      <c r="AH62" s="914">
        <f>'Baseline data (from input)'!AS48*AG62</f>
        <v>5264.0328020843162</v>
      </c>
      <c r="AI62" s="907">
        <f>Parameters!S163</f>
        <v>0.71500000000000008</v>
      </c>
      <c r="AJ62" s="907">
        <f t="shared" si="17"/>
        <v>0.4</v>
      </c>
      <c r="AK62" s="906">
        <f t="shared" si="18"/>
        <v>752.75669069805735</v>
      </c>
      <c r="AL62" s="906">
        <f t="shared" si="19"/>
        <v>752.75669069805735</v>
      </c>
      <c r="AM62" s="286">
        <f t="shared" si="20"/>
        <v>0</v>
      </c>
      <c r="AN62" s="906">
        <f t="shared" si="21"/>
        <v>10472.727559736964</v>
      </c>
      <c r="AO62" s="906">
        <f t="shared" si="22"/>
        <v>498.35356319863985</v>
      </c>
      <c r="AP62" s="1072">
        <f t="shared" si="23"/>
        <v>332.23570879909323</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332.23570879909323</v>
      </c>
      <c r="BD62" s="1080">
        <f t="shared" si="33"/>
        <v>0</v>
      </c>
      <c r="BE62" s="301">
        <f t="shared" si="34"/>
        <v>597.01728616059654</v>
      </c>
      <c r="BF62" s="104">
        <v>0</v>
      </c>
      <c r="BG62" s="302">
        <f t="shared" si="35"/>
        <v>597.01728616059654</v>
      </c>
      <c r="BI62" s="300">
        <f t="shared" si="36"/>
        <v>264.78157736150325</v>
      </c>
      <c r="BJ62" s="301">
        <f t="shared" si="37"/>
        <v>332.23570879909323</v>
      </c>
      <c r="BK62" s="1080">
        <f t="shared" si="38"/>
        <v>0</v>
      </c>
      <c r="BL62" s="301">
        <f t="shared" si="39"/>
        <v>597.01728616059654</v>
      </c>
      <c r="BM62" s="104">
        <v>0</v>
      </c>
      <c r="BN62" s="302">
        <f t="shared" si="40"/>
        <v>597.01728616059654</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5328.9656949248783</v>
      </c>
      <c r="Y63" s="907">
        <f>Parameters!S164</f>
        <v>0.71500000000000008</v>
      </c>
      <c r="Z63" s="907">
        <f t="shared" si="9"/>
        <v>0.4</v>
      </c>
      <c r="AA63" s="906">
        <f t="shared" si="10"/>
        <v>762.04209437425777</v>
      </c>
      <c r="AB63" s="906">
        <f t="shared" si="11"/>
        <v>762.04209437425777</v>
      </c>
      <c r="AC63" s="286">
        <f t="shared" si="12"/>
        <v>0</v>
      </c>
      <c r="AD63" s="906">
        <f t="shared" si="13"/>
        <v>10724.008703975616</v>
      </c>
      <c r="AE63" s="906">
        <f t="shared" si="14"/>
        <v>510.76095013560467</v>
      </c>
      <c r="AF63" s="1072">
        <f t="shared" si="15"/>
        <v>340.50730009040313</v>
      </c>
      <c r="AG63" s="1448">
        <f t="shared" si="16"/>
        <v>0.13527885904981399</v>
      </c>
      <c r="AH63" s="914">
        <f>'Baseline data (from input)'!AS49*AG63</f>
        <v>5328.9656949248783</v>
      </c>
      <c r="AI63" s="907">
        <f>Parameters!S164</f>
        <v>0.71500000000000008</v>
      </c>
      <c r="AJ63" s="907">
        <f t="shared" si="17"/>
        <v>0.4</v>
      </c>
      <c r="AK63" s="906">
        <f t="shared" si="18"/>
        <v>762.04209437425777</v>
      </c>
      <c r="AL63" s="906">
        <f t="shared" si="19"/>
        <v>762.04209437425777</v>
      </c>
      <c r="AM63" s="286">
        <f t="shared" si="20"/>
        <v>0</v>
      </c>
      <c r="AN63" s="906">
        <f t="shared" si="21"/>
        <v>10724.008703975616</v>
      </c>
      <c r="AO63" s="906">
        <f t="shared" si="22"/>
        <v>510.76095013560467</v>
      </c>
      <c r="AP63" s="1072">
        <f t="shared" si="23"/>
        <v>340.50730009040313</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340.50730009040313</v>
      </c>
      <c r="BD63" s="1080">
        <f t="shared" si="33"/>
        <v>0</v>
      </c>
      <c r="BE63" s="301">
        <f t="shared" si="34"/>
        <v>614.47810522287045</v>
      </c>
      <c r="BF63" s="104">
        <v>0</v>
      </c>
      <c r="BG63" s="302">
        <f t="shared" si="35"/>
        <v>614.47810522287045</v>
      </c>
      <c r="BI63" s="300">
        <f t="shared" si="36"/>
        <v>273.97080513246732</v>
      </c>
      <c r="BJ63" s="301">
        <f t="shared" si="37"/>
        <v>340.50730009040313</v>
      </c>
      <c r="BK63" s="1080">
        <f t="shared" si="38"/>
        <v>0</v>
      </c>
      <c r="BL63" s="301">
        <f t="shared" si="39"/>
        <v>614.47810522287045</v>
      </c>
      <c r="BM63" s="104">
        <v>0</v>
      </c>
      <c r="BN63" s="302">
        <f t="shared" si="40"/>
        <v>614.47810522287045</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5499.4926530633247</v>
      </c>
      <c r="Y64" s="907">
        <f>Parameters!S165</f>
        <v>0.71500000000000008</v>
      </c>
      <c r="Z64" s="907">
        <f t="shared" si="9"/>
        <v>0.4</v>
      </c>
      <c r="AA64" s="906">
        <f t="shared" si="10"/>
        <v>786.42744938805549</v>
      </c>
      <c r="AB64" s="906">
        <f t="shared" si="11"/>
        <v>786.42744938805549</v>
      </c>
      <c r="AC64" s="286">
        <f t="shared" si="12"/>
        <v>0</v>
      </c>
      <c r="AD64" s="906">
        <f t="shared" si="13"/>
        <v>10987.420077211429</v>
      </c>
      <c r="AE64" s="906">
        <f t="shared" si="14"/>
        <v>523.01607615224282</v>
      </c>
      <c r="AF64" s="1072">
        <f t="shared" si="15"/>
        <v>348.67738410149519</v>
      </c>
      <c r="AG64" s="1448">
        <f t="shared" si="16"/>
        <v>0.13527885904981399</v>
      </c>
      <c r="AH64" s="914">
        <f>'Baseline data (from input)'!AS50*AG64</f>
        <v>5499.4926530633247</v>
      </c>
      <c r="AI64" s="907">
        <f>Parameters!S165</f>
        <v>0.71500000000000008</v>
      </c>
      <c r="AJ64" s="907">
        <f t="shared" si="17"/>
        <v>0.4</v>
      </c>
      <c r="AK64" s="906">
        <f t="shared" si="18"/>
        <v>786.42744938805549</v>
      </c>
      <c r="AL64" s="906">
        <f t="shared" si="19"/>
        <v>786.42744938805549</v>
      </c>
      <c r="AM64" s="286">
        <f t="shared" si="20"/>
        <v>0</v>
      </c>
      <c r="AN64" s="906">
        <f t="shared" si="21"/>
        <v>10987.420077211429</v>
      </c>
      <c r="AO64" s="906">
        <f t="shared" si="22"/>
        <v>523.01607615224282</v>
      </c>
      <c r="AP64" s="1072">
        <f t="shared" si="23"/>
        <v>348.67738410149519</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348.67738410149519</v>
      </c>
      <c r="BD64" s="1080">
        <f t="shared" si="33"/>
        <v>0</v>
      </c>
      <c r="BE64" s="301">
        <f t="shared" si="34"/>
        <v>631.86093482363401</v>
      </c>
      <c r="BF64" s="104">
        <v>0</v>
      </c>
      <c r="BG64" s="302">
        <f t="shared" si="35"/>
        <v>631.86093482363401</v>
      </c>
      <c r="BI64" s="300">
        <f t="shared" si="36"/>
        <v>283.18355072213882</v>
      </c>
      <c r="BJ64" s="301">
        <f t="shared" si="37"/>
        <v>348.67738410149519</v>
      </c>
      <c r="BK64" s="1080">
        <f t="shared" si="38"/>
        <v>0</v>
      </c>
      <c r="BL64" s="301">
        <f t="shared" si="39"/>
        <v>631.86093482363401</v>
      </c>
      <c r="BM64" s="104">
        <v>0</v>
      </c>
      <c r="BN64" s="302">
        <f t="shared" si="40"/>
        <v>631.86093482363401</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5669.9766733215329</v>
      </c>
      <c r="Y65" s="907">
        <f>Parameters!S166</f>
        <v>0.71500000000000008</v>
      </c>
      <c r="Z65" s="907">
        <f t="shared" si="9"/>
        <v>0.4</v>
      </c>
      <c r="AA65" s="906">
        <f t="shared" si="10"/>
        <v>810.80666428497943</v>
      </c>
      <c r="AB65" s="906">
        <f t="shared" si="11"/>
        <v>810.80666428497943</v>
      </c>
      <c r="AC65" s="286">
        <f t="shared" si="12"/>
        <v>0</v>
      </c>
      <c r="AD65" s="906">
        <f t="shared" si="13"/>
        <v>11262.363941078398</v>
      </c>
      <c r="AE65" s="906">
        <f t="shared" si="14"/>
        <v>535.86280041801069</v>
      </c>
      <c r="AF65" s="1072">
        <f t="shared" si="15"/>
        <v>357.24186694534046</v>
      </c>
      <c r="AG65" s="1448">
        <f t="shared" si="16"/>
        <v>0.13527885904981399</v>
      </c>
      <c r="AH65" s="914">
        <f>'Baseline data (from input)'!AS51*AG65</f>
        <v>5669.9766733215329</v>
      </c>
      <c r="AI65" s="907">
        <f>Parameters!S166</f>
        <v>0.71500000000000008</v>
      </c>
      <c r="AJ65" s="907">
        <f t="shared" si="17"/>
        <v>0.4</v>
      </c>
      <c r="AK65" s="906">
        <f t="shared" si="18"/>
        <v>810.80666428497943</v>
      </c>
      <c r="AL65" s="906">
        <f t="shared" si="19"/>
        <v>810.80666428497943</v>
      </c>
      <c r="AM65" s="286">
        <f t="shared" si="20"/>
        <v>0</v>
      </c>
      <c r="AN65" s="906">
        <f t="shared" si="21"/>
        <v>11262.363941078398</v>
      </c>
      <c r="AO65" s="906">
        <f t="shared" si="22"/>
        <v>535.86280041801069</v>
      </c>
      <c r="AP65" s="1072">
        <f t="shared" si="23"/>
        <v>357.24186694534046</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357.24186694534046</v>
      </c>
      <c r="BD65" s="1080">
        <f t="shared" si="33"/>
        <v>0</v>
      </c>
      <c r="BE65" s="301">
        <f t="shared" si="34"/>
        <v>649.67619658283002</v>
      </c>
      <c r="BF65" s="104">
        <v>0</v>
      </c>
      <c r="BG65" s="302">
        <f t="shared" si="35"/>
        <v>649.67619658283002</v>
      </c>
      <c r="BI65" s="300">
        <f t="shared" si="36"/>
        <v>292.43432963748961</v>
      </c>
      <c r="BJ65" s="301">
        <f t="shared" si="37"/>
        <v>357.24186694534046</v>
      </c>
      <c r="BK65" s="1080">
        <f t="shared" si="38"/>
        <v>0</v>
      </c>
      <c r="BL65" s="301">
        <f t="shared" si="39"/>
        <v>649.67619658283002</v>
      </c>
      <c r="BM65" s="104">
        <v>0</v>
      </c>
      <c r="BN65" s="302">
        <f t="shared" si="40"/>
        <v>649.67619658283002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5913.7856113633015</v>
      </c>
      <c r="Y66" s="907">
        <f>Parameters!S167</f>
        <v>0.71500000000000008</v>
      </c>
      <c r="Z66" s="907">
        <f t="shared" si="9"/>
        <v>0.4</v>
      </c>
      <c r="AA66" s="906">
        <f t="shared" si="10"/>
        <v>845.67134242495229</v>
      </c>
      <c r="AB66" s="906">
        <f t="shared" si="11"/>
        <v>845.67134242495229</v>
      </c>
      <c r="AC66" s="286">
        <f t="shared" si="12"/>
        <v>0</v>
      </c>
      <c r="AD66" s="906">
        <f t="shared" si="13"/>
        <v>11558.76331261455</v>
      </c>
      <c r="AE66" s="906">
        <f t="shared" si="14"/>
        <v>549.27197088880007</v>
      </c>
      <c r="AF66" s="1072">
        <f t="shared" si="15"/>
        <v>366.18131392586673</v>
      </c>
      <c r="AG66" s="1448">
        <f t="shared" si="16"/>
        <v>0.13527885904981399</v>
      </c>
      <c r="AH66" s="914">
        <f>'Baseline data (from input)'!AS52*AG66</f>
        <v>5913.7856113633015</v>
      </c>
      <c r="AI66" s="907">
        <f>Parameters!S167</f>
        <v>0.71500000000000008</v>
      </c>
      <c r="AJ66" s="907">
        <f t="shared" si="17"/>
        <v>0.4</v>
      </c>
      <c r="AK66" s="906">
        <f t="shared" si="18"/>
        <v>845.67134242495229</v>
      </c>
      <c r="AL66" s="906">
        <f t="shared" si="19"/>
        <v>845.67134242495229</v>
      </c>
      <c r="AM66" s="286">
        <f t="shared" si="20"/>
        <v>0</v>
      </c>
      <c r="AN66" s="906">
        <f t="shared" si="21"/>
        <v>11558.76331261455</v>
      </c>
      <c r="AO66" s="906">
        <f t="shared" si="22"/>
        <v>549.27197088880007</v>
      </c>
      <c r="AP66" s="1072">
        <f t="shared" si="23"/>
        <v>366.18131392586673</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366.18131392586673</v>
      </c>
      <c r="BD66" s="1080">
        <f t="shared" si="33"/>
        <v>0</v>
      </c>
      <c r="BE66" s="301">
        <f t="shared" si="34"/>
        <v>667.91946818823135</v>
      </c>
      <c r="BF66" s="104">
        <v>0</v>
      </c>
      <c r="BG66" s="302">
        <f t="shared" si="35"/>
        <v>667.91946818823135</v>
      </c>
      <c r="BI66" s="300">
        <f t="shared" si="36"/>
        <v>301.73815426236462</v>
      </c>
      <c r="BJ66" s="301">
        <f t="shared" si="37"/>
        <v>366.18131392586673</v>
      </c>
      <c r="BK66" s="1080">
        <f t="shared" si="38"/>
        <v>0</v>
      </c>
      <c r="BL66" s="301">
        <f t="shared" si="39"/>
        <v>667.91946818823135</v>
      </c>
      <c r="BM66" s="104">
        <v>0</v>
      </c>
      <c r="BN66" s="302">
        <f t="shared" si="40"/>
        <v>667.91946818823135</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6067.5441623944516</v>
      </c>
      <c r="Y67" s="907">
        <f>Parameters!S168</f>
        <v>0.71500000000000008</v>
      </c>
      <c r="Z67" s="907">
        <f t="shared" si="9"/>
        <v>0.4</v>
      </c>
      <c r="AA67" s="906">
        <f t="shared" si="10"/>
        <v>867.6588152224067</v>
      </c>
      <c r="AB67" s="906">
        <f t="shared" si="11"/>
        <v>867.6588152224067</v>
      </c>
      <c r="AC67" s="286">
        <f t="shared" si="12"/>
        <v>0</v>
      </c>
      <c r="AD67" s="906">
        <f t="shared" si="13"/>
        <v>11862.694589020712</v>
      </c>
      <c r="AE67" s="906">
        <f t="shared" si="14"/>
        <v>563.72753881624487</v>
      </c>
      <c r="AF67" s="1072">
        <f t="shared" si="15"/>
        <v>375.8183592108299</v>
      </c>
      <c r="AG67" s="1448">
        <f t="shared" si="16"/>
        <v>0.13527885904981399</v>
      </c>
      <c r="AH67" s="914">
        <f>'Baseline data (from input)'!AS53*AG67</f>
        <v>6067.5441623944516</v>
      </c>
      <c r="AI67" s="907">
        <f>Parameters!S168</f>
        <v>0.71500000000000008</v>
      </c>
      <c r="AJ67" s="907">
        <f t="shared" si="17"/>
        <v>0.4</v>
      </c>
      <c r="AK67" s="906">
        <f t="shared" si="18"/>
        <v>867.6588152224067</v>
      </c>
      <c r="AL67" s="906">
        <f t="shared" si="19"/>
        <v>867.6588152224067</v>
      </c>
      <c r="AM67" s="286">
        <f t="shared" si="20"/>
        <v>0</v>
      </c>
      <c r="AN67" s="906">
        <f t="shared" si="21"/>
        <v>11862.694589020712</v>
      </c>
      <c r="AO67" s="906">
        <f t="shared" si="22"/>
        <v>563.72753881624487</v>
      </c>
      <c r="AP67" s="1072">
        <f t="shared" si="23"/>
        <v>375.8183592108299</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375.8183592108299</v>
      </c>
      <c r="BD67" s="1080">
        <f t="shared" si="33"/>
        <v>0</v>
      </c>
      <c r="BE67" s="301">
        <f t="shared" si="34"/>
        <v>686.93670007760329</v>
      </c>
      <c r="BF67" s="104">
        <v>0</v>
      </c>
      <c r="BG67" s="302">
        <f t="shared" si="35"/>
        <v>686.93670007760329</v>
      </c>
      <c r="BI67" s="300">
        <f t="shared" si="36"/>
        <v>311.11834086677339</v>
      </c>
      <c r="BJ67" s="301">
        <f t="shared" si="37"/>
        <v>375.8183592108299</v>
      </c>
      <c r="BK67" s="1080">
        <f t="shared" si="38"/>
        <v>0</v>
      </c>
      <c r="BL67" s="301">
        <f t="shared" si="39"/>
        <v>686.93670007760329</v>
      </c>
      <c r="BM67" s="104">
        <v>0</v>
      </c>
      <c r="BN67" s="302">
        <f t="shared" si="40"/>
        <v>686.93670007760329</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6097.8819381176982</v>
      </c>
      <c r="Y68" s="907">
        <f>Parameters!S169</f>
        <v>0.71500000000000008</v>
      </c>
      <c r="Z68" s="907">
        <f t="shared" si="9"/>
        <v>0.4</v>
      </c>
      <c r="AA68" s="906">
        <f t="shared" si="10"/>
        <v>871.99711715083095</v>
      </c>
      <c r="AB68" s="906">
        <f t="shared" si="11"/>
        <v>871.99711715083095</v>
      </c>
      <c r="AC68" s="286">
        <f t="shared" si="12"/>
        <v>0</v>
      </c>
      <c r="AD68" s="906">
        <f t="shared" si="13"/>
        <v>12156.141264092737</v>
      </c>
      <c r="AE68" s="906">
        <f t="shared" si="14"/>
        <v>578.55044207880599</v>
      </c>
      <c r="AF68" s="1072">
        <f t="shared" si="15"/>
        <v>385.70029471920401</v>
      </c>
      <c r="AG68" s="1448">
        <f t="shared" si="16"/>
        <v>0.13527885904981399</v>
      </c>
      <c r="AH68" s="914">
        <f>'Baseline data (from input)'!AS54*AG68</f>
        <v>6097.8819381176982</v>
      </c>
      <c r="AI68" s="907">
        <f>Parameters!S169</f>
        <v>0.71500000000000008</v>
      </c>
      <c r="AJ68" s="907">
        <f t="shared" si="17"/>
        <v>0.4</v>
      </c>
      <c r="AK68" s="906">
        <f t="shared" si="18"/>
        <v>871.99711715083095</v>
      </c>
      <c r="AL68" s="906">
        <f t="shared" si="19"/>
        <v>871.99711715083095</v>
      </c>
      <c r="AM68" s="286">
        <f t="shared" si="20"/>
        <v>0</v>
      </c>
      <c r="AN68" s="906">
        <f t="shared" si="21"/>
        <v>12156.141264092737</v>
      </c>
      <c r="AO68" s="906">
        <f t="shared" si="22"/>
        <v>578.55044207880599</v>
      </c>
      <c r="AP68" s="1072">
        <f t="shared" si="23"/>
        <v>385.70029471920401</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385.70029471920401</v>
      </c>
      <c r="BD68" s="1080">
        <f t="shared" si="33"/>
        <v>0</v>
      </c>
      <c r="BE68" s="301">
        <f t="shared" si="34"/>
        <v>706.29917050177528</v>
      </c>
      <c r="BF68" s="104">
        <v>0</v>
      </c>
      <c r="BG68" s="302">
        <f t="shared" si="35"/>
        <v>706.29917050177528</v>
      </c>
      <c r="BI68" s="300">
        <f t="shared" si="36"/>
        <v>320.59887578257127</v>
      </c>
      <c r="BJ68" s="301">
        <f t="shared" si="37"/>
        <v>385.70029471920401</v>
      </c>
      <c r="BK68" s="1080">
        <f t="shared" si="38"/>
        <v>0</v>
      </c>
      <c r="BL68" s="301">
        <f t="shared" si="39"/>
        <v>706.29917050177528</v>
      </c>
      <c r="BM68" s="104">
        <v>0</v>
      </c>
      <c r="BN68" s="302">
        <f t="shared" si="40"/>
        <v>706.29917050177528</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6244.2308756570565</v>
      </c>
      <c r="Y69" s="907">
        <f>Parameters!S170</f>
        <v>0.71500000000000008</v>
      </c>
      <c r="Z69" s="907">
        <f t="shared" si="9"/>
        <v>0.4</v>
      </c>
      <c r="AA69" s="906">
        <f t="shared" si="10"/>
        <v>892.92501521895929</v>
      </c>
      <c r="AB69" s="906">
        <f t="shared" si="11"/>
        <v>892.92501521895929</v>
      </c>
      <c r="AC69" s="286">
        <f t="shared" si="12"/>
        <v>0</v>
      </c>
      <c r="AD69" s="906">
        <f t="shared" si="13"/>
        <v>12456.204274011276</v>
      </c>
      <c r="AE69" s="906">
        <f t="shared" si="14"/>
        <v>592.86200530042061</v>
      </c>
      <c r="AF69" s="1072">
        <f t="shared" si="15"/>
        <v>395.24133686694705</v>
      </c>
      <c r="AG69" s="1448">
        <f t="shared" si="16"/>
        <v>0.13527885904981399</v>
      </c>
      <c r="AH69" s="914">
        <f>'Baseline data (from input)'!AS55*AG69</f>
        <v>6244.2308756570565</v>
      </c>
      <c r="AI69" s="907">
        <f>Parameters!S170</f>
        <v>0.71500000000000008</v>
      </c>
      <c r="AJ69" s="907">
        <f t="shared" si="17"/>
        <v>0.4</v>
      </c>
      <c r="AK69" s="906">
        <f t="shared" si="18"/>
        <v>892.92501521895929</v>
      </c>
      <c r="AL69" s="906">
        <f t="shared" si="19"/>
        <v>892.92501521895929</v>
      </c>
      <c r="AM69" s="286">
        <f t="shared" si="20"/>
        <v>0</v>
      </c>
      <c r="AN69" s="906">
        <f t="shared" si="21"/>
        <v>12456.204274011276</v>
      </c>
      <c r="AO69" s="906">
        <f t="shared" si="22"/>
        <v>592.86200530042061</v>
      </c>
      <c r="AP69" s="1072">
        <f t="shared" si="23"/>
        <v>395.24133686694705</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395.24133686694705</v>
      </c>
      <c r="BD69" s="1080">
        <f t="shared" si="33"/>
        <v>0</v>
      </c>
      <c r="BE69" s="301">
        <f t="shared" si="34"/>
        <v>725.44511718785395</v>
      </c>
      <c r="BF69" s="104">
        <v>0</v>
      </c>
      <c r="BG69" s="302">
        <f t="shared" si="35"/>
        <v>725.44511718785395</v>
      </c>
      <c r="BI69" s="300">
        <f t="shared" si="36"/>
        <v>330.2037803209069</v>
      </c>
      <c r="BJ69" s="301">
        <f t="shared" si="37"/>
        <v>395.24133686694705</v>
      </c>
      <c r="BK69" s="1080">
        <f t="shared" si="38"/>
        <v>0</v>
      </c>
      <c r="BL69" s="301">
        <f t="shared" si="39"/>
        <v>725.44511718785395</v>
      </c>
      <c r="BM69" s="104">
        <v>0</v>
      </c>
      <c r="BN69" s="302">
        <f t="shared" si="40"/>
        <v>725.44511718785395</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6506.4887894841177</v>
      </c>
      <c r="Y70" s="888">
        <f>Parameters!S171</f>
        <v>0.71500000000000008</v>
      </c>
      <c r="Z70" s="888">
        <f t="shared" si="9"/>
        <v>0.4</v>
      </c>
      <c r="AA70" s="889">
        <f t="shared" si="10"/>
        <v>930.42789689622907</v>
      </c>
      <c r="AB70" s="889">
        <f t="shared" si="11"/>
        <v>930.42789689622907</v>
      </c>
      <c r="AC70" s="890">
        <f t="shared" si="12"/>
        <v>0</v>
      </c>
      <c r="AD70" s="889">
        <f t="shared" si="13"/>
        <v>12779.13591992731</v>
      </c>
      <c r="AE70" s="889">
        <f>AC70+AD69*(1-$D$8)</f>
        <v>607.49625098019567</v>
      </c>
      <c r="AF70" s="896">
        <f>AE70*16/12*$D$11</f>
        <v>404.99750065346376</v>
      </c>
      <c r="AG70" s="1448">
        <f t="shared" si="16"/>
        <v>0.13527885904981399</v>
      </c>
      <c r="AH70" s="887">
        <f>'Baseline data (from input)'!AS56*AG70</f>
        <v>6506.4887894841177</v>
      </c>
      <c r="AI70" s="888">
        <f>Parameters!S171</f>
        <v>0.71500000000000008</v>
      </c>
      <c r="AJ70" s="888">
        <f t="shared" si="17"/>
        <v>0.4</v>
      </c>
      <c r="AK70" s="889">
        <f t="shared" si="18"/>
        <v>930.42789689622907</v>
      </c>
      <c r="AL70" s="889">
        <f t="shared" si="19"/>
        <v>930.42789689622907</v>
      </c>
      <c r="AM70" s="890">
        <f t="shared" si="20"/>
        <v>0</v>
      </c>
      <c r="AN70" s="889">
        <f t="shared" si="21"/>
        <v>12779.13591992731</v>
      </c>
      <c r="AO70" s="889">
        <f t="shared" si="22"/>
        <v>607.49625098019567</v>
      </c>
      <c r="AP70" s="896">
        <f t="shared" si="23"/>
        <v>404.99750065346376</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404.99750065346376</v>
      </c>
      <c r="BD70" s="1603">
        <f>AZ70</f>
        <v>0</v>
      </c>
      <c r="BE70" s="1602">
        <f t="shared" si="34"/>
        <v>744.95400731647464</v>
      </c>
      <c r="BF70" s="495">
        <v>0</v>
      </c>
      <c r="BG70" s="1604">
        <f t="shared" si="35"/>
        <v>744.95400731647464</v>
      </c>
      <c r="BI70" s="1601">
        <f t="shared" si="36"/>
        <v>339.95650666301094</v>
      </c>
      <c r="BJ70" s="1602">
        <f t="shared" si="37"/>
        <v>404.99750065346376</v>
      </c>
      <c r="BK70" s="1603">
        <f t="shared" si="38"/>
        <v>0</v>
      </c>
      <c r="BL70" s="1602">
        <f t="shared" si="39"/>
        <v>744.95400731647464</v>
      </c>
      <c r="BM70" s="495">
        <v>0</v>
      </c>
      <c r="BN70" s="1604">
        <f t="shared" si="40"/>
        <v>744.95400731647464</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6682.1636333026536</v>
      </c>
      <c r="Y71" s="885">
        <f>Parameters!S172</f>
        <v>0.71500000000000008</v>
      </c>
      <c r="Z71" s="885">
        <f t="shared" si="9"/>
        <v>0.4</v>
      </c>
      <c r="AA71" s="884">
        <f t="shared" si="10"/>
        <v>955.54939956227963</v>
      </c>
      <c r="AB71" s="884">
        <f t="shared" si="11"/>
        <v>955.54939956227963</v>
      </c>
      <c r="AC71" s="886">
        <f t="shared" si="12"/>
        <v>0</v>
      </c>
      <c r="AD71" s="884">
        <f t="shared" si="13"/>
        <v>13111.439506291137</v>
      </c>
      <c r="AE71" s="884">
        <f t="shared" si="14"/>
        <v>623.24581319845231</v>
      </c>
      <c r="AF71" s="897">
        <f t="shared" si="15"/>
        <v>415.49720879896819</v>
      </c>
      <c r="AG71" s="1448">
        <f t="shared" si="16"/>
        <v>0.13527885904981399</v>
      </c>
      <c r="AH71" s="891">
        <f>'Baseline data (from input)'!AS57*AG71</f>
        <v>6682.1636333026536</v>
      </c>
      <c r="AI71" s="885">
        <f>Parameters!S172</f>
        <v>0.71500000000000008</v>
      </c>
      <c r="AJ71" s="885">
        <f t="shared" si="17"/>
        <v>0.4</v>
      </c>
      <c r="AK71" s="884">
        <f t="shared" si="18"/>
        <v>955.54939956227963</v>
      </c>
      <c r="AL71" s="884">
        <f t="shared" si="19"/>
        <v>955.54939956227963</v>
      </c>
      <c r="AM71" s="886">
        <f t="shared" si="20"/>
        <v>0</v>
      </c>
      <c r="AN71" s="884">
        <f t="shared" si="21"/>
        <v>13111.439506291137</v>
      </c>
      <c r="AO71" s="884">
        <f t="shared" si="22"/>
        <v>623.24581319845231</v>
      </c>
      <c r="AP71" s="897">
        <f t="shared" si="23"/>
        <v>415.49720879896819</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415.49720879896819</v>
      </c>
      <c r="BD71" s="1607">
        <f t="shared" ref="BD71:BD87" si="53">AZ71</f>
        <v>0.48626614457152323</v>
      </c>
      <c r="BE71" s="1606">
        <f t="shared" si="34"/>
        <v>768.48729728754381</v>
      </c>
      <c r="BF71" s="1608">
        <v>0</v>
      </c>
      <c r="BG71" s="1609">
        <f t="shared" si="35"/>
        <v>768.48729728754381</v>
      </c>
      <c r="BI71" s="1605">
        <f t="shared" si="36"/>
        <v>352.50382234400405</v>
      </c>
      <c r="BJ71" s="1606">
        <f t="shared" si="37"/>
        <v>415.49720879896819</v>
      </c>
      <c r="BK71" s="1607">
        <f t="shared" si="38"/>
        <v>0.48626614457152323</v>
      </c>
      <c r="BL71" s="1606">
        <f t="shared" si="39"/>
        <v>768.48729728754381</v>
      </c>
      <c r="BM71" s="1608">
        <v>0</v>
      </c>
      <c r="BN71" s="1609">
        <f t="shared" si="40"/>
        <v>768.48729728754381</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6929.4292371211477</v>
      </c>
      <c r="Y72" s="885">
        <f>Parameters!S173</f>
        <v>0.71500000000000008</v>
      </c>
      <c r="Z72" s="885">
        <f t="shared" si="9"/>
        <v>0.4</v>
      </c>
      <c r="AA72" s="884">
        <f t="shared" si="10"/>
        <v>990.90838090832438</v>
      </c>
      <c r="AB72" s="884">
        <f t="shared" si="11"/>
        <v>990.90838090832438</v>
      </c>
      <c r="AC72" s="886">
        <f t="shared" si="12"/>
        <v>0</v>
      </c>
      <c r="AD72" s="884">
        <f t="shared" si="13"/>
        <v>13462.895436853569</v>
      </c>
      <c r="AE72" s="884">
        <f t="shared" si="14"/>
        <v>639.45245034589288</v>
      </c>
      <c r="AF72" s="897">
        <f t="shared" si="15"/>
        <v>426.30163356392859</v>
      </c>
      <c r="AG72" s="1448">
        <f t="shared" si="16"/>
        <v>0.13527885904981399</v>
      </c>
      <c r="AH72" s="891">
        <f>'Baseline data (from input)'!AS58*AG72</f>
        <v>6929.4292371211477</v>
      </c>
      <c r="AI72" s="885">
        <f>Parameters!S173</f>
        <v>0.71500000000000008</v>
      </c>
      <c r="AJ72" s="885">
        <f t="shared" si="17"/>
        <v>0.4</v>
      </c>
      <c r="AK72" s="884">
        <f t="shared" si="18"/>
        <v>990.90838090832438</v>
      </c>
      <c r="AL72" s="884">
        <f t="shared" si="19"/>
        <v>990.90838090832438</v>
      </c>
      <c r="AM72" s="886">
        <f t="shared" si="20"/>
        <v>0</v>
      </c>
      <c r="AN72" s="884">
        <f t="shared" si="21"/>
        <v>13462.895436853569</v>
      </c>
      <c r="AO72" s="884">
        <f t="shared" si="22"/>
        <v>639.45245034589288</v>
      </c>
      <c r="AP72" s="897">
        <f t="shared" si="23"/>
        <v>426.30163356392859</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426.30163356392859</v>
      </c>
      <c r="BD72" s="1607">
        <f t="shared" si="53"/>
        <v>0.94421435341173465</v>
      </c>
      <c r="BE72" s="1606">
        <f t="shared" si="34"/>
        <v>792.28744938655132</v>
      </c>
      <c r="BF72" s="1608">
        <v>0</v>
      </c>
      <c r="BG72" s="1609">
        <f t="shared" si="35"/>
        <v>792.28744938655132</v>
      </c>
      <c r="BI72" s="1605">
        <f t="shared" si="36"/>
        <v>365.04160146921089</v>
      </c>
      <c r="BJ72" s="1606">
        <f t="shared" si="37"/>
        <v>426.30163356392859</v>
      </c>
      <c r="BK72" s="1607">
        <f t="shared" si="38"/>
        <v>0.94421435341173465</v>
      </c>
      <c r="BL72" s="1606">
        <f t="shared" si="39"/>
        <v>792.28744938655132</v>
      </c>
      <c r="BM72" s="1608">
        <v>0</v>
      </c>
      <c r="BN72" s="1609">
        <f t="shared" si="40"/>
        <v>792.28744938655132</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6460.5544293165403</v>
      </c>
      <c r="Y73" s="885">
        <f>Parameters!S174</f>
        <v>0.71500000000000008</v>
      </c>
      <c r="Z73" s="885">
        <f t="shared" si="9"/>
        <v>0.4</v>
      </c>
      <c r="AA73" s="884">
        <f t="shared" si="10"/>
        <v>923.85928339226541</v>
      </c>
      <c r="AB73" s="884">
        <f t="shared" si="11"/>
        <v>923.85928339226541</v>
      </c>
      <c r="AC73" s="886">
        <f t="shared" si="12"/>
        <v>0</v>
      </c>
      <c r="AD73" s="884">
        <f t="shared" si="13"/>
        <v>13730.161561903773</v>
      </c>
      <c r="AE73" s="884">
        <f t="shared" si="14"/>
        <v>656.59315834205972</v>
      </c>
      <c r="AF73" s="897">
        <f t="shared" si="15"/>
        <v>437.72877222803982</v>
      </c>
      <c r="AG73" s="1450">
        <f>($AG$82-$AG$72)/($A$82-$A$72)+AG72</f>
        <v>0.12394828525545966</v>
      </c>
      <c r="AH73" s="891">
        <f>'Baseline data (from input)'!AS59*AG73</f>
        <v>6460.5544293165403</v>
      </c>
      <c r="AI73" s="885">
        <f>Parameters!S174</f>
        <v>0.71500000000000008</v>
      </c>
      <c r="AJ73" s="885">
        <f t="shared" si="17"/>
        <v>0.4</v>
      </c>
      <c r="AK73" s="884">
        <f t="shared" si="18"/>
        <v>923.85928339226541</v>
      </c>
      <c r="AL73" s="884">
        <f t="shared" si="19"/>
        <v>923.85928339226541</v>
      </c>
      <c r="AM73" s="886">
        <f t="shared" si="20"/>
        <v>0</v>
      </c>
      <c r="AN73" s="884">
        <f t="shared" si="21"/>
        <v>13730.161561903773</v>
      </c>
      <c r="AO73" s="884">
        <f t="shared" si="22"/>
        <v>656.59315834205972</v>
      </c>
      <c r="AP73" s="897">
        <f t="shared" si="23"/>
        <v>437.72877222803982</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437.72877222803982</v>
      </c>
      <c r="BD73" s="1607">
        <f t="shared" si="53"/>
        <v>1.3754937347158787</v>
      </c>
      <c r="BE73" s="1606">
        <f t="shared" si="34"/>
        <v>816.48458638709474</v>
      </c>
      <c r="BF73" s="1608">
        <v>0</v>
      </c>
      <c r="BG73" s="1609">
        <f t="shared" si="35"/>
        <v>816.48458638709474</v>
      </c>
      <c r="BI73" s="1605">
        <f t="shared" si="36"/>
        <v>377.380320424339</v>
      </c>
      <c r="BJ73" s="1606">
        <f t="shared" si="37"/>
        <v>437.72877222803982</v>
      </c>
      <c r="BK73" s="1607">
        <f t="shared" si="38"/>
        <v>1.3754937347158787</v>
      </c>
      <c r="BL73" s="1606">
        <f t="shared" si="39"/>
        <v>816.48458638709474</v>
      </c>
      <c r="BM73" s="1608">
        <v>0</v>
      </c>
      <c r="BN73" s="1609">
        <f t="shared" si="40"/>
        <v>816.48458638709474</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6065.3869644102042</v>
      </c>
      <c r="Y74" s="885">
        <f>Parameters!S175</f>
        <v>0.71500000000000008</v>
      </c>
      <c r="Z74" s="885">
        <f t="shared" si="9"/>
        <v>0.4</v>
      </c>
      <c r="AA74" s="884">
        <f t="shared" si="10"/>
        <v>867.35033591065928</v>
      </c>
      <c r="AB74" s="884">
        <f t="shared" si="11"/>
        <v>867.35033591065928</v>
      </c>
      <c r="AC74" s="886">
        <f t="shared" si="12"/>
        <v>0</v>
      </c>
      <c r="AD74" s="884">
        <f t="shared" si="13"/>
        <v>13927.884016742211</v>
      </c>
      <c r="AE74" s="884">
        <f t="shared" si="14"/>
        <v>669.62788107222229</v>
      </c>
      <c r="AF74" s="897">
        <f t="shared" si="15"/>
        <v>446.41858738148153</v>
      </c>
      <c r="AG74" s="1450">
        <f t="shared" ref="AG74:AG81" si="56">($AG$82-$AG$72)/($A$82-$A$72)+AG73</f>
        <v>0.11261771146110533</v>
      </c>
      <c r="AH74" s="891">
        <f>'Baseline data (from input)'!AS60*AG74</f>
        <v>6065.3869644102042</v>
      </c>
      <c r="AI74" s="885">
        <f>Parameters!S175</f>
        <v>0.71500000000000008</v>
      </c>
      <c r="AJ74" s="885">
        <f t="shared" si="17"/>
        <v>0.4</v>
      </c>
      <c r="AK74" s="884">
        <f t="shared" si="18"/>
        <v>867.35033591065928</v>
      </c>
      <c r="AL74" s="884">
        <f t="shared" si="19"/>
        <v>867.35033591065928</v>
      </c>
      <c r="AM74" s="886">
        <f t="shared" si="20"/>
        <v>0</v>
      </c>
      <c r="AN74" s="884">
        <f t="shared" si="21"/>
        <v>13927.884016742211</v>
      </c>
      <c r="AO74" s="884">
        <f t="shared" si="22"/>
        <v>669.62788107222229</v>
      </c>
      <c r="AP74" s="897">
        <f t="shared" si="23"/>
        <v>446.41858738148153</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446.41858738148153</v>
      </c>
      <c r="BD74" s="1607">
        <f t="shared" si="53"/>
        <v>1.7816573600942787</v>
      </c>
      <c r="BE74" s="1606">
        <f t="shared" si="34"/>
        <v>837.70345296623998</v>
      </c>
      <c r="BF74" s="1608">
        <v>0</v>
      </c>
      <c r="BG74" s="1609">
        <f t="shared" si="35"/>
        <v>837.70345296623998</v>
      </c>
      <c r="BI74" s="1605">
        <f t="shared" si="36"/>
        <v>389.50320822466421</v>
      </c>
      <c r="BJ74" s="1606">
        <f t="shared" si="37"/>
        <v>446.41858738148153</v>
      </c>
      <c r="BK74" s="1607">
        <f t="shared" si="38"/>
        <v>1.7816573600942787</v>
      </c>
      <c r="BL74" s="1606">
        <f t="shared" si="39"/>
        <v>837.70345296623998</v>
      </c>
      <c r="BM74" s="1608">
        <v>0</v>
      </c>
      <c r="BN74" s="1609">
        <f t="shared" si="40"/>
        <v>837.70345296623998</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5674.9018742484477</v>
      </c>
      <c r="Y75" s="885">
        <f>Parameters!S176</f>
        <v>0.71500000000000008</v>
      </c>
      <c r="Z75" s="885">
        <f t="shared" si="9"/>
        <v>0.4</v>
      </c>
      <c r="AA75" s="884">
        <f t="shared" si="10"/>
        <v>811.51096801752806</v>
      </c>
      <c r="AB75" s="884">
        <f t="shared" si="11"/>
        <v>811.51096801752806</v>
      </c>
      <c r="AC75" s="886">
        <f t="shared" si="12"/>
        <v>0</v>
      </c>
      <c r="AD75" s="884">
        <f t="shared" si="13"/>
        <v>14060.124065775915</v>
      </c>
      <c r="AE75" s="884">
        <f t="shared" si="14"/>
        <v>679.27091898382457</v>
      </c>
      <c r="AF75" s="897">
        <f t="shared" si="15"/>
        <v>452.8472793225497</v>
      </c>
      <c r="AG75" s="1450">
        <f t="shared" si="56"/>
        <v>0.101287137666751</v>
      </c>
      <c r="AH75" s="891">
        <f>'Baseline data (from input)'!AS61*AG75</f>
        <v>5674.9018742484477</v>
      </c>
      <c r="AI75" s="885">
        <f>Parameters!S176</f>
        <v>0.71500000000000008</v>
      </c>
      <c r="AJ75" s="885">
        <f t="shared" si="17"/>
        <v>0.4</v>
      </c>
      <c r="AK75" s="884">
        <f t="shared" si="18"/>
        <v>811.51096801752806</v>
      </c>
      <c r="AL75" s="884">
        <f t="shared" si="19"/>
        <v>811.51096801752806</v>
      </c>
      <c r="AM75" s="886">
        <f t="shared" si="20"/>
        <v>0</v>
      </c>
      <c r="AN75" s="884">
        <f t="shared" si="21"/>
        <v>14060.124065775915</v>
      </c>
      <c r="AO75" s="884">
        <f t="shared" si="22"/>
        <v>679.27091898382457</v>
      </c>
      <c r="AP75" s="897">
        <f t="shared" si="23"/>
        <v>452.8472793225497</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452.8472793225497</v>
      </c>
      <c r="BD75" s="1607">
        <f t="shared" si="53"/>
        <v>2.1641678573076555</v>
      </c>
      <c r="BE75" s="1606">
        <f t="shared" si="34"/>
        <v>856.4097308854632</v>
      </c>
      <c r="BF75" s="1608">
        <v>0</v>
      </c>
      <c r="BG75" s="1609">
        <f t="shared" si="35"/>
        <v>856.4097308854632</v>
      </c>
      <c r="BI75" s="1605">
        <f t="shared" si="36"/>
        <v>401.39828370560582</v>
      </c>
      <c r="BJ75" s="1606">
        <f t="shared" si="37"/>
        <v>452.8472793225497</v>
      </c>
      <c r="BK75" s="1607">
        <f t="shared" si="38"/>
        <v>2.1641678573076555</v>
      </c>
      <c r="BL75" s="1606">
        <f t="shared" si="39"/>
        <v>856.4097308854632</v>
      </c>
      <c r="BM75" s="1608">
        <v>0</v>
      </c>
      <c r="BN75" s="1609">
        <f t="shared" si="40"/>
        <v>856.4097308854632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5258.6273410842605</v>
      </c>
      <c r="Y76" s="885">
        <f>Parameters!S177</f>
        <v>0.71500000000000008</v>
      </c>
      <c r="Z76" s="885">
        <f t="shared" si="9"/>
        <v>0.4</v>
      </c>
      <c r="AA76" s="884">
        <f t="shared" si="10"/>
        <v>751.98370977504931</v>
      </c>
      <c r="AB76" s="884">
        <f t="shared" si="11"/>
        <v>751.98370977504931</v>
      </c>
      <c r="AC76" s="886">
        <f t="shared" si="12"/>
        <v>0</v>
      </c>
      <c r="AD76" s="884">
        <f t="shared" si="13"/>
        <v>14126.387433271713</v>
      </c>
      <c r="AE76" s="884">
        <f t="shared" si="14"/>
        <v>685.72034227925212</v>
      </c>
      <c r="AF76" s="897">
        <f t="shared" si="15"/>
        <v>457.14689485283475</v>
      </c>
      <c r="AG76" s="1450">
        <f t="shared" si="56"/>
        <v>8.9956563872396672E-2</v>
      </c>
      <c r="AH76" s="891">
        <f>'Baseline data (from input)'!AS62*AG76</f>
        <v>5258.6273410842605</v>
      </c>
      <c r="AI76" s="885">
        <f>Parameters!S177</f>
        <v>0.71500000000000008</v>
      </c>
      <c r="AJ76" s="885">
        <f t="shared" si="17"/>
        <v>0.4</v>
      </c>
      <c r="AK76" s="884">
        <f t="shared" si="18"/>
        <v>751.98370977504931</v>
      </c>
      <c r="AL76" s="884">
        <f t="shared" si="19"/>
        <v>751.98370977504931</v>
      </c>
      <c r="AM76" s="886">
        <f t="shared" si="20"/>
        <v>0</v>
      </c>
      <c r="AN76" s="884">
        <f t="shared" si="21"/>
        <v>14126.387433271713</v>
      </c>
      <c r="AO76" s="884">
        <f t="shared" si="22"/>
        <v>685.72034227925212</v>
      </c>
      <c r="AP76" s="897">
        <f t="shared" si="23"/>
        <v>457.14689485283475</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457.14689485283475</v>
      </c>
      <c r="BD76" s="1607">
        <f t="shared" si="53"/>
        <v>2.5244026773068904</v>
      </c>
      <c r="BE76" s="1606">
        <f t="shared" si="34"/>
        <v>872.73736322971649</v>
      </c>
      <c r="BF76" s="1608">
        <v>0</v>
      </c>
      <c r="BG76" s="1609">
        <f t="shared" si="35"/>
        <v>872.73736322971649</v>
      </c>
      <c r="BI76" s="1605">
        <f t="shared" si="36"/>
        <v>413.06606569957484</v>
      </c>
      <c r="BJ76" s="1606">
        <f t="shared" si="37"/>
        <v>457.14689485283475</v>
      </c>
      <c r="BK76" s="1607">
        <f t="shared" si="38"/>
        <v>2.5244026773068904</v>
      </c>
      <c r="BL76" s="1606">
        <f t="shared" si="39"/>
        <v>872.73736322971649</v>
      </c>
      <c r="BM76" s="1608">
        <v>0</v>
      </c>
      <c r="BN76" s="1609">
        <f t="shared" si="40"/>
        <v>872.73736322971649</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4783.8244516685127</v>
      </c>
      <c r="Y77" s="885">
        <f>Parameters!S178</f>
        <v>0.71500000000000008</v>
      </c>
      <c r="Z77" s="885">
        <f t="shared" si="9"/>
        <v>0.4</v>
      </c>
      <c r="AA77" s="884">
        <f t="shared" si="10"/>
        <v>684.08689658859748</v>
      </c>
      <c r="AB77" s="884">
        <f t="shared" si="11"/>
        <v>684.08689658859748</v>
      </c>
      <c r="AC77" s="886">
        <f t="shared" si="12"/>
        <v>0</v>
      </c>
      <c r="AD77" s="884">
        <f t="shared" si="13"/>
        <v>14121.522285013769</v>
      </c>
      <c r="AE77" s="884">
        <f t="shared" si="14"/>
        <v>688.95204484654289</v>
      </c>
      <c r="AF77" s="897">
        <f t="shared" si="15"/>
        <v>459.30136323102857</v>
      </c>
      <c r="AG77" s="1450">
        <f t="shared" si="56"/>
        <v>7.8625990078042343E-2</v>
      </c>
      <c r="AH77" s="891">
        <f>'Baseline data (from input)'!AS63*AG77</f>
        <v>4783.8244516685127</v>
      </c>
      <c r="AI77" s="885">
        <f>Parameters!S178</f>
        <v>0.71500000000000008</v>
      </c>
      <c r="AJ77" s="885">
        <f t="shared" si="17"/>
        <v>0.4</v>
      </c>
      <c r="AK77" s="884">
        <f t="shared" si="18"/>
        <v>684.08689658859748</v>
      </c>
      <c r="AL77" s="884">
        <f t="shared" si="19"/>
        <v>684.08689658859748</v>
      </c>
      <c r="AM77" s="886">
        <f t="shared" si="20"/>
        <v>0</v>
      </c>
      <c r="AN77" s="884">
        <f t="shared" si="21"/>
        <v>14121.522285013769</v>
      </c>
      <c r="AO77" s="884">
        <f t="shared" si="22"/>
        <v>688.95204484654289</v>
      </c>
      <c r="AP77" s="897">
        <f t="shared" si="23"/>
        <v>459.30136323102857</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459.30136323102857</v>
      </c>
      <c r="BD77" s="1607">
        <f t="shared" si="53"/>
        <v>2.8636590545442755</v>
      </c>
      <c r="BE77" s="1606">
        <f t="shared" si="34"/>
        <v>886.68266172631093</v>
      </c>
      <c r="BF77" s="1608">
        <v>0</v>
      </c>
      <c r="BG77" s="1609">
        <f t="shared" si="35"/>
        <v>886.68266172631093</v>
      </c>
      <c r="BI77" s="1605">
        <f t="shared" si="36"/>
        <v>424.51763944073804</v>
      </c>
      <c r="BJ77" s="1606">
        <f t="shared" si="37"/>
        <v>459.30136323102857</v>
      </c>
      <c r="BK77" s="1607">
        <f t="shared" si="38"/>
        <v>2.8636590545442755</v>
      </c>
      <c r="BL77" s="1606">
        <f t="shared" si="39"/>
        <v>886.68266172631093</v>
      </c>
      <c r="BM77" s="1608">
        <v>0</v>
      </c>
      <c r="BN77" s="1609">
        <f t="shared" si="40"/>
        <v>886.68266172631093</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4173.1382541886251</v>
      </c>
      <c r="Y78" s="885">
        <f>Parameters!S179</f>
        <v>0.71500000000000008</v>
      </c>
      <c r="Z78" s="885">
        <f t="shared" si="9"/>
        <v>0.4</v>
      </c>
      <c r="AA78" s="884">
        <f t="shared" si="10"/>
        <v>596.75877034897348</v>
      </c>
      <c r="AB78" s="884">
        <f t="shared" si="11"/>
        <v>596.75877034897348</v>
      </c>
      <c r="AC78" s="886">
        <f t="shared" si="12"/>
        <v>0</v>
      </c>
      <c r="AD78" s="884">
        <f t="shared" si="13"/>
        <v>14029.56628659663</v>
      </c>
      <c r="AE78" s="884">
        <f t="shared" si="14"/>
        <v>688.71476876611359</v>
      </c>
      <c r="AF78" s="897">
        <f t="shared" si="15"/>
        <v>459.14317917740908</v>
      </c>
      <c r="AG78" s="1450">
        <f t="shared" si="56"/>
        <v>6.7295416283688014E-2</v>
      </c>
      <c r="AH78" s="891">
        <f>'Baseline data (from input)'!AS64*AG78</f>
        <v>4173.1382541886251</v>
      </c>
      <c r="AI78" s="885">
        <f>Parameters!S179</f>
        <v>0.71500000000000008</v>
      </c>
      <c r="AJ78" s="885">
        <f t="shared" si="17"/>
        <v>0.4</v>
      </c>
      <c r="AK78" s="884">
        <f t="shared" si="18"/>
        <v>596.75877034897348</v>
      </c>
      <c r="AL78" s="884">
        <f t="shared" si="19"/>
        <v>596.75877034897348</v>
      </c>
      <c r="AM78" s="886">
        <f t="shared" si="20"/>
        <v>0</v>
      </c>
      <c r="AN78" s="884">
        <f t="shared" si="21"/>
        <v>14029.56628659663</v>
      </c>
      <c r="AO78" s="884">
        <f t="shared" si="22"/>
        <v>688.71476876611359</v>
      </c>
      <c r="AP78" s="897">
        <f t="shared" si="23"/>
        <v>459.14317917740908</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459.14317917740908</v>
      </c>
      <c r="BD78" s="1607">
        <f t="shared" si="53"/>
        <v>3.183158678418724</v>
      </c>
      <c r="BE78" s="1606">
        <f t="shared" si="34"/>
        <v>898.08525351467927</v>
      </c>
      <c r="BF78" s="1608">
        <v>0</v>
      </c>
      <c r="BG78" s="1609">
        <f t="shared" si="35"/>
        <v>898.08525351467927</v>
      </c>
      <c r="BI78" s="1605">
        <f t="shared" si="36"/>
        <v>435.75891565885144</v>
      </c>
      <c r="BJ78" s="1606">
        <f t="shared" si="37"/>
        <v>459.14317917740908</v>
      </c>
      <c r="BK78" s="1607">
        <f t="shared" si="38"/>
        <v>3.183158678418724</v>
      </c>
      <c r="BL78" s="1606">
        <f t="shared" si="39"/>
        <v>898.08525351467927</v>
      </c>
      <c r="BM78" s="1608">
        <v>0</v>
      </c>
      <c r="BN78" s="1609">
        <f t="shared" si="40"/>
        <v>898.08525351467927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3374.5795438727419</v>
      </c>
      <c r="Y79" s="885">
        <f>Parameters!S180</f>
        <v>0.71500000000000008</v>
      </c>
      <c r="Z79" s="885">
        <f t="shared" si="9"/>
        <v>0.4</v>
      </c>
      <c r="AA79" s="884">
        <f t="shared" si="10"/>
        <v>482.56487477380216</v>
      </c>
      <c r="AB79" s="884">
        <f t="shared" si="11"/>
        <v>482.56487477380216</v>
      </c>
      <c r="AC79" s="886">
        <f t="shared" si="12"/>
        <v>0</v>
      </c>
      <c r="AD79" s="884">
        <f t="shared" si="13"/>
        <v>13827.901139567733</v>
      </c>
      <c r="AE79" s="884">
        <f t="shared" si="14"/>
        <v>684.23002180269827</v>
      </c>
      <c r="AF79" s="897">
        <f t="shared" si="15"/>
        <v>456.15334786846552</v>
      </c>
      <c r="AG79" s="1450">
        <f t="shared" si="56"/>
        <v>5.5964842489333685E-2</v>
      </c>
      <c r="AH79" s="891">
        <f>'Baseline data (from input)'!AS65*AG79</f>
        <v>3374.5795438727419</v>
      </c>
      <c r="AI79" s="885">
        <f>Parameters!S180</f>
        <v>0.71500000000000008</v>
      </c>
      <c r="AJ79" s="885">
        <f t="shared" si="17"/>
        <v>0.4</v>
      </c>
      <c r="AK79" s="884">
        <f t="shared" si="18"/>
        <v>482.56487477380216</v>
      </c>
      <c r="AL79" s="884">
        <f t="shared" si="19"/>
        <v>482.56487477380216</v>
      </c>
      <c r="AM79" s="886">
        <f t="shared" si="20"/>
        <v>0</v>
      </c>
      <c r="AN79" s="884">
        <f t="shared" si="21"/>
        <v>13827.901139567733</v>
      </c>
      <c r="AO79" s="884">
        <f t="shared" si="22"/>
        <v>684.23002180269827</v>
      </c>
      <c r="AP79" s="897">
        <f t="shared" si="23"/>
        <v>456.15334786846552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456.15334786846552</v>
      </c>
      <c r="BD79" s="1607">
        <f t="shared" si="53"/>
        <v>3.484052092677187</v>
      </c>
      <c r="BE79" s="1606">
        <f t="shared" si="34"/>
        <v>906.44417046222736</v>
      </c>
      <c r="BF79" s="1608">
        <v>0</v>
      </c>
      <c r="BG79" s="1609">
        <f t="shared" si="35"/>
        <v>906.44417046222736</v>
      </c>
      <c r="BI79" s="1605">
        <f t="shared" si="36"/>
        <v>446.80677050108471</v>
      </c>
      <c r="BJ79" s="1606">
        <f t="shared" si="37"/>
        <v>456.15334786846552</v>
      </c>
      <c r="BK79" s="1607">
        <f t="shared" si="38"/>
        <v>3.484052092677187</v>
      </c>
      <c r="BL79" s="1606">
        <f t="shared" si="39"/>
        <v>906.44417046222736</v>
      </c>
      <c r="BM79" s="1608">
        <v>0</v>
      </c>
      <c r="BN79" s="1609">
        <f t="shared" si="40"/>
        <v>906.44417046222736</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2738.2135907430802</v>
      </c>
      <c r="Y80" s="885">
        <f>Parameters!S181</f>
        <v>0.71500000000000008</v>
      </c>
      <c r="Z80" s="885">
        <f t="shared" si="9"/>
        <v>0.4</v>
      </c>
      <c r="AA80" s="884">
        <f t="shared" si="10"/>
        <v>391.5645434762605</v>
      </c>
      <c r="AB80" s="884">
        <f t="shared" si="11"/>
        <v>391.5645434762605</v>
      </c>
      <c r="AC80" s="886">
        <f t="shared" si="12"/>
        <v>0</v>
      </c>
      <c r="AD80" s="884">
        <f t="shared" si="13"/>
        <v>13545.070986520044</v>
      </c>
      <c r="AE80" s="884">
        <f t="shared" si="14"/>
        <v>674.39469652395087</v>
      </c>
      <c r="AF80" s="897">
        <f t="shared" si="15"/>
        <v>449.59646434930056</v>
      </c>
      <c r="AG80" s="1450">
        <f t="shared" si="56"/>
        <v>4.4634268694979357E-2</v>
      </c>
      <c r="AH80" s="891">
        <f>'Baseline data (from input)'!AS66*AG80</f>
        <v>2738.2135907430802</v>
      </c>
      <c r="AI80" s="885">
        <f>Parameters!S181</f>
        <v>0.71500000000000008</v>
      </c>
      <c r="AJ80" s="885">
        <f t="shared" si="17"/>
        <v>0.4</v>
      </c>
      <c r="AK80" s="884">
        <f t="shared" si="18"/>
        <v>391.5645434762605</v>
      </c>
      <c r="AL80" s="884">
        <f t="shared" si="19"/>
        <v>391.5645434762605</v>
      </c>
      <c r="AM80" s="886">
        <f t="shared" si="20"/>
        <v>0</v>
      </c>
      <c r="AN80" s="884">
        <f t="shared" si="21"/>
        <v>13545.070986520044</v>
      </c>
      <c r="AO80" s="884">
        <f t="shared" si="22"/>
        <v>674.39469652395087</v>
      </c>
      <c r="AP80" s="897">
        <f t="shared" si="23"/>
        <v>449.59646434930056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449.59646434930056</v>
      </c>
      <c r="BD80" s="1607">
        <f t="shared" si="53"/>
        <v>3.76742283861488</v>
      </c>
      <c r="BE80" s="1606">
        <f t="shared" si="34"/>
        <v>911.02856659281872</v>
      </c>
      <c r="BF80" s="1608">
        <v>0</v>
      </c>
      <c r="BG80" s="1609">
        <f t="shared" si="35"/>
        <v>911.02856659281872</v>
      </c>
      <c r="BI80" s="1605">
        <f t="shared" si="36"/>
        <v>457.66467940490338</v>
      </c>
      <c r="BJ80" s="1606">
        <f t="shared" si="37"/>
        <v>449.59646434930056</v>
      </c>
      <c r="BK80" s="1607">
        <f t="shared" si="38"/>
        <v>3.76742283861488</v>
      </c>
      <c r="BL80" s="1606">
        <f t="shared" si="39"/>
        <v>911.02856659281872</v>
      </c>
      <c r="BM80" s="1608">
        <v>0</v>
      </c>
      <c r="BN80" s="1609">
        <f t="shared" si="40"/>
        <v>911.02856659281872</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2083.2628110496098</v>
      </c>
      <c r="Y81" s="885">
        <f>Parameters!S182</f>
        <v>0.71500000000000008</v>
      </c>
      <c r="Z81" s="885">
        <f t="shared" si="9"/>
        <v>0.4</v>
      </c>
      <c r="AA81" s="884">
        <f t="shared" si="10"/>
        <v>297.90658198009424</v>
      </c>
      <c r="AB81" s="884">
        <f t="shared" si="11"/>
        <v>297.90658198009424</v>
      </c>
      <c r="AC81" s="886">
        <f t="shared" si="12"/>
        <v>0</v>
      </c>
      <c r="AD81" s="884">
        <f t="shared" si="13"/>
        <v>13182.376661308876</v>
      </c>
      <c r="AE81" s="884">
        <f t="shared" si="14"/>
        <v>660.6009071912639</v>
      </c>
      <c r="AF81" s="897">
        <f t="shared" si="15"/>
        <v>440.40060479417593</v>
      </c>
      <c r="AG81" s="1450">
        <f t="shared" si="56"/>
        <v>3.3303694900625028E-2</v>
      </c>
      <c r="AH81" s="891">
        <f>'Baseline data (from input)'!AS67*AG81</f>
        <v>2083.2628110496098</v>
      </c>
      <c r="AI81" s="885">
        <f>Parameters!S182</f>
        <v>0.71500000000000008</v>
      </c>
      <c r="AJ81" s="885">
        <f t="shared" si="17"/>
        <v>0.4</v>
      </c>
      <c r="AK81" s="884">
        <f t="shared" si="18"/>
        <v>297.90658198009424</v>
      </c>
      <c r="AL81" s="884">
        <f t="shared" si="19"/>
        <v>297.90658198009424</v>
      </c>
      <c r="AM81" s="886">
        <f t="shared" si="20"/>
        <v>0</v>
      </c>
      <c r="AN81" s="884">
        <f t="shared" si="21"/>
        <v>13182.376661308876</v>
      </c>
      <c r="AO81" s="884">
        <f t="shared" si="22"/>
        <v>660.6009071912639</v>
      </c>
      <c r="AP81" s="897">
        <f t="shared" si="23"/>
        <v>440.40060479417593</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440.40060479417593</v>
      </c>
      <c r="BD81" s="1607">
        <f t="shared" si="53"/>
        <v>4.034291356994312</v>
      </c>
      <c r="BE81" s="1606">
        <f t="shared" si="34"/>
        <v>910.01882704619265</v>
      </c>
      <c r="BF81" s="1608">
        <v>0</v>
      </c>
      <c r="BG81" s="1609">
        <f t="shared" si="35"/>
        <v>910.01882704619265</v>
      </c>
      <c r="BI81" s="1605">
        <f t="shared" si="36"/>
        <v>465.58393089502232</v>
      </c>
      <c r="BJ81" s="1606">
        <f t="shared" si="37"/>
        <v>440.40060479417593</v>
      </c>
      <c r="BK81" s="1607">
        <f t="shared" si="38"/>
        <v>4.034291356994312</v>
      </c>
      <c r="BL81" s="1606">
        <f t="shared" si="39"/>
        <v>910.01882704619265</v>
      </c>
      <c r="BM81" s="1608">
        <v>0</v>
      </c>
      <c r="BN81" s="1609">
        <f t="shared" si="40"/>
        <v>910.01882704619265</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1386.7474210893768</v>
      </c>
      <c r="Y82" s="885">
        <f>Parameters!S183</f>
        <v>0.71500000000000008</v>
      </c>
      <c r="Z82" s="885">
        <f t="shared" si="9"/>
        <v>0.4</v>
      </c>
      <c r="AA82" s="884">
        <f t="shared" si="10"/>
        <v>198.30488121578091</v>
      </c>
      <c r="AB82" s="884">
        <f t="shared" si="11"/>
        <v>198.30488121578091</v>
      </c>
      <c r="AC82" s="886">
        <f t="shared" si="12"/>
        <v>0</v>
      </c>
      <c r="AD82" s="884">
        <f t="shared" si="13"/>
        <v>12737.769446304266</v>
      </c>
      <c r="AE82" s="884">
        <f t="shared" si="14"/>
        <v>642.91209622039003</v>
      </c>
      <c r="AF82" s="897">
        <f t="shared" si="15"/>
        <v>428.60806414692667</v>
      </c>
      <c r="AG82" s="1449">
        <f>$D$13</f>
        <v>2.197312110627072E-2</v>
      </c>
      <c r="AH82" s="891">
        <f>'Baseline data (from input)'!AS68*AG82</f>
        <v>1386.7474210893768</v>
      </c>
      <c r="AI82" s="885">
        <f>Parameters!S183</f>
        <v>0.71500000000000008</v>
      </c>
      <c r="AJ82" s="885">
        <f t="shared" si="17"/>
        <v>0.4</v>
      </c>
      <c r="AK82" s="884">
        <f t="shared" si="18"/>
        <v>198.30488121578091</v>
      </c>
      <c r="AL82" s="884">
        <f t="shared" si="19"/>
        <v>198.30488121578091</v>
      </c>
      <c r="AM82" s="886">
        <f t="shared" si="20"/>
        <v>0</v>
      </c>
      <c r="AN82" s="884">
        <f t="shared" si="21"/>
        <v>12737.769446304266</v>
      </c>
      <c r="AO82" s="884">
        <f t="shared" si="22"/>
        <v>642.91209622039003</v>
      </c>
      <c r="AP82" s="897">
        <f t="shared" si="23"/>
        <v>428.60806414692667</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428.60806414692667</v>
      </c>
      <c r="BD82" s="1607">
        <f t="shared" si="53"/>
        <v>4.2856186627342376</v>
      </c>
      <c r="BE82" s="1606">
        <f t="shared" si="34"/>
        <v>904.40424232738667</v>
      </c>
      <c r="BF82" s="1608">
        <v>0</v>
      </c>
      <c r="BG82" s="1609">
        <f t="shared" si="35"/>
        <v>904.40424232738667</v>
      </c>
      <c r="BI82" s="1605">
        <f t="shared" si="36"/>
        <v>471.51055951772577</v>
      </c>
      <c r="BJ82" s="1606">
        <f t="shared" si="37"/>
        <v>428.60806414692667</v>
      </c>
      <c r="BK82" s="1607">
        <f t="shared" si="38"/>
        <v>4.2856186627342376</v>
      </c>
      <c r="BL82" s="1606">
        <f t="shared" si="39"/>
        <v>904.40424232738667</v>
      </c>
      <c r="BM82" s="1608">
        <v>0</v>
      </c>
      <c r="BN82" s="1609">
        <f t="shared" si="40"/>
        <v>904.40424232738667</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1420.6951663380141</v>
      </c>
      <c r="Y83" s="885">
        <f>Parameters!S184</f>
        <v>0.71500000000000008</v>
      </c>
      <c r="Z83" s="885">
        <f t="shared" si="9"/>
        <v>0.4</v>
      </c>
      <c r="AA83" s="884">
        <f t="shared" si="10"/>
        <v>203.15940878633603</v>
      </c>
      <c r="AB83" s="884">
        <f t="shared" si="11"/>
        <v>203.15940878633603</v>
      </c>
      <c r="AC83" s="886">
        <f t="shared" si="12"/>
        <v>0</v>
      </c>
      <c r="AD83" s="884">
        <f t="shared" si="13"/>
        <v>12319.700508617121</v>
      </c>
      <c r="AE83" s="884">
        <f t="shared" si="14"/>
        <v>621.22834647348043</v>
      </c>
      <c r="AF83" s="897">
        <f t="shared" si="15"/>
        <v>414.1522309823203</v>
      </c>
      <c r="AG83" s="1449">
        <f>AG82</f>
        <v>2.197312110627072E-2</v>
      </c>
      <c r="AH83" s="891">
        <f>'Baseline data (from input)'!AS69*AG83</f>
        <v>1420.6951663380141</v>
      </c>
      <c r="AI83" s="885">
        <f>Parameters!S184</f>
        <v>0.71500000000000008</v>
      </c>
      <c r="AJ83" s="885">
        <f t="shared" si="17"/>
        <v>0.4</v>
      </c>
      <c r="AK83" s="884">
        <f t="shared" si="18"/>
        <v>203.15940878633603</v>
      </c>
      <c r="AL83" s="884">
        <f t="shared" si="19"/>
        <v>203.15940878633603</v>
      </c>
      <c r="AM83" s="886">
        <f t="shared" si="20"/>
        <v>0</v>
      </c>
      <c r="AN83" s="884">
        <f t="shared" si="21"/>
        <v>12319.700508617121</v>
      </c>
      <c r="AO83" s="884">
        <f t="shared" si="22"/>
        <v>621.22834647348043</v>
      </c>
      <c r="AP83" s="897">
        <f t="shared" si="23"/>
        <v>414.1522309823203</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414.1522309823203</v>
      </c>
      <c r="BD83" s="1607">
        <f t="shared" si="53"/>
        <v>4.5223098056013837</v>
      </c>
      <c r="BE83" s="1606">
        <f t="shared" si="34"/>
        <v>893.46175328396396</v>
      </c>
      <c r="BF83" s="1608">
        <v>0</v>
      </c>
      <c r="BG83" s="1609">
        <f t="shared" si="35"/>
        <v>893.46175328396396</v>
      </c>
      <c r="BI83" s="1605">
        <f t="shared" si="36"/>
        <v>474.78721249604229</v>
      </c>
      <c r="BJ83" s="1606">
        <f t="shared" si="37"/>
        <v>414.1522309823203</v>
      </c>
      <c r="BK83" s="1607">
        <f t="shared" si="38"/>
        <v>4.5223098056013837</v>
      </c>
      <c r="BL83" s="1606">
        <f t="shared" si="39"/>
        <v>893.46175328396396</v>
      </c>
      <c r="BM83" s="1608">
        <v>0</v>
      </c>
      <c r="BN83" s="1609">
        <f t="shared" si="40"/>
        <v>893.46175328396396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1449.3744467850684</v>
      </c>
      <c r="Y84" s="885">
        <f>Parameters!S185</f>
        <v>0.71500000000000008</v>
      </c>
      <c r="Z84" s="885">
        <f t="shared" si="9"/>
        <v>0.4</v>
      </c>
      <c r="AA84" s="884">
        <f t="shared" si="10"/>
        <v>207.26054589026481</v>
      </c>
      <c r="AB84" s="884">
        <f t="shared" si="11"/>
        <v>207.26054589026481</v>
      </c>
      <c r="AC84" s="886">
        <f t="shared" si="12"/>
        <v>0</v>
      </c>
      <c r="AD84" s="884">
        <f t="shared" si="13"/>
        <v>11926.122170723283</v>
      </c>
      <c r="AE84" s="884">
        <f t="shared" si="14"/>
        <v>600.83888378410325</v>
      </c>
      <c r="AF84" s="897">
        <f t="shared" si="15"/>
        <v>400.55925585606883</v>
      </c>
      <c r="AG84" s="1449">
        <f t="shared" ref="AG84:AG87" si="59">AG83</f>
        <v>2.197312110627072E-2</v>
      </c>
      <c r="AH84" s="891">
        <f>'Baseline data (from input)'!AS70*AG84</f>
        <v>1449.3744467850684</v>
      </c>
      <c r="AI84" s="885">
        <f>Parameters!S185</f>
        <v>0.71500000000000008</v>
      </c>
      <c r="AJ84" s="885">
        <f t="shared" si="17"/>
        <v>0.4</v>
      </c>
      <c r="AK84" s="884">
        <f t="shared" si="18"/>
        <v>207.26054589026481</v>
      </c>
      <c r="AL84" s="884">
        <f t="shared" si="19"/>
        <v>207.26054589026481</v>
      </c>
      <c r="AM84" s="886">
        <f t="shared" si="20"/>
        <v>0</v>
      </c>
      <c r="AN84" s="884">
        <f t="shared" si="21"/>
        <v>11926.122170723283</v>
      </c>
      <c r="AO84" s="884">
        <f t="shared" si="22"/>
        <v>600.83888378410325</v>
      </c>
      <c r="AP84" s="897">
        <f t="shared" si="23"/>
        <v>400.55925585606883</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400.55925585606883</v>
      </c>
      <c r="BD84" s="1607">
        <f t="shared" si="53"/>
        <v>4.7452171293671848</v>
      </c>
      <c r="BE84" s="1606">
        <f t="shared" ref="BE84:BE120" si="60">SUM(BB84:BD84)</f>
        <v>881.0152451953785</v>
      </c>
      <c r="BF84" s="1608">
        <v>0</v>
      </c>
      <c r="BG84" s="1609">
        <f t="shared" si="35"/>
        <v>881.0152451953785</v>
      </c>
      <c r="BI84" s="1605">
        <f t="shared" si="36"/>
        <v>475.71077220994249</v>
      </c>
      <c r="BJ84" s="1606">
        <f t="shared" si="37"/>
        <v>400.55925585606883</v>
      </c>
      <c r="BK84" s="1607">
        <f t="shared" si="38"/>
        <v>4.7452171293671848</v>
      </c>
      <c r="BL84" s="1606">
        <f t="shared" ref="BL84:BL120" si="61">SUM(BI84:BK84)</f>
        <v>881.0152451953785</v>
      </c>
      <c r="BM84" s="1608">
        <v>0</v>
      </c>
      <c r="BN84" s="1609">
        <f t="shared" si="40"/>
        <v>881.0152451953785</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1465.6255829646668</v>
      </c>
      <c r="Y85" s="885">
        <f>Parameters!S186</f>
        <v>0.71500000000000008</v>
      </c>
      <c r="Z85" s="885">
        <f t="shared" ref="Z85:Z120" si="68">$D$3</f>
        <v>0.4</v>
      </c>
      <c r="AA85" s="884">
        <f t="shared" ref="AA85:AA120" si="69">X85*Z85*Y85*$D$4</f>
        <v>209.58445836394736</v>
      </c>
      <c r="AB85" s="884">
        <f t="shared" ref="AB85:AB120" si="70">AA85*$D$10</f>
        <v>209.58445836394736</v>
      </c>
      <c r="AC85" s="886">
        <f t="shared" ref="AC85:AC120" si="71">AA85*(1-$D$10)</f>
        <v>0</v>
      </c>
      <c r="AD85" s="884">
        <f t="shared" ref="AD85:AD120" si="72">AB85+(AD84*$D$8)</f>
        <v>11554.062787346264</v>
      </c>
      <c r="AE85" s="884">
        <f t="shared" ref="AE85:AE120" si="73">AC85+AD84*(1-$D$8)</f>
        <v>581.64384174096836</v>
      </c>
      <c r="AF85" s="897">
        <f t="shared" ref="AF85:AF120" si="74">AE85*16/12*$D$11</f>
        <v>387.76256116064559</v>
      </c>
      <c r="AG85" s="1449">
        <f t="shared" si="59"/>
        <v>2.197312110627072E-2</v>
      </c>
      <c r="AH85" s="891">
        <f>'Baseline data (from input)'!AS71*AG85</f>
        <v>1465.6255829646668</v>
      </c>
      <c r="AI85" s="885">
        <f>Parameters!S186</f>
        <v>0.71500000000000008</v>
      </c>
      <c r="AJ85" s="885">
        <f t="shared" ref="AJ85:AJ120" si="75">$D$3</f>
        <v>0.4</v>
      </c>
      <c r="AK85" s="884">
        <f t="shared" ref="AK85:AK120" si="76">AH85*AJ85*AI85*$D$4</f>
        <v>209.58445836394736</v>
      </c>
      <c r="AL85" s="884">
        <f t="shared" ref="AL85:AL120" si="77">AK85*$D$10</f>
        <v>209.58445836394736</v>
      </c>
      <c r="AM85" s="886">
        <f t="shared" ref="AM85:AM120" si="78">AK85*(1-$D$10)</f>
        <v>0</v>
      </c>
      <c r="AN85" s="884">
        <f t="shared" ref="AN85:AN120" si="79">AL85+(AN84*$D$8)</f>
        <v>11554.062787346264</v>
      </c>
      <c r="AO85" s="884">
        <f t="shared" ref="AO85:AO120" si="80">AM85+AN84*(1-$D$8)</f>
        <v>581.64384174096836</v>
      </c>
      <c r="AP85" s="897">
        <f t="shared" ref="AP85:AP120" si="81">AO85*16/12*$D$11</f>
        <v>387.76256116064559</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387.76256116064559</v>
      </c>
      <c r="BD85" s="1607">
        <f t="shared" si="53"/>
        <v>4.9551433411659982</v>
      </c>
      <c r="BE85" s="1606">
        <f t="shared" si="60"/>
        <v>867.17439223886015</v>
      </c>
      <c r="BF85" s="1608">
        <v>0</v>
      </c>
      <c r="BG85" s="1609">
        <f t="shared" ref="BG85:BG120" si="88">BE85-BF85</f>
        <v>867.17439223886015</v>
      </c>
      <c r="BI85" s="1605">
        <f t="shared" ref="BI85:BI120" si="89">V85</f>
        <v>474.45668773704853</v>
      </c>
      <c r="BJ85" s="1606">
        <f t="shared" ref="BJ85:BJ120" si="90">AP85</f>
        <v>387.76256116064559</v>
      </c>
      <c r="BK85" s="1607">
        <f t="shared" ref="BK85:BK120" si="91">AZ85</f>
        <v>4.9551433411659982</v>
      </c>
      <c r="BL85" s="1606">
        <f t="shared" si="61"/>
        <v>867.17439223886015</v>
      </c>
      <c r="BM85" s="1608">
        <v>0</v>
      </c>
      <c r="BN85" s="1609">
        <f t="shared" ref="BN85:BN120" si="92">BL85-BM85</f>
        <v>867.17439223886015</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1480.5661271884276</v>
      </c>
      <c r="Y86" s="885">
        <f>Parameters!S187</f>
        <v>0.71500000000000008</v>
      </c>
      <c r="Z86" s="885">
        <f t="shared" si="68"/>
        <v>0.4</v>
      </c>
      <c r="AA86" s="884">
        <f t="shared" si="69"/>
        <v>211.72095618794518</v>
      </c>
      <c r="AB86" s="884">
        <f t="shared" si="70"/>
        <v>211.72095618794518</v>
      </c>
      <c r="AC86" s="886">
        <f t="shared" si="71"/>
        <v>0</v>
      </c>
      <c r="AD86" s="884">
        <f t="shared" si="72"/>
        <v>11202.285452040447</v>
      </c>
      <c r="AE86" s="884">
        <f t="shared" si="73"/>
        <v>563.4982914937616</v>
      </c>
      <c r="AF86" s="897">
        <f t="shared" si="74"/>
        <v>375.66552766250771</v>
      </c>
      <c r="AG86" s="1449">
        <f t="shared" si="59"/>
        <v>2.197312110627072E-2</v>
      </c>
      <c r="AH86" s="891">
        <f>'Baseline data (from input)'!AS72*AG86</f>
        <v>1480.5661271884276</v>
      </c>
      <c r="AI86" s="885">
        <f>Parameters!S187</f>
        <v>0.71500000000000008</v>
      </c>
      <c r="AJ86" s="885">
        <f t="shared" si="75"/>
        <v>0.4</v>
      </c>
      <c r="AK86" s="884">
        <f t="shared" si="76"/>
        <v>211.72095618794518</v>
      </c>
      <c r="AL86" s="884">
        <f t="shared" si="77"/>
        <v>211.72095618794518</v>
      </c>
      <c r="AM86" s="886">
        <f t="shared" si="78"/>
        <v>0</v>
      </c>
      <c r="AN86" s="884">
        <f t="shared" si="79"/>
        <v>11202.285452040447</v>
      </c>
      <c r="AO86" s="884">
        <f t="shared" si="80"/>
        <v>563.4982914937616</v>
      </c>
      <c r="AP86" s="897">
        <f t="shared" si="81"/>
        <v>375.66552766250771</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375.66552766250771</v>
      </c>
      <c r="BD86" s="1607">
        <f t="shared" si="53"/>
        <v>5.1528444021078155</v>
      </c>
      <c r="BE86" s="1606">
        <f t="shared" si="60"/>
        <v>852.01220331027139</v>
      </c>
      <c r="BF86" s="1608">
        <v>0</v>
      </c>
      <c r="BG86" s="1609">
        <f t="shared" si="88"/>
        <v>852.01220331027139</v>
      </c>
      <c r="BI86" s="1605">
        <f t="shared" si="89"/>
        <v>471.19383124565587</v>
      </c>
      <c r="BJ86" s="1606">
        <f t="shared" si="90"/>
        <v>375.66552766250771</v>
      </c>
      <c r="BK86" s="1607">
        <f t="shared" si="91"/>
        <v>5.1528444021078155</v>
      </c>
      <c r="BL86" s="1606">
        <f t="shared" si="61"/>
        <v>852.01220331027139</v>
      </c>
      <c r="BM86" s="1608">
        <v>0</v>
      </c>
      <c r="BN86" s="1609">
        <f t="shared" si="92"/>
        <v>852.01220331027139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10870.991805637155</v>
      </c>
      <c r="AE87" s="884">
        <f t="shared" si="73"/>
        <v>546.34190840329165</v>
      </c>
      <c r="AF87" s="897">
        <f t="shared" si="74"/>
        <v>364.22793893552779</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10870.991805637155</v>
      </c>
      <c r="AO87" s="894">
        <f t="shared" si="80"/>
        <v>546.34190840329165</v>
      </c>
      <c r="AP87" s="898">
        <f t="shared" si="81"/>
        <v>364.22793893552779</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364.22793893552779</v>
      </c>
      <c r="BD87" s="1612">
        <f t="shared" si="53"/>
        <v>5.3390322495547968</v>
      </c>
      <c r="BE87" s="1611">
        <f t="shared" si="60"/>
        <v>835.65202381317863</v>
      </c>
      <c r="BF87" s="1613">
        <v>0</v>
      </c>
      <c r="BG87" s="1614">
        <f t="shared" si="88"/>
        <v>835.65202381317863</v>
      </c>
      <c r="BI87" s="1610">
        <f t="shared" si="89"/>
        <v>466.08505262809604</v>
      </c>
      <c r="BJ87" s="1611">
        <f t="shared" si="90"/>
        <v>364.22793893552779</v>
      </c>
      <c r="BK87" s="1612">
        <f t="shared" si="91"/>
        <v>5.3390322495547968</v>
      </c>
      <c r="BL87" s="1611">
        <f t="shared" si="61"/>
        <v>835.65202381317863</v>
      </c>
      <c r="BM87" s="1613">
        <v>0</v>
      </c>
      <c r="BN87" s="1614">
        <f t="shared" si="92"/>
        <v>835.65202381317863</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1318.5563199876849</v>
      </c>
      <c r="Y88" s="1020">
        <f>Parameters!S189</f>
        <v>0.71500000000000008</v>
      </c>
      <c r="Z88" s="1021">
        <f t="shared" si="68"/>
        <v>0.4</v>
      </c>
      <c r="AA88" s="1022">
        <f t="shared" si="69"/>
        <v>188.55355375823899</v>
      </c>
      <c r="AB88" s="1022">
        <f t="shared" si="70"/>
        <v>188.55355375823899</v>
      </c>
      <c r="AC88" s="1023">
        <f t="shared" si="71"/>
        <v>0</v>
      </c>
      <c r="AD88" s="1022">
        <f t="shared" si="72"/>
        <v>10529.360832786448</v>
      </c>
      <c r="AE88" s="1022">
        <f t="shared" si="73"/>
        <v>530.18452660894616</v>
      </c>
      <c r="AF88" s="1024">
        <f t="shared" si="74"/>
        <v>353.45635107263075</v>
      </c>
      <c r="AG88" s="99"/>
      <c r="AH88" s="1019">
        <f>'Recycling - Case 1'!AM178</f>
        <v>1318.5563199876849</v>
      </c>
      <c r="AI88" s="1020">
        <f>Parameters!S189</f>
        <v>0.71500000000000008</v>
      </c>
      <c r="AJ88" s="1021">
        <f t="shared" si="75"/>
        <v>0.4</v>
      </c>
      <c r="AK88" s="1022">
        <f t="shared" si="76"/>
        <v>188.55355375823899</v>
      </c>
      <c r="AL88" s="1022">
        <f t="shared" si="77"/>
        <v>188.55355375823899</v>
      </c>
      <c r="AM88" s="1023">
        <f t="shared" si="78"/>
        <v>0</v>
      </c>
      <c r="AN88" s="1022">
        <f t="shared" si="79"/>
        <v>10529.360832786448</v>
      </c>
      <c r="AO88" s="1022">
        <f t="shared" si="80"/>
        <v>530.18452660894616</v>
      </c>
      <c r="AP88" s="1024">
        <f t="shared" si="81"/>
        <v>353.45635107263075</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353.45635107263075</v>
      </c>
      <c r="BD88" s="1081">
        <f>AZ88</f>
        <v>5.514377360864759</v>
      </c>
      <c r="BE88" s="1053">
        <f t="shared" si="60"/>
        <v>818.25845123123179</v>
      </c>
      <c r="BF88" s="1054">
        <v>0</v>
      </c>
      <c r="BG88" s="1074">
        <f t="shared" si="88"/>
        <v>818.25845123123179</v>
      </c>
      <c r="BI88" s="1052">
        <f t="shared" si="89"/>
        <v>459.28772279773631</v>
      </c>
      <c r="BJ88" s="1053">
        <f t="shared" si="90"/>
        <v>353.45635107263075</v>
      </c>
      <c r="BK88" s="1081">
        <f t="shared" si="91"/>
        <v>5.514377360864759</v>
      </c>
      <c r="BL88" s="1053">
        <f t="shared" si="61"/>
        <v>818.25845123123179</v>
      </c>
      <c r="BM88" s="1054">
        <v>0</v>
      </c>
      <c r="BN88" s="1074">
        <f t="shared" si="92"/>
        <v>818.25845123123179</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1074.6199651101513</v>
      </c>
      <c r="Y89" s="1026">
        <f>Parameters!S190</f>
        <v>0.71500000000000008</v>
      </c>
      <c r="Z89" s="1027">
        <f t="shared" si="68"/>
        <v>0.4</v>
      </c>
      <c r="AA89" s="1028">
        <f t="shared" si="69"/>
        <v>153.67065501075166</v>
      </c>
      <c r="AB89" s="1028">
        <f t="shared" si="70"/>
        <v>153.67065501075166</v>
      </c>
      <c r="AC89" s="1029">
        <f t="shared" si="71"/>
        <v>0</v>
      </c>
      <c r="AD89" s="1028">
        <f t="shared" si="72"/>
        <v>10169.508500342563</v>
      </c>
      <c r="AE89" s="1028">
        <f t="shared" si="73"/>
        <v>513.52298745463622</v>
      </c>
      <c r="AF89" s="1030">
        <f t="shared" si="74"/>
        <v>342.34865830309082</v>
      </c>
      <c r="AG89" s="99"/>
      <c r="AH89" s="1025">
        <f>'Recycling - Case 1'!AM179</f>
        <v>1074.6199651101513</v>
      </c>
      <c r="AI89" s="1026">
        <f>Parameters!S190</f>
        <v>0.71500000000000008</v>
      </c>
      <c r="AJ89" s="1027">
        <f t="shared" si="75"/>
        <v>0.4</v>
      </c>
      <c r="AK89" s="1028">
        <f t="shared" si="76"/>
        <v>153.67065501075166</v>
      </c>
      <c r="AL89" s="1028">
        <f t="shared" si="77"/>
        <v>153.67065501075166</v>
      </c>
      <c r="AM89" s="1029">
        <f t="shared" si="78"/>
        <v>0</v>
      </c>
      <c r="AN89" s="1028">
        <f t="shared" si="79"/>
        <v>10169.508500342563</v>
      </c>
      <c r="AO89" s="1028">
        <f t="shared" si="80"/>
        <v>513.52298745463622</v>
      </c>
      <c r="AP89" s="1030">
        <f t="shared" si="81"/>
        <v>342.34865830309082</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342.34865830309082</v>
      </c>
      <c r="BD89" s="1082">
        <f t="shared" ref="BD89:BD120" si="101">AZ89</f>
        <v>5.6913897455556466</v>
      </c>
      <c r="BE89" s="1056">
        <f t="shared" si="60"/>
        <v>800.04834079785724</v>
      </c>
      <c r="BF89" s="167">
        <v>0</v>
      </c>
      <c r="BG89" s="1075">
        <f t="shared" si="88"/>
        <v>800.04834079785724</v>
      </c>
      <c r="BI89" s="1055">
        <f t="shared" si="89"/>
        <v>452.00829274921085</v>
      </c>
      <c r="BJ89" s="1056">
        <f t="shared" si="90"/>
        <v>342.34865830309082</v>
      </c>
      <c r="BK89" s="1082">
        <f t="shared" si="91"/>
        <v>5.6913897455556466</v>
      </c>
      <c r="BL89" s="1056">
        <f t="shared" si="61"/>
        <v>800.04834079785724</v>
      </c>
      <c r="BM89" s="167">
        <v>0</v>
      </c>
      <c r="BN89" s="1075">
        <f t="shared" si="92"/>
        <v>800.04834079785724</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950.2875483843261</v>
      </c>
      <c r="Y90" s="1026">
        <f>Parameters!S191</f>
        <v>0.71500000000000008</v>
      </c>
      <c r="Z90" s="1027">
        <f t="shared" si="68"/>
        <v>0.4</v>
      </c>
      <c r="AA90" s="1028">
        <f t="shared" si="69"/>
        <v>135.89111941895865</v>
      </c>
      <c r="AB90" s="1028">
        <f t="shared" si="70"/>
        <v>135.89111941895865</v>
      </c>
      <c r="AC90" s="1029">
        <f t="shared" si="71"/>
        <v>0</v>
      </c>
      <c r="AD90" s="1028">
        <f t="shared" si="72"/>
        <v>9809.4268376549335</v>
      </c>
      <c r="AE90" s="1028">
        <f t="shared" si="73"/>
        <v>495.97278210658754</v>
      </c>
      <c r="AF90" s="1030">
        <f t="shared" si="74"/>
        <v>330.64852140439172</v>
      </c>
      <c r="AG90" s="104"/>
      <c r="AH90" s="1025">
        <f>'Recycling - Case 1'!AM180</f>
        <v>950.2875483843261</v>
      </c>
      <c r="AI90" s="1026">
        <f>Parameters!S191</f>
        <v>0.71500000000000008</v>
      </c>
      <c r="AJ90" s="1027">
        <f t="shared" si="75"/>
        <v>0.4</v>
      </c>
      <c r="AK90" s="1028">
        <f t="shared" si="76"/>
        <v>135.89111941895865</v>
      </c>
      <c r="AL90" s="1028">
        <f t="shared" si="77"/>
        <v>135.89111941895865</v>
      </c>
      <c r="AM90" s="1029">
        <f t="shared" si="78"/>
        <v>0</v>
      </c>
      <c r="AN90" s="1028">
        <f t="shared" si="79"/>
        <v>9809.4268376549335</v>
      </c>
      <c r="AO90" s="1028">
        <f t="shared" si="80"/>
        <v>495.97278210658754</v>
      </c>
      <c r="AP90" s="1030">
        <f t="shared" si="81"/>
        <v>330.64852140439172</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330.64852140439172</v>
      </c>
      <c r="BD90" s="1082">
        <f t="shared" si="101"/>
        <v>5.8702293320812453</v>
      </c>
      <c r="BE90" s="1056">
        <f t="shared" si="60"/>
        <v>780.82094141603636</v>
      </c>
      <c r="BF90" s="167">
        <v>0</v>
      </c>
      <c r="BG90" s="1075">
        <f t="shared" si="88"/>
        <v>780.82094141603636</v>
      </c>
      <c r="BI90" s="1055">
        <f t="shared" si="89"/>
        <v>444.30219067956335</v>
      </c>
      <c r="BJ90" s="1056">
        <f t="shared" si="90"/>
        <v>330.64852140439172</v>
      </c>
      <c r="BK90" s="1082">
        <f t="shared" si="91"/>
        <v>5.8702293320812453</v>
      </c>
      <c r="BL90" s="1056">
        <f t="shared" si="61"/>
        <v>780.82094141603636</v>
      </c>
      <c r="BM90" s="167">
        <v>0</v>
      </c>
      <c r="BN90" s="1075">
        <f t="shared" si="92"/>
        <v>780.82094141603636</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745.68895639010998</v>
      </c>
      <c r="Y91" s="1026">
        <f>Parameters!S192</f>
        <v>0.71500000000000008</v>
      </c>
      <c r="Z91" s="1027">
        <f t="shared" si="68"/>
        <v>0.4</v>
      </c>
      <c r="AA91" s="1028">
        <f t="shared" si="69"/>
        <v>106.63352076378575</v>
      </c>
      <c r="AB91" s="1028">
        <f t="shared" si="70"/>
        <v>106.63352076378575</v>
      </c>
      <c r="AC91" s="1029">
        <f t="shared" si="71"/>
        <v>0</v>
      </c>
      <c r="AD91" s="1028">
        <f t="shared" si="72"/>
        <v>9437.6489662281474</v>
      </c>
      <c r="AE91" s="1028">
        <f t="shared" si="73"/>
        <v>478.41139219057209</v>
      </c>
      <c r="AF91" s="1030">
        <f t="shared" si="74"/>
        <v>318.94092812704804</v>
      </c>
      <c r="AG91" s="104"/>
      <c r="AH91" s="1025">
        <f>'Recycling - Case 1'!AM181</f>
        <v>745.68895639010998</v>
      </c>
      <c r="AI91" s="1026">
        <f>Parameters!S192</f>
        <v>0.71500000000000008</v>
      </c>
      <c r="AJ91" s="1027">
        <f t="shared" si="75"/>
        <v>0.4</v>
      </c>
      <c r="AK91" s="1028">
        <f t="shared" si="76"/>
        <v>106.63352076378575</v>
      </c>
      <c r="AL91" s="1028">
        <f t="shared" si="77"/>
        <v>106.63352076378575</v>
      </c>
      <c r="AM91" s="1029">
        <f t="shared" si="78"/>
        <v>0</v>
      </c>
      <c r="AN91" s="1028">
        <f t="shared" si="79"/>
        <v>9437.6489662281474</v>
      </c>
      <c r="AO91" s="1028">
        <f t="shared" si="80"/>
        <v>478.41139219057209</v>
      </c>
      <c r="AP91" s="1030">
        <f t="shared" si="81"/>
        <v>318.94092812704804</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318.94092812704804</v>
      </c>
      <c r="BD91" s="1082">
        <f t="shared" si="101"/>
        <v>6.0510519418420161</v>
      </c>
      <c r="BE91" s="1056">
        <f t="shared" si="60"/>
        <v>761.21335162190201</v>
      </c>
      <c r="BF91" s="167">
        <v>0</v>
      </c>
      <c r="BG91" s="1075">
        <f t="shared" si="88"/>
        <v>761.21335162190201</v>
      </c>
      <c r="BI91" s="1055">
        <f t="shared" si="89"/>
        <v>436.22137155301198</v>
      </c>
      <c r="BJ91" s="1056">
        <f t="shared" si="90"/>
        <v>318.94092812704804</v>
      </c>
      <c r="BK91" s="1082">
        <f t="shared" si="91"/>
        <v>6.0510519418420161</v>
      </c>
      <c r="BL91" s="1056">
        <f t="shared" si="61"/>
        <v>761.21335162190201</v>
      </c>
      <c r="BM91" s="167">
        <v>0</v>
      </c>
      <c r="BN91" s="1075">
        <f t="shared" si="92"/>
        <v>761.21335162190201</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573.48735687687713</v>
      </c>
      <c r="Y92" s="1026">
        <f>Parameters!S193</f>
        <v>0.71500000000000008</v>
      </c>
      <c r="Z92" s="1027">
        <f t="shared" si="68"/>
        <v>0.4</v>
      </c>
      <c r="AA92" s="1028">
        <f t="shared" si="69"/>
        <v>82.008692033393444</v>
      </c>
      <c r="AB92" s="1028">
        <f t="shared" si="70"/>
        <v>82.008692033393444</v>
      </c>
      <c r="AC92" s="1029">
        <f t="shared" si="71"/>
        <v>0</v>
      </c>
      <c r="AD92" s="1028">
        <f t="shared" si="72"/>
        <v>9059.378086818353</v>
      </c>
      <c r="AE92" s="1028">
        <f t="shared" si="73"/>
        <v>460.27957144318816</v>
      </c>
      <c r="AF92" s="1030">
        <f t="shared" si="74"/>
        <v>306.85304762879213</v>
      </c>
      <c r="AG92" s="104"/>
      <c r="AH92" s="1025">
        <f>'Recycling - Case 1'!AM182</f>
        <v>573.48735687687713</v>
      </c>
      <c r="AI92" s="1026">
        <f>Parameters!S193</f>
        <v>0.71500000000000008</v>
      </c>
      <c r="AJ92" s="1027">
        <f t="shared" si="75"/>
        <v>0.4</v>
      </c>
      <c r="AK92" s="1028">
        <f t="shared" si="76"/>
        <v>82.008692033393444</v>
      </c>
      <c r="AL92" s="1028">
        <f t="shared" si="77"/>
        <v>82.008692033393444</v>
      </c>
      <c r="AM92" s="1029">
        <f t="shared" si="78"/>
        <v>0</v>
      </c>
      <c r="AN92" s="1028">
        <f t="shared" si="79"/>
        <v>9059.378086818353</v>
      </c>
      <c r="AO92" s="1028">
        <f t="shared" si="80"/>
        <v>460.27957144318816</v>
      </c>
      <c r="AP92" s="1030">
        <f t="shared" si="81"/>
        <v>306.85304762879213</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306.85304762879213</v>
      </c>
      <c r="BD92" s="1082">
        <f t="shared" si="101"/>
        <v>6.2315559641319966</v>
      </c>
      <c r="BE92" s="1056">
        <f t="shared" si="60"/>
        <v>740.89529770321462</v>
      </c>
      <c r="BF92" s="167">
        <v>0</v>
      </c>
      <c r="BG92" s="1075">
        <f t="shared" si="88"/>
        <v>740.89529770321462</v>
      </c>
      <c r="BI92" s="1055">
        <f t="shared" si="89"/>
        <v>427.81069411029051</v>
      </c>
      <c r="BJ92" s="1056">
        <f t="shared" si="90"/>
        <v>306.85304762879213</v>
      </c>
      <c r="BK92" s="1082">
        <f t="shared" si="91"/>
        <v>6.2315559641319966</v>
      </c>
      <c r="BL92" s="1056">
        <f t="shared" si="61"/>
        <v>740.89529770321462</v>
      </c>
      <c r="BM92" s="167">
        <v>0</v>
      </c>
      <c r="BN92" s="1075">
        <f t="shared" si="92"/>
        <v>740.89529770321462</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429.31285141798577</v>
      </c>
      <c r="Y93" s="1026">
        <f>Parameters!S194</f>
        <v>0.71500000000000008</v>
      </c>
      <c r="Z93" s="1027">
        <f t="shared" si="68"/>
        <v>0.4</v>
      </c>
      <c r="AA93" s="1028">
        <f t="shared" si="69"/>
        <v>61.391737752771981</v>
      </c>
      <c r="AB93" s="1028">
        <f t="shared" si="70"/>
        <v>61.391737752771981</v>
      </c>
      <c r="AC93" s="1029">
        <f t="shared" si="71"/>
        <v>0</v>
      </c>
      <c r="AD93" s="1028">
        <f t="shared" si="72"/>
        <v>8678.9387416113732</v>
      </c>
      <c r="AE93" s="1028">
        <f t="shared" si="73"/>
        <v>441.83108295975148</v>
      </c>
      <c r="AF93" s="1030">
        <f t="shared" si="74"/>
        <v>294.55405530650097</v>
      </c>
      <c r="AG93" s="104"/>
      <c r="AH93" s="1025">
        <f>'Recycling - Case 1'!AM183</f>
        <v>429.31285141798577</v>
      </c>
      <c r="AI93" s="1026">
        <f>Parameters!S194</f>
        <v>0.71500000000000008</v>
      </c>
      <c r="AJ93" s="1027">
        <f t="shared" si="75"/>
        <v>0.4</v>
      </c>
      <c r="AK93" s="1028">
        <f t="shared" si="76"/>
        <v>61.391737752771981</v>
      </c>
      <c r="AL93" s="1028">
        <f t="shared" si="77"/>
        <v>61.391737752771981</v>
      </c>
      <c r="AM93" s="1029">
        <f t="shared" si="78"/>
        <v>0</v>
      </c>
      <c r="AN93" s="1028">
        <f t="shared" si="79"/>
        <v>8678.9387416113732</v>
      </c>
      <c r="AO93" s="1028">
        <f t="shared" si="80"/>
        <v>441.83108295975148</v>
      </c>
      <c r="AP93" s="1030">
        <f t="shared" si="81"/>
        <v>294.55405530650097</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294.55405530650097</v>
      </c>
      <c r="BD93" s="1082">
        <f t="shared" si="101"/>
        <v>6.4119258159552066</v>
      </c>
      <c r="BE93" s="1056">
        <f t="shared" si="60"/>
        <v>720.07992527340798</v>
      </c>
      <c r="BF93" s="167">
        <v>0</v>
      </c>
      <c r="BG93" s="1075">
        <f t="shared" si="88"/>
        <v>720.07992527340798</v>
      </c>
      <c r="BI93" s="1055">
        <f t="shared" si="89"/>
        <v>419.1139441509518</v>
      </c>
      <c r="BJ93" s="1056">
        <f t="shared" si="90"/>
        <v>294.55405530650097</v>
      </c>
      <c r="BK93" s="1082">
        <f t="shared" si="91"/>
        <v>6.4119258159552066</v>
      </c>
      <c r="BL93" s="1056">
        <f t="shared" si="61"/>
        <v>720.07992527340798</v>
      </c>
      <c r="BM93" s="167">
        <v>0</v>
      </c>
      <c r="BN93" s="1075">
        <f t="shared" si="92"/>
        <v>720.07992527340798</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274.10730931954441</v>
      </c>
      <c r="Y94" s="1026">
        <f>Parameters!S195</f>
        <v>0.71500000000000008</v>
      </c>
      <c r="Z94" s="1027">
        <f t="shared" si="68"/>
        <v>0.4</v>
      </c>
      <c r="AA94" s="1028">
        <f t="shared" si="69"/>
        <v>39.197345232694857</v>
      </c>
      <c r="AB94" s="1028">
        <f t="shared" si="70"/>
        <v>39.197345232694857</v>
      </c>
      <c r="AC94" s="1029">
        <f t="shared" si="71"/>
        <v>0</v>
      </c>
      <c r="AD94" s="1028">
        <f t="shared" si="72"/>
        <v>8294.8592496926321</v>
      </c>
      <c r="AE94" s="1028">
        <f t="shared" si="73"/>
        <v>423.27683715143559</v>
      </c>
      <c r="AF94" s="1030">
        <f t="shared" si="74"/>
        <v>282.18455810095708</v>
      </c>
      <c r="AG94" s="104"/>
      <c r="AH94" s="1025">
        <f>'Recycling - Case 1'!AM184</f>
        <v>274.10730931954441</v>
      </c>
      <c r="AI94" s="1026">
        <f>Parameters!S195</f>
        <v>0.71500000000000008</v>
      </c>
      <c r="AJ94" s="1027">
        <f t="shared" si="75"/>
        <v>0.4</v>
      </c>
      <c r="AK94" s="1028">
        <f t="shared" si="76"/>
        <v>39.197345232694857</v>
      </c>
      <c r="AL94" s="1028">
        <f t="shared" si="77"/>
        <v>39.197345232694857</v>
      </c>
      <c r="AM94" s="1029">
        <f t="shared" si="78"/>
        <v>0</v>
      </c>
      <c r="AN94" s="1028">
        <f t="shared" si="79"/>
        <v>8294.8592496926321</v>
      </c>
      <c r="AO94" s="1028">
        <f t="shared" si="80"/>
        <v>423.27683715143559</v>
      </c>
      <c r="AP94" s="1030">
        <f t="shared" si="81"/>
        <v>282.18455810095708</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282.18455810095708</v>
      </c>
      <c r="BD94" s="1082">
        <f t="shared" si="101"/>
        <v>6.5923376404485374</v>
      </c>
      <c r="BE94" s="1056">
        <f t="shared" si="60"/>
        <v>698.94889328377337</v>
      </c>
      <c r="BF94" s="167">
        <v>0</v>
      </c>
      <c r="BG94" s="1075">
        <f t="shared" si="88"/>
        <v>698.94889328377337</v>
      </c>
      <c r="BI94" s="1055">
        <f t="shared" si="89"/>
        <v>410.17199754236771</v>
      </c>
      <c r="BJ94" s="1056">
        <f t="shared" si="90"/>
        <v>282.18455810095708</v>
      </c>
      <c r="BK94" s="1082">
        <f t="shared" si="91"/>
        <v>6.5923376404485374</v>
      </c>
      <c r="BL94" s="1056">
        <f t="shared" si="61"/>
        <v>698.94889328377337</v>
      </c>
      <c r="BM94" s="167">
        <v>0</v>
      </c>
      <c r="BN94" s="1075">
        <f t="shared" si="92"/>
        <v>698.94889328377337</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144.44193648833701</v>
      </c>
      <c r="Y95" s="1026">
        <f>Parameters!S196</f>
        <v>0.71500000000000008</v>
      </c>
      <c r="Z95" s="1027">
        <f t="shared" si="68"/>
        <v>0.4</v>
      </c>
      <c r="AA95" s="1028">
        <f t="shared" si="69"/>
        <v>20.655196917832196</v>
      </c>
      <c r="AB95" s="1028">
        <f t="shared" si="70"/>
        <v>20.655196917832196</v>
      </c>
      <c r="AC95" s="1029">
        <f t="shared" si="71"/>
        <v>0</v>
      </c>
      <c r="AD95" s="1028">
        <f t="shared" si="72"/>
        <v>7910.9693873173783</v>
      </c>
      <c r="AE95" s="1028">
        <f t="shared" si="73"/>
        <v>404.54505929308522</v>
      </c>
      <c r="AF95" s="1030">
        <f t="shared" si="74"/>
        <v>269.69670619539016</v>
      </c>
      <c r="AG95" s="104"/>
      <c r="AH95" s="1025">
        <f>'Recycling - Case 1'!AM185</f>
        <v>144.44193648833701</v>
      </c>
      <c r="AI95" s="1026">
        <f>Parameters!S196</f>
        <v>0.71500000000000008</v>
      </c>
      <c r="AJ95" s="1027">
        <f t="shared" si="75"/>
        <v>0.4</v>
      </c>
      <c r="AK95" s="1028">
        <f t="shared" si="76"/>
        <v>20.655196917832196</v>
      </c>
      <c r="AL95" s="1028">
        <f t="shared" si="77"/>
        <v>20.655196917832196</v>
      </c>
      <c r="AM95" s="1029">
        <f t="shared" si="78"/>
        <v>0</v>
      </c>
      <c r="AN95" s="1028">
        <f t="shared" si="79"/>
        <v>7910.9693873173783</v>
      </c>
      <c r="AO95" s="1028">
        <f t="shared" si="80"/>
        <v>404.54505929308522</v>
      </c>
      <c r="AP95" s="1030">
        <f t="shared" si="81"/>
        <v>269.69670619539016</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269.69670619539016</v>
      </c>
      <c r="BD95" s="1082">
        <f t="shared" si="101"/>
        <v>6.7729598235066364</v>
      </c>
      <c r="BE95" s="1056">
        <f t="shared" si="60"/>
        <v>677.49263257883308</v>
      </c>
      <c r="BF95" s="167">
        <v>0</v>
      </c>
      <c r="BG95" s="1075">
        <f t="shared" si="88"/>
        <v>677.49263257883308</v>
      </c>
      <c r="BI95" s="1055">
        <f t="shared" si="89"/>
        <v>401.02296655993626</v>
      </c>
      <c r="BJ95" s="1056">
        <f t="shared" si="90"/>
        <v>269.69670619539016</v>
      </c>
      <c r="BK95" s="1082">
        <f t="shared" si="91"/>
        <v>6.7729598235066364</v>
      </c>
      <c r="BL95" s="1056">
        <f t="shared" si="61"/>
        <v>677.49263257883308</v>
      </c>
      <c r="BM95" s="167">
        <v>0</v>
      </c>
      <c r="BN95" s="1075">
        <f t="shared" si="92"/>
        <v>677.49263257883308</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73.958299595411134</v>
      </c>
      <c r="Y96" s="1026">
        <f>Parameters!S197</f>
        <v>0.71500000000000008</v>
      </c>
      <c r="Z96" s="1027">
        <f t="shared" si="68"/>
        <v>0.4</v>
      </c>
      <c r="AA96" s="1028">
        <f t="shared" si="69"/>
        <v>10.576036842143795</v>
      </c>
      <c r="AB96" s="1028">
        <f t="shared" si="70"/>
        <v>10.576036842143795</v>
      </c>
      <c r="AC96" s="1029">
        <f t="shared" si="71"/>
        <v>0</v>
      </c>
      <c r="AD96" s="1028">
        <f t="shared" si="72"/>
        <v>7535.7228943828195</v>
      </c>
      <c r="AE96" s="1028">
        <f t="shared" si="73"/>
        <v>385.82252977670237</v>
      </c>
      <c r="AF96" s="1030">
        <f t="shared" si="74"/>
        <v>257.21501985113491</v>
      </c>
      <c r="AG96" s="104"/>
      <c r="AH96" s="1025">
        <f>'Recycling - Case 1'!AM186</f>
        <v>73.958299595411134</v>
      </c>
      <c r="AI96" s="1026">
        <f>Parameters!S197</f>
        <v>0.71500000000000008</v>
      </c>
      <c r="AJ96" s="1027">
        <f t="shared" si="75"/>
        <v>0.4</v>
      </c>
      <c r="AK96" s="1028">
        <f t="shared" si="76"/>
        <v>10.576036842143795</v>
      </c>
      <c r="AL96" s="1028">
        <f t="shared" si="77"/>
        <v>10.576036842143795</v>
      </c>
      <c r="AM96" s="1029">
        <f t="shared" si="78"/>
        <v>0</v>
      </c>
      <c r="AN96" s="1028">
        <f t="shared" si="79"/>
        <v>7535.7228943828195</v>
      </c>
      <c r="AO96" s="1028">
        <f t="shared" si="80"/>
        <v>385.82252977670237</v>
      </c>
      <c r="AP96" s="1030">
        <f t="shared" si="81"/>
        <v>257.21501985113491</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257.21501985113491</v>
      </c>
      <c r="BD96" s="1082">
        <f t="shared" si="101"/>
        <v>6.9539534807952217</v>
      </c>
      <c r="BE96" s="1056">
        <f t="shared" si="60"/>
        <v>655.87131418889044</v>
      </c>
      <c r="BF96" s="167">
        <v>0</v>
      </c>
      <c r="BG96" s="1075">
        <f t="shared" si="88"/>
        <v>655.87131418889044</v>
      </c>
      <c r="BI96" s="1055">
        <f t="shared" si="89"/>
        <v>391.70234085696035</v>
      </c>
      <c r="BJ96" s="1056">
        <f t="shared" si="90"/>
        <v>257.21501985113491</v>
      </c>
      <c r="BK96" s="1082">
        <f t="shared" si="91"/>
        <v>6.9539534807952217</v>
      </c>
      <c r="BL96" s="1056">
        <f t="shared" si="61"/>
        <v>655.87131418889044</v>
      </c>
      <c r="BM96" s="167">
        <v>0</v>
      </c>
      <c r="BN96" s="1075">
        <f t="shared" si="92"/>
        <v>655.87131418889044</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32.953711378636015</v>
      </c>
      <c r="Y97" s="1026">
        <f>Parameters!S198</f>
        <v>0.71500000000000008</v>
      </c>
      <c r="Z97" s="1027">
        <f t="shared" si="68"/>
        <v>0.4</v>
      </c>
      <c r="AA97" s="1028">
        <f t="shared" si="69"/>
        <v>4.7123807271449509</v>
      </c>
      <c r="AB97" s="1028">
        <f t="shared" si="70"/>
        <v>4.7123807271449509</v>
      </c>
      <c r="AC97" s="1029">
        <f t="shared" si="71"/>
        <v>0</v>
      </c>
      <c r="AD97" s="1028">
        <f t="shared" si="72"/>
        <v>7172.9137327477692</v>
      </c>
      <c r="AE97" s="1028">
        <f t="shared" si="73"/>
        <v>367.52154236219519</v>
      </c>
      <c r="AF97" s="1030">
        <f t="shared" si="74"/>
        <v>245.01436157479679</v>
      </c>
      <c r="AG97" s="104"/>
      <c r="AH97" s="1025">
        <f>'Recycling - Case 1'!AM187</f>
        <v>32.953711378636015</v>
      </c>
      <c r="AI97" s="1026">
        <f>Parameters!S198</f>
        <v>0.71500000000000008</v>
      </c>
      <c r="AJ97" s="1027">
        <f t="shared" si="75"/>
        <v>0.4</v>
      </c>
      <c r="AK97" s="1028">
        <f t="shared" si="76"/>
        <v>4.7123807271449509</v>
      </c>
      <c r="AL97" s="1028">
        <f t="shared" si="77"/>
        <v>4.7123807271449509</v>
      </c>
      <c r="AM97" s="1029">
        <f t="shared" si="78"/>
        <v>0</v>
      </c>
      <c r="AN97" s="1028">
        <f t="shared" si="79"/>
        <v>7172.9137327477692</v>
      </c>
      <c r="AO97" s="1028">
        <f t="shared" si="80"/>
        <v>367.52154236219519</v>
      </c>
      <c r="AP97" s="1030">
        <f t="shared" si="81"/>
        <v>245.01436157479679</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245.01436157479679</v>
      </c>
      <c r="BD97" s="1082">
        <f t="shared" si="101"/>
        <v>7.1345059536976194</v>
      </c>
      <c r="BE97" s="1056">
        <f t="shared" si="60"/>
        <v>634.388865765275</v>
      </c>
      <c r="BF97" s="167">
        <v>0</v>
      </c>
      <c r="BG97" s="1075">
        <f t="shared" si="88"/>
        <v>634.388865765275</v>
      </c>
      <c r="BI97" s="1055">
        <f t="shared" si="89"/>
        <v>382.23999823678054</v>
      </c>
      <c r="BJ97" s="1056">
        <f t="shared" si="90"/>
        <v>245.01436157479679</v>
      </c>
      <c r="BK97" s="1082">
        <f t="shared" si="91"/>
        <v>7.1345059536976194</v>
      </c>
      <c r="BL97" s="1056">
        <f t="shared" si="61"/>
        <v>634.388865765275</v>
      </c>
      <c r="BM97" s="167">
        <v>0</v>
      </c>
      <c r="BN97" s="1075">
        <f t="shared" si="92"/>
        <v>634.388865765275</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4.3717640877898631</v>
      </c>
      <c r="Y98" s="1026">
        <f>Parameters!S199</f>
        <v>0.71500000000000008</v>
      </c>
      <c r="Z98" s="1027">
        <f t="shared" si="68"/>
        <v>0.4</v>
      </c>
      <c r="AA98" s="1028">
        <f t="shared" si="69"/>
        <v>0.62516226455395052</v>
      </c>
      <c r="AB98" s="1028">
        <f t="shared" si="70"/>
        <v>0.62516226455395052</v>
      </c>
      <c r="AC98" s="1029">
        <f t="shared" si="71"/>
        <v>0</v>
      </c>
      <c r="AD98" s="1028">
        <f t="shared" si="72"/>
        <v>6823.7117642594831</v>
      </c>
      <c r="AE98" s="1028">
        <f t="shared" si="73"/>
        <v>349.82713075284033</v>
      </c>
      <c r="AF98" s="1030">
        <f t="shared" si="74"/>
        <v>233.21808716856023</v>
      </c>
      <c r="AG98" s="104"/>
      <c r="AH98" s="1025">
        <f>'Recycling - Case 1'!AM188</f>
        <v>4.3717640877898631</v>
      </c>
      <c r="AI98" s="1026">
        <f>Parameters!S199</f>
        <v>0.71500000000000008</v>
      </c>
      <c r="AJ98" s="1027">
        <f t="shared" si="75"/>
        <v>0.4</v>
      </c>
      <c r="AK98" s="1028">
        <f t="shared" si="76"/>
        <v>0.62516226455395052</v>
      </c>
      <c r="AL98" s="1028">
        <f t="shared" si="77"/>
        <v>0.62516226455395052</v>
      </c>
      <c r="AM98" s="1029">
        <f t="shared" si="78"/>
        <v>0</v>
      </c>
      <c r="AN98" s="1028">
        <f t="shared" si="79"/>
        <v>6823.7117642594831</v>
      </c>
      <c r="AO98" s="1028">
        <f t="shared" si="80"/>
        <v>349.82713075284033</v>
      </c>
      <c r="AP98" s="1030">
        <f t="shared" si="81"/>
        <v>233.21808716856023</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233.21808716856023</v>
      </c>
      <c r="BD98" s="1082">
        <f t="shared" si="101"/>
        <v>7.3147860261997764</v>
      </c>
      <c r="BE98" s="1056">
        <f t="shared" si="60"/>
        <v>613.1988824619757</v>
      </c>
      <c r="BF98" s="167">
        <v>0</v>
      </c>
      <c r="BG98" s="1075">
        <f t="shared" si="88"/>
        <v>613.1988824619757</v>
      </c>
      <c r="BI98" s="1055">
        <f t="shared" si="89"/>
        <v>372.66600926721577</v>
      </c>
      <c r="BJ98" s="1056">
        <f t="shared" si="90"/>
        <v>233.21808716856023</v>
      </c>
      <c r="BK98" s="1082">
        <f t="shared" si="91"/>
        <v>7.3147860261997764</v>
      </c>
      <c r="BL98" s="1056">
        <f t="shared" si="61"/>
        <v>613.1988824619757</v>
      </c>
      <c r="BM98" s="167">
        <v>0</v>
      </c>
      <c r="BN98" s="1075">
        <f t="shared" si="92"/>
        <v>613.1988824619757</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12.117916137096682</v>
      </c>
      <c r="Y99" s="1026">
        <f>Parameters!S200</f>
        <v>0.71500000000000008</v>
      </c>
      <c r="Z99" s="1027">
        <f t="shared" si="68"/>
        <v>0.4</v>
      </c>
      <c r="AA99" s="1028">
        <f t="shared" si="69"/>
        <v>1.7328620076048258</v>
      </c>
      <c r="AB99" s="1028">
        <f t="shared" si="70"/>
        <v>1.7328620076048258</v>
      </c>
      <c r="AC99" s="1029">
        <f t="shared" si="71"/>
        <v>0</v>
      </c>
      <c r="AD99" s="1028">
        <f t="shared" si="72"/>
        <v>6492.6482764829052</v>
      </c>
      <c r="AE99" s="1028">
        <f t="shared" si="73"/>
        <v>332.79634978418306</v>
      </c>
      <c r="AF99" s="1030">
        <f t="shared" si="74"/>
        <v>221.86423318945538</v>
      </c>
      <c r="AG99" s="104"/>
      <c r="AH99" s="1025">
        <f>'Recycling - Case 1'!AM189</f>
        <v>12.117916137096682</v>
      </c>
      <c r="AI99" s="1026">
        <f>Parameters!S200</f>
        <v>0.71500000000000008</v>
      </c>
      <c r="AJ99" s="1027">
        <f t="shared" si="75"/>
        <v>0.4</v>
      </c>
      <c r="AK99" s="1028">
        <f t="shared" si="76"/>
        <v>1.7328620076048258</v>
      </c>
      <c r="AL99" s="1028">
        <f t="shared" si="77"/>
        <v>1.7328620076048258</v>
      </c>
      <c r="AM99" s="1029">
        <f t="shared" si="78"/>
        <v>0</v>
      </c>
      <c r="AN99" s="1028">
        <f t="shared" si="79"/>
        <v>6492.6482764829052</v>
      </c>
      <c r="AO99" s="1028">
        <f t="shared" si="80"/>
        <v>332.79634978418306</v>
      </c>
      <c r="AP99" s="1030">
        <f t="shared" si="81"/>
        <v>221.86423318945538</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221.86423318945538</v>
      </c>
      <c r="BD99" s="1082">
        <f t="shared" si="101"/>
        <v>7.4949544918276478</v>
      </c>
      <c r="BE99" s="1056">
        <f t="shared" si="60"/>
        <v>592.57415012268132</v>
      </c>
      <c r="BF99" s="167">
        <v>0</v>
      </c>
      <c r="BG99" s="1075">
        <f t="shared" si="88"/>
        <v>592.57415012268132</v>
      </c>
      <c r="BI99" s="1055">
        <f t="shared" si="89"/>
        <v>363.21496244139826</v>
      </c>
      <c r="BJ99" s="1056">
        <f t="shared" si="90"/>
        <v>221.86423318945538</v>
      </c>
      <c r="BK99" s="1082">
        <f t="shared" si="91"/>
        <v>7.4949544918276478</v>
      </c>
      <c r="BL99" s="1056">
        <f t="shared" si="61"/>
        <v>592.57415012268132</v>
      </c>
      <c r="BM99" s="167">
        <v>0</v>
      </c>
      <c r="BN99" s="1075">
        <f t="shared" si="92"/>
        <v>592.57415012268132</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18.545678156250126</v>
      </c>
      <c r="Y100" s="1026">
        <f>Parameters!S201</f>
        <v>0.71500000000000008</v>
      </c>
      <c r="Z100" s="1027">
        <f t="shared" si="68"/>
        <v>0.4</v>
      </c>
      <c r="AA100" s="1028">
        <f t="shared" si="69"/>
        <v>2.6520319763437685</v>
      </c>
      <c r="AB100" s="1028">
        <f t="shared" si="70"/>
        <v>2.6520319763437685</v>
      </c>
      <c r="AC100" s="1029">
        <f t="shared" si="71"/>
        <v>0</v>
      </c>
      <c r="AD100" s="1028">
        <f t="shared" si="72"/>
        <v>6178.6501155007309</v>
      </c>
      <c r="AE100" s="1028">
        <f t="shared" si="73"/>
        <v>316.65019295851857</v>
      </c>
      <c r="AF100" s="1030">
        <f t="shared" si="74"/>
        <v>211.10012863901238</v>
      </c>
      <c r="AG100" s="104"/>
      <c r="AH100" s="1025">
        <f>'Recycling - Case 1'!AM190</f>
        <v>18.545678156250126</v>
      </c>
      <c r="AI100" s="1026">
        <f>Parameters!S201</f>
        <v>0.71500000000000008</v>
      </c>
      <c r="AJ100" s="1027">
        <f t="shared" si="75"/>
        <v>0.4</v>
      </c>
      <c r="AK100" s="1028">
        <f t="shared" si="76"/>
        <v>2.6520319763437685</v>
      </c>
      <c r="AL100" s="1028">
        <f t="shared" si="77"/>
        <v>2.6520319763437685</v>
      </c>
      <c r="AM100" s="1029">
        <f t="shared" si="78"/>
        <v>0</v>
      </c>
      <c r="AN100" s="1028">
        <f t="shared" si="79"/>
        <v>6178.6501155007309</v>
      </c>
      <c r="AO100" s="1028">
        <f t="shared" si="80"/>
        <v>316.65019295851857</v>
      </c>
      <c r="AP100" s="1030">
        <f t="shared" si="81"/>
        <v>211.10012863901238</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211.10012863901238</v>
      </c>
      <c r="BD100" s="1082">
        <f t="shared" si="101"/>
        <v>7.6751646413126862</v>
      </c>
      <c r="BE100" s="1056">
        <f t="shared" si="60"/>
        <v>572.66759096971782</v>
      </c>
      <c r="BF100" s="167">
        <v>0</v>
      </c>
      <c r="BG100" s="1075">
        <f t="shared" si="88"/>
        <v>572.66759096971782</v>
      </c>
      <c r="BI100" s="1055">
        <f t="shared" si="89"/>
        <v>353.89229768939282</v>
      </c>
      <c r="BJ100" s="1056">
        <f t="shared" si="90"/>
        <v>211.10012863901238</v>
      </c>
      <c r="BK100" s="1082">
        <f t="shared" si="91"/>
        <v>7.6751646413126862</v>
      </c>
      <c r="BL100" s="1056">
        <f t="shared" si="61"/>
        <v>572.66759096971782</v>
      </c>
      <c r="BM100" s="167">
        <v>0</v>
      </c>
      <c r="BN100" s="1075">
        <f t="shared" si="92"/>
        <v>572.66759096971782</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42.331634175596882</v>
      </c>
      <c r="Y101" s="1026">
        <f>Parameters!S202</f>
        <v>0.71500000000000008</v>
      </c>
      <c r="Z101" s="1027">
        <f t="shared" si="68"/>
        <v>0.4</v>
      </c>
      <c r="AA101" s="1028">
        <f t="shared" si="69"/>
        <v>6.0534236871103548</v>
      </c>
      <c r="AB101" s="1028">
        <f t="shared" si="70"/>
        <v>6.0534236871103548</v>
      </c>
      <c r="AC101" s="1029">
        <f t="shared" si="71"/>
        <v>0</v>
      </c>
      <c r="AD101" s="1028">
        <f t="shared" si="72"/>
        <v>5883.3672172461411</v>
      </c>
      <c r="AE101" s="1028">
        <f t="shared" si="73"/>
        <v>301.33632194170048</v>
      </c>
      <c r="AF101" s="1030">
        <f t="shared" si="74"/>
        <v>200.89088129446699</v>
      </c>
      <c r="AG101" s="104"/>
      <c r="AH101" s="1025">
        <f>'Recycling - Case 1'!AM191</f>
        <v>42.331634175596882</v>
      </c>
      <c r="AI101" s="1026">
        <f>Parameters!S202</f>
        <v>0.71500000000000008</v>
      </c>
      <c r="AJ101" s="1027">
        <f t="shared" si="75"/>
        <v>0.4</v>
      </c>
      <c r="AK101" s="1028">
        <f t="shared" si="76"/>
        <v>6.0534236871103548</v>
      </c>
      <c r="AL101" s="1028">
        <f t="shared" si="77"/>
        <v>6.0534236871103548</v>
      </c>
      <c r="AM101" s="1029">
        <f t="shared" si="78"/>
        <v>0</v>
      </c>
      <c r="AN101" s="1028">
        <f t="shared" si="79"/>
        <v>5883.3672172461411</v>
      </c>
      <c r="AO101" s="1028">
        <f t="shared" si="80"/>
        <v>301.33632194170048</v>
      </c>
      <c r="AP101" s="1030">
        <f t="shared" si="81"/>
        <v>200.89088129446699</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200.89088129446699</v>
      </c>
      <c r="BD101" s="1082">
        <f t="shared" si="101"/>
        <v>7.8555627221195046</v>
      </c>
      <c r="BE101" s="1056">
        <f t="shared" si="60"/>
        <v>553.44936062632223</v>
      </c>
      <c r="BF101" s="167">
        <v>0</v>
      </c>
      <c r="BG101" s="1075">
        <f t="shared" si="88"/>
        <v>553.44936062632223</v>
      </c>
      <c r="BI101" s="1055">
        <f t="shared" si="89"/>
        <v>344.70291660973567</v>
      </c>
      <c r="BJ101" s="1056">
        <f t="shared" si="90"/>
        <v>200.89088129446699</v>
      </c>
      <c r="BK101" s="1082">
        <f t="shared" si="91"/>
        <v>7.8555627221195046</v>
      </c>
      <c r="BL101" s="1056">
        <f t="shared" si="61"/>
        <v>553.44936062632223</v>
      </c>
      <c r="BM101" s="167">
        <v>0</v>
      </c>
      <c r="BN101" s="1075">
        <f t="shared" si="92"/>
        <v>553.44936062632223</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41.495051933755605</v>
      </c>
      <c r="Y102" s="1026">
        <f>Parameters!S203</f>
        <v>0.71500000000000008</v>
      </c>
      <c r="Z102" s="1027">
        <f t="shared" si="68"/>
        <v>0.4</v>
      </c>
      <c r="AA102" s="1028">
        <f t="shared" si="69"/>
        <v>5.9337924265270523</v>
      </c>
      <c r="AB102" s="1028">
        <f t="shared" si="70"/>
        <v>5.9337924265270523</v>
      </c>
      <c r="AC102" s="1029">
        <f t="shared" si="71"/>
        <v>0</v>
      </c>
      <c r="AD102" s="1028">
        <f t="shared" si="72"/>
        <v>5602.3658046139417</v>
      </c>
      <c r="AE102" s="1028">
        <f t="shared" si="73"/>
        <v>286.93520505872704</v>
      </c>
      <c r="AF102" s="1030">
        <f t="shared" si="74"/>
        <v>191.29013670581801</v>
      </c>
      <c r="AG102" s="104"/>
      <c r="AH102" s="1025">
        <f>'Recycling - Case 1'!AM192</f>
        <v>41.495051933755605</v>
      </c>
      <c r="AI102" s="1026">
        <f>Parameters!S203</f>
        <v>0.71500000000000008</v>
      </c>
      <c r="AJ102" s="1027">
        <f t="shared" si="75"/>
        <v>0.4</v>
      </c>
      <c r="AK102" s="1028">
        <f t="shared" si="76"/>
        <v>5.9337924265270523</v>
      </c>
      <c r="AL102" s="1028">
        <f t="shared" si="77"/>
        <v>5.9337924265270523</v>
      </c>
      <c r="AM102" s="1029">
        <f t="shared" si="78"/>
        <v>0</v>
      </c>
      <c r="AN102" s="1028">
        <f t="shared" si="79"/>
        <v>5602.3658046139417</v>
      </c>
      <c r="AO102" s="1028">
        <f t="shared" si="80"/>
        <v>286.93520505872704</v>
      </c>
      <c r="AP102" s="1030">
        <f t="shared" si="81"/>
        <v>191.29013670581801</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191.29013670581801</v>
      </c>
      <c r="BD102" s="1082">
        <f t="shared" si="101"/>
        <v>8.0354591084610139</v>
      </c>
      <c r="BE102" s="1056">
        <f t="shared" si="60"/>
        <v>534.97968746576805</v>
      </c>
      <c r="BF102" s="167">
        <v>0</v>
      </c>
      <c r="BG102" s="1075">
        <f t="shared" si="88"/>
        <v>534.97968746576805</v>
      </c>
      <c r="BI102" s="1055">
        <f t="shared" si="89"/>
        <v>335.65409165148895</v>
      </c>
      <c r="BJ102" s="1056">
        <f t="shared" si="90"/>
        <v>191.29013670581801</v>
      </c>
      <c r="BK102" s="1082">
        <f t="shared" si="91"/>
        <v>8.0354591084610139</v>
      </c>
      <c r="BL102" s="1056">
        <f t="shared" si="61"/>
        <v>534.97968746576805</v>
      </c>
      <c r="BM102" s="167">
        <v>0</v>
      </c>
      <c r="BN102" s="1075">
        <f t="shared" si="92"/>
        <v>534.97968746576805</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87.699615156133603</v>
      </c>
      <c r="Y103" s="1026">
        <f>Parameters!S204</f>
        <v>0.71500000000000008</v>
      </c>
      <c r="Z103" s="1027">
        <f t="shared" si="68"/>
        <v>0.4</v>
      </c>
      <c r="AA103" s="1028">
        <f t="shared" si="69"/>
        <v>12.541044967327107</v>
      </c>
      <c r="AB103" s="1028">
        <f t="shared" si="70"/>
        <v>12.541044967327107</v>
      </c>
      <c r="AC103" s="1029">
        <f t="shared" si="71"/>
        <v>0</v>
      </c>
      <c r="AD103" s="1028">
        <f t="shared" si="72"/>
        <v>5341.6762451327268</v>
      </c>
      <c r="AE103" s="1028">
        <f t="shared" si="73"/>
        <v>273.23060444854229</v>
      </c>
      <c r="AF103" s="1030">
        <f t="shared" si="74"/>
        <v>182.1537362990282</v>
      </c>
      <c r="AG103" s="104"/>
      <c r="AH103" s="1025">
        <f>'Recycling - Case 1'!AM193</f>
        <v>87.699615156133603</v>
      </c>
      <c r="AI103" s="1026">
        <f>Parameters!S204</f>
        <v>0.71500000000000008</v>
      </c>
      <c r="AJ103" s="1027">
        <f t="shared" si="75"/>
        <v>0.4</v>
      </c>
      <c r="AK103" s="1028">
        <f t="shared" si="76"/>
        <v>12.541044967327107</v>
      </c>
      <c r="AL103" s="1028">
        <f t="shared" si="77"/>
        <v>12.541044967327107</v>
      </c>
      <c r="AM103" s="1029">
        <f t="shared" si="78"/>
        <v>0</v>
      </c>
      <c r="AN103" s="1028">
        <f t="shared" si="79"/>
        <v>5341.6762451327268</v>
      </c>
      <c r="AO103" s="1028">
        <f t="shared" si="80"/>
        <v>273.23060444854229</v>
      </c>
      <c r="AP103" s="1030">
        <f t="shared" si="81"/>
        <v>182.1537362990282</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182.1537362990282</v>
      </c>
      <c r="BD103" s="1082">
        <f t="shared" si="101"/>
        <v>8.2150080749064323</v>
      </c>
      <c r="BE103" s="1056">
        <f t="shared" si="60"/>
        <v>517.10033517859847</v>
      </c>
      <c r="BF103" s="167">
        <v>0</v>
      </c>
      <c r="BG103" s="1075">
        <f t="shared" si="88"/>
        <v>517.10033517859847</v>
      </c>
      <c r="BI103" s="1055">
        <f t="shared" si="89"/>
        <v>326.73159080466388</v>
      </c>
      <c r="BJ103" s="1056">
        <f t="shared" si="90"/>
        <v>182.1537362990282</v>
      </c>
      <c r="BK103" s="1082">
        <f t="shared" si="91"/>
        <v>8.2150080749064323</v>
      </c>
      <c r="BL103" s="1056">
        <f t="shared" si="61"/>
        <v>517.10033517859847</v>
      </c>
      <c r="BM103" s="167">
        <v>0</v>
      </c>
      <c r="BN103" s="1075">
        <f t="shared" si="92"/>
        <v>517.10033517859847</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105.66716392238469</v>
      </c>
      <c r="Y104" s="1026">
        <f>Parameters!S205</f>
        <v>0.71500000000000008</v>
      </c>
      <c r="Z104" s="1027">
        <f t="shared" si="68"/>
        <v>0.4</v>
      </c>
      <c r="AA104" s="1028">
        <f t="shared" si="69"/>
        <v>15.110404440901013</v>
      </c>
      <c r="AB104" s="1028">
        <f t="shared" si="70"/>
        <v>15.110404440901013</v>
      </c>
      <c r="AC104" s="1029">
        <f t="shared" si="71"/>
        <v>0</v>
      </c>
      <c r="AD104" s="1028">
        <f t="shared" si="72"/>
        <v>5096.27002496764</v>
      </c>
      <c r="AE104" s="1028">
        <f t="shared" si="73"/>
        <v>260.51662460598811</v>
      </c>
      <c r="AF104" s="1030">
        <f t="shared" si="74"/>
        <v>173.6777497373254</v>
      </c>
      <c r="AG104" s="104"/>
      <c r="AH104" s="1025">
        <f>'Recycling - Case 1'!AM194</f>
        <v>105.66716392238469</v>
      </c>
      <c r="AI104" s="1026">
        <f>Parameters!S205</f>
        <v>0.71500000000000008</v>
      </c>
      <c r="AJ104" s="1027">
        <f t="shared" si="75"/>
        <v>0.4</v>
      </c>
      <c r="AK104" s="1028">
        <f t="shared" si="76"/>
        <v>15.110404440901013</v>
      </c>
      <c r="AL104" s="1028">
        <f t="shared" si="77"/>
        <v>15.110404440901013</v>
      </c>
      <c r="AM104" s="1029">
        <f t="shared" si="78"/>
        <v>0</v>
      </c>
      <c r="AN104" s="1028">
        <f t="shared" si="79"/>
        <v>5096.27002496764</v>
      </c>
      <c r="AO104" s="1028">
        <f t="shared" si="80"/>
        <v>260.51662460598811</v>
      </c>
      <c r="AP104" s="1030">
        <f t="shared" si="81"/>
        <v>173.6777497373254</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173.6777497373254</v>
      </c>
      <c r="BD104" s="1082">
        <f t="shared" si="101"/>
        <v>8.3943563177141449</v>
      </c>
      <c r="BE104" s="1056">
        <f t="shared" si="60"/>
        <v>499.99397724744449</v>
      </c>
      <c r="BF104" s="167">
        <v>0</v>
      </c>
      <c r="BG104" s="1075">
        <f t="shared" si="88"/>
        <v>499.99397724744449</v>
      </c>
      <c r="BI104" s="1055">
        <f t="shared" si="89"/>
        <v>317.92187119240492</v>
      </c>
      <c r="BJ104" s="1056">
        <f t="shared" si="90"/>
        <v>173.6777497373254</v>
      </c>
      <c r="BK104" s="1082">
        <f t="shared" si="91"/>
        <v>8.3943563177141449</v>
      </c>
      <c r="BL104" s="1056">
        <f t="shared" si="61"/>
        <v>499.99397724744449</v>
      </c>
      <c r="BM104" s="167">
        <v>0</v>
      </c>
      <c r="BN104" s="1075">
        <f t="shared" si="92"/>
        <v>499.99397724744449</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130.89075673838946</v>
      </c>
      <c r="Y105" s="1026">
        <f>Parameters!S206</f>
        <v>0.71500000000000008</v>
      </c>
      <c r="Z105" s="1027">
        <f t="shared" si="68"/>
        <v>0.4</v>
      </c>
      <c r="AA105" s="1028">
        <f t="shared" si="69"/>
        <v>18.717378213589697</v>
      </c>
      <c r="AB105" s="1028">
        <f t="shared" si="70"/>
        <v>18.717378213589697</v>
      </c>
      <c r="AC105" s="1029">
        <f t="shared" si="71"/>
        <v>0</v>
      </c>
      <c r="AD105" s="1028">
        <f t="shared" si="72"/>
        <v>4866.4393811637974</v>
      </c>
      <c r="AE105" s="1028">
        <f t="shared" si="73"/>
        <v>248.54802201743234</v>
      </c>
      <c r="AF105" s="1030">
        <f t="shared" si="74"/>
        <v>165.69868134495491</v>
      </c>
      <c r="AG105" s="104"/>
      <c r="AH105" s="1025">
        <f>'Recycling - Case 1'!AM195</f>
        <v>130.89075673838946</v>
      </c>
      <c r="AI105" s="1026">
        <f>Parameters!S206</f>
        <v>0.71500000000000008</v>
      </c>
      <c r="AJ105" s="1027">
        <f t="shared" si="75"/>
        <v>0.4</v>
      </c>
      <c r="AK105" s="1028">
        <f t="shared" si="76"/>
        <v>18.717378213589697</v>
      </c>
      <c r="AL105" s="1028">
        <f t="shared" si="77"/>
        <v>18.717378213589697</v>
      </c>
      <c r="AM105" s="1029">
        <f t="shared" si="78"/>
        <v>0</v>
      </c>
      <c r="AN105" s="1028">
        <f t="shared" si="79"/>
        <v>4866.4393811637974</v>
      </c>
      <c r="AO105" s="1028">
        <f t="shared" si="80"/>
        <v>248.54802201743234</v>
      </c>
      <c r="AP105" s="1030">
        <f t="shared" si="81"/>
        <v>165.69868134495491</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165.69868134495491</v>
      </c>
      <c r="BD105" s="1082">
        <f t="shared" si="101"/>
        <v>8.5736434110470565</v>
      </c>
      <c r="BE105" s="1056">
        <f t="shared" si="60"/>
        <v>483.48437045002407</v>
      </c>
      <c r="BF105" s="167">
        <v>0</v>
      </c>
      <c r="BG105" s="1075">
        <f t="shared" si="88"/>
        <v>483.48437045002407</v>
      </c>
      <c r="BI105" s="1055">
        <f t="shared" si="89"/>
        <v>309.21204569402215</v>
      </c>
      <c r="BJ105" s="1056">
        <f t="shared" si="90"/>
        <v>165.69868134495491</v>
      </c>
      <c r="BK105" s="1082">
        <f t="shared" si="91"/>
        <v>8.5736434110470565</v>
      </c>
      <c r="BL105" s="1056">
        <f t="shared" si="61"/>
        <v>483.48437045002407</v>
      </c>
      <c r="BM105" s="167">
        <v>0</v>
      </c>
      <c r="BN105" s="1075">
        <f t="shared" si="92"/>
        <v>483.48437045002407</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181.812677851579</v>
      </c>
      <c r="Y106" s="1026">
        <f>Parameters!S207</f>
        <v>0.71500000000000008</v>
      </c>
      <c r="Z106" s="1027">
        <f t="shared" si="68"/>
        <v>0.4</v>
      </c>
      <c r="AA106" s="1028">
        <f t="shared" si="69"/>
        <v>25.999212932775798</v>
      </c>
      <c r="AB106" s="1028">
        <f t="shared" si="70"/>
        <v>25.999212932775798</v>
      </c>
      <c r="AC106" s="1029">
        <f t="shared" si="71"/>
        <v>0</v>
      </c>
      <c r="AD106" s="1028">
        <f t="shared" si="72"/>
        <v>4655.0995448448257</v>
      </c>
      <c r="AE106" s="1028">
        <f t="shared" si="73"/>
        <v>237.33904925174755</v>
      </c>
      <c r="AF106" s="1030">
        <f t="shared" si="74"/>
        <v>158.22603283449837</v>
      </c>
      <c r="AG106" s="104"/>
      <c r="AH106" s="1025">
        <f>'Recycling - Case 1'!AM196</f>
        <v>181.812677851579</v>
      </c>
      <c r="AI106" s="1026">
        <f>Parameters!S207</f>
        <v>0.71500000000000008</v>
      </c>
      <c r="AJ106" s="1027">
        <f t="shared" si="75"/>
        <v>0.4</v>
      </c>
      <c r="AK106" s="1028">
        <f t="shared" si="76"/>
        <v>25.999212932775798</v>
      </c>
      <c r="AL106" s="1028">
        <f t="shared" si="77"/>
        <v>25.999212932775798</v>
      </c>
      <c r="AM106" s="1029">
        <f t="shared" si="78"/>
        <v>0</v>
      </c>
      <c r="AN106" s="1028">
        <f t="shared" si="79"/>
        <v>4655.0995448448257</v>
      </c>
      <c r="AO106" s="1028">
        <f t="shared" si="80"/>
        <v>237.33904925174755</v>
      </c>
      <c r="AP106" s="1030">
        <f t="shared" si="81"/>
        <v>158.22603283449837</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158.22603283449837</v>
      </c>
      <c r="BD106" s="1082">
        <f t="shared" si="101"/>
        <v>8.753002236771783</v>
      </c>
      <c r="BE106" s="1056">
        <f t="shared" si="60"/>
        <v>467.56888625994793</v>
      </c>
      <c r="BF106" s="167">
        <v>0</v>
      </c>
      <c r="BG106" s="1075">
        <f t="shared" si="88"/>
        <v>467.56888625994793</v>
      </c>
      <c r="BI106" s="1055">
        <f t="shared" si="89"/>
        <v>300.58985118867776</v>
      </c>
      <c r="BJ106" s="1056">
        <f t="shared" si="90"/>
        <v>158.22603283449837</v>
      </c>
      <c r="BK106" s="1082">
        <f t="shared" si="91"/>
        <v>8.753002236771783</v>
      </c>
      <c r="BL106" s="1056">
        <f t="shared" si="61"/>
        <v>467.56888625994793</v>
      </c>
      <c r="BM106" s="167">
        <v>0</v>
      </c>
      <c r="BN106" s="1075">
        <f t="shared" si="92"/>
        <v>467.56888625994793</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209.73864360847315</v>
      </c>
      <c r="Y107" s="1026">
        <f>Parameters!S208</f>
        <v>0.71500000000000008</v>
      </c>
      <c r="Z107" s="1027">
        <f t="shared" si="68"/>
        <v>0.4</v>
      </c>
      <c r="AA107" s="1028">
        <f t="shared" si="69"/>
        <v>29.992626036011664</v>
      </c>
      <c r="AB107" s="1028">
        <f t="shared" si="70"/>
        <v>29.992626036011664</v>
      </c>
      <c r="AC107" s="1029">
        <f t="shared" si="71"/>
        <v>0</v>
      </c>
      <c r="AD107" s="1028">
        <f t="shared" si="72"/>
        <v>4458.0602870722905</v>
      </c>
      <c r="AE107" s="1028">
        <f t="shared" si="73"/>
        <v>227.03188380854638</v>
      </c>
      <c r="AF107" s="1030">
        <f t="shared" si="74"/>
        <v>151.35458920569758</v>
      </c>
      <c r="AG107" s="104"/>
      <c r="AH107" s="1025">
        <f>'Recycling - Case 1'!AM197</f>
        <v>209.73864360847315</v>
      </c>
      <c r="AI107" s="1026">
        <f>Parameters!S208</f>
        <v>0.71500000000000008</v>
      </c>
      <c r="AJ107" s="1027">
        <f t="shared" si="75"/>
        <v>0.4</v>
      </c>
      <c r="AK107" s="1028">
        <f t="shared" si="76"/>
        <v>29.992626036011664</v>
      </c>
      <c r="AL107" s="1028">
        <f t="shared" si="77"/>
        <v>29.992626036011664</v>
      </c>
      <c r="AM107" s="1029">
        <f t="shared" si="78"/>
        <v>0</v>
      </c>
      <c r="AN107" s="1028">
        <f t="shared" si="79"/>
        <v>4458.0602870722905</v>
      </c>
      <c r="AO107" s="1028">
        <f t="shared" si="80"/>
        <v>227.03188380854638</v>
      </c>
      <c r="AP107" s="1030">
        <f t="shared" si="81"/>
        <v>151.35458920569758</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151.35458920569758</v>
      </c>
      <c r="BD107" s="1082">
        <f t="shared" si="101"/>
        <v>8.9317302742603513</v>
      </c>
      <c r="BE107" s="1056">
        <f t="shared" si="60"/>
        <v>452.32844995199281</v>
      </c>
      <c r="BF107" s="167">
        <v>0</v>
      </c>
      <c r="BG107" s="1075">
        <f t="shared" si="88"/>
        <v>452.32844995199281</v>
      </c>
      <c r="BI107" s="1055">
        <f t="shared" si="89"/>
        <v>292.0421304720349</v>
      </c>
      <c r="BJ107" s="1056">
        <f t="shared" si="90"/>
        <v>151.35458920569758</v>
      </c>
      <c r="BK107" s="1082">
        <f t="shared" si="91"/>
        <v>8.9317302742603513</v>
      </c>
      <c r="BL107" s="1056">
        <f t="shared" si="61"/>
        <v>452.32844995199281</v>
      </c>
      <c r="BM107" s="167">
        <v>0</v>
      </c>
      <c r="BN107" s="1075">
        <f t="shared" si="92"/>
        <v>452.32844995199281</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240.24145123639167</v>
      </c>
      <c r="Y108" s="1026">
        <f>Parameters!S209</f>
        <v>0.71500000000000008</v>
      </c>
      <c r="Z108" s="1027">
        <f t="shared" si="68"/>
        <v>0.4</v>
      </c>
      <c r="AA108" s="1028">
        <f t="shared" si="69"/>
        <v>34.354527526804013</v>
      </c>
      <c r="AB108" s="1028">
        <f t="shared" si="70"/>
        <v>34.354527526804013</v>
      </c>
      <c r="AC108" s="1029">
        <f t="shared" si="71"/>
        <v>0</v>
      </c>
      <c r="AD108" s="1028">
        <f t="shared" si="72"/>
        <v>4274.9926487880675</v>
      </c>
      <c r="AE108" s="1028">
        <f t="shared" si="73"/>
        <v>217.4221658110277</v>
      </c>
      <c r="AF108" s="1030">
        <f t="shared" si="74"/>
        <v>144.94811054068512</v>
      </c>
      <c r="AG108" s="104"/>
      <c r="AH108" s="1025">
        <f>'Recycling - Case 1'!AM198</f>
        <v>240.24145123639167</v>
      </c>
      <c r="AI108" s="1026">
        <f>Parameters!S209</f>
        <v>0.71500000000000008</v>
      </c>
      <c r="AJ108" s="1027">
        <f t="shared" si="75"/>
        <v>0.4</v>
      </c>
      <c r="AK108" s="1028">
        <f t="shared" si="76"/>
        <v>34.354527526804013</v>
      </c>
      <c r="AL108" s="1028">
        <f t="shared" si="77"/>
        <v>34.354527526804013</v>
      </c>
      <c r="AM108" s="1029">
        <f t="shared" si="78"/>
        <v>0</v>
      </c>
      <c r="AN108" s="1028">
        <f t="shared" si="79"/>
        <v>4274.9926487880675</v>
      </c>
      <c r="AO108" s="1028">
        <f t="shared" si="80"/>
        <v>217.4221658110277</v>
      </c>
      <c r="AP108" s="1030">
        <f t="shared" si="81"/>
        <v>144.94811054068512</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144.94811054068512</v>
      </c>
      <c r="BD108" s="1082">
        <f t="shared" si="101"/>
        <v>9.1099715860462016</v>
      </c>
      <c r="BE108" s="1056">
        <f t="shared" si="60"/>
        <v>437.88681005380829</v>
      </c>
      <c r="BF108" s="167">
        <v>0</v>
      </c>
      <c r="BG108" s="1075">
        <f t="shared" si="88"/>
        <v>437.88681005380829</v>
      </c>
      <c r="BI108" s="1055">
        <f t="shared" si="89"/>
        <v>283.82872792707701</v>
      </c>
      <c r="BJ108" s="1056">
        <f t="shared" si="90"/>
        <v>144.94811054068512</v>
      </c>
      <c r="BK108" s="1082">
        <f t="shared" si="91"/>
        <v>9.1099715860462016</v>
      </c>
      <c r="BL108" s="1056">
        <f t="shared" si="61"/>
        <v>437.88681005380829</v>
      </c>
      <c r="BM108" s="167">
        <v>0</v>
      </c>
      <c r="BN108" s="1075">
        <f t="shared" si="92"/>
        <v>437.88681005380829</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272.88987307008421</v>
      </c>
      <c r="Y109" s="1026">
        <f>Parameters!S210</f>
        <v>0.71500000000000008</v>
      </c>
      <c r="Z109" s="1027">
        <f t="shared" si="68"/>
        <v>0.4</v>
      </c>
      <c r="AA109" s="1028">
        <f t="shared" si="69"/>
        <v>39.023251849022046</v>
      </c>
      <c r="AB109" s="1028">
        <f t="shared" si="70"/>
        <v>39.023251849022046</v>
      </c>
      <c r="AC109" s="1029">
        <f t="shared" si="71"/>
        <v>0</v>
      </c>
      <c r="AD109" s="1028">
        <f t="shared" si="72"/>
        <v>4105.5220489004787</v>
      </c>
      <c r="AE109" s="1028">
        <f t="shared" si="73"/>
        <v>208.49385173661102</v>
      </c>
      <c r="AF109" s="1030">
        <f t="shared" si="74"/>
        <v>138.99590115774069</v>
      </c>
      <c r="AG109" s="104"/>
      <c r="AH109" s="1025">
        <f>'Recycling - Case 1'!AM199</f>
        <v>272.88987307008421</v>
      </c>
      <c r="AI109" s="1026">
        <f>Parameters!S210</f>
        <v>0.71500000000000008</v>
      </c>
      <c r="AJ109" s="1027">
        <f t="shared" si="75"/>
        <v>0.4</v>
      </c>
      <c r="AK109" s="1028">
        <f t="shared" si="76"/>
        <v>39.023251849022046</v>
      </c>
      <c r="AL109" s="1028">
        <f t="shared" si="77"/>
        <v>39.023251849022046</v>
      </c>
      <c r="AM109" s="1029">
        <f t="shared" si="78"/>
        <v>0</v>
      </c>
      <c r="AN109" s="1028">
        <f t="shared" si="79"/>
        <v>4105.5220489004787</v>
      </c>
      <c r="AO109" s="1028">
        <f t="shared" si="80"/>
        <v>208.49385173661102</v>
      </c>
      <c r="AP109" s="1030">
        <f t="shared" si="81"/>
        <v>138.99590115774069</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138.99590115774069</v>
      </c>
      <c r="BD109" s="1082">
        <f t="shared" si="101"/>
        <v>9.2878628906107057</v>
      </c>
      <c r="BE109" s="1056">
        <f t="shared" si="60"/>
        <v>424.09237825228064</v>
      </c>
      <c r="BF109" s="167">
        <v>0</v>
      </c>
      <c r="BG109" s="1075">
        <f t="shared" si="88"/>
        <v>424.09237825228064</v>
      </c>
      <c r="BI109" s="1055">
        <f t="shared" si="89"/>
        <v>275.80861420392921</v>
      </c>
      <c r="BJ109" s="1056">
        <f t="shared" si="90"/>
        <v>138.99590115774069</v>
      </c>
      <c r="BK109" s="1082">
        <f t="shared" si="91"/>
        <v>9.2878628906107057</v>
      </c>
      <c r="BL109" s="1056">
        <f t="shared" si="61"/>
        <v>424.09237825228064</v>
      </c>
      <c r="BM109" s="167">
        <v>0</v>
      </c>
      <c r="BN109" s="1075">
        <f t="shared" si="92"/>
        <v>424.09237825228064</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307.65745891464735</v>
      </c>
      <c r="Y110" s="1026">
        <f>Parameters!S211</f>
        <v>0.71500000000000008</v>
      </c>
      <c r="Z110" s="1027">
        <f t="shared" si="68"/>
        <v>0.4</v>
      </c>
      <c r="AA110" s="1028">
        <f t="shared" si="69"/>
        <v>43.99501662479458</v>
      </c>
      <c r="AB110" s="1028">
        <f t="shared" si="70"/>
        <v>43.99501662479458</v>
      </c>
      <c r="AC110" s="1029">
        <f t="shared" si="71"/>
        <v>0</v>
      </c>
      <c r="AD110" s="1028">
        <f t="shared" si="72"/>
        <v>3949.2883924753892</v>
      </c>
      <c r="AE110" s="1028">
        <f t="shared" si="73"/>
        <v>200.22867304988409</v>
      </c>
      <c r="AF110" s="1030">
        <f t="shared" si="74"/>
        <v>133.48578203325607</v>
      </c>
      <c r="AG110" s="104"/>
      <c r="AH110" s="1025">
        <f>'Recycling - Case 1'!AM200</f>
        <v>307.65745891464735</v>
      </c>
      <c r="AI110" s="1026">
        <f>Parameters!S211</f>
        <v>0.71500000000000008</v>
      </c>
      <c r="AJ110" s="1027">
        <f t="shared" si="75"/>
        <v>0.4</v>
      </c>
      <c r="AK110" s="1028">
        <f t="shared" si="76"/>
        <v>43.99501662479458</v>
      </c>
      <c r="AL110" s="1028">
        <f t="shared" si="77"/>
        <v>43.99501662479458</v>
      </c>
      <c r="AM110" s="1029">
        <f t="shared" si="78"/>
        <v>0</v>
      </c>
      <c r="AN110" s="1028">
        <f t="shared" si="79"/>
        <v>3949.2883924753892</v>
      </c>
      <c r="AO110" s="1028">
        <f t="shared" si="80"/>
        <v>200.22867304988409</v>
      </c>
      <c r="AP110" s="1030">
        <f t="shared" si="81"/>
        <v>133.48578203325607</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133.48578203325607</v>
      </c>
      <c r="BD110" s="1082">
        <f t="shared" si="101"/>
        <v>9.4655339996232133</v>
      </c>
      <c r="BE110" s="1056">
        <f t="shared" si="60"/>
        <v>410.91912618421628</v>
      </c>
      <c r="BF110" s="167">
        <v>0</v>
      </c>
      <c r="BG110" s="1075">
        <f t="shared" si="88"/>
        <v>410.91912618421628</v>
      </c>
      <c r="BI110" s="1055">
        <f t="shared" si="89"/>
        <v>267.96781015133695</v>
      </c>
      <c r="BJ110" s="1056">
        <f t="shared" si="90"/>
        <v>133.48578203325607</v>
      </c>
      <c r="BK110" s="1082">
        <f t="shared" si="91"/>
        <v>9.4655339996232133</v>
      </c>
      <c r="BL110" s="1056">
        <f t="shared" si="61"/>
        <v>410.91912618421628</v>
      </c>
      <c r="BM110" s="167">
        <v>0</v>
      </c>
      <c r="BN110" s="1075">
        <f t="shared" si="92"/>
        <v>410.91912618421628</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280.94143810136353</v>
      </c>
      <c r="Y111" s="1026">
        <f>Parameters!S212</f>
        <v>0.71500000000000008</v>
      </c>
      <c r="Z111" s="1027">
        <f t="shared" si="68"/>
        <v>0.4</v>
      </c>
      <c r="AA111" s="1028">
        <f t="shared" si="69"/>
        <v>40.174625648494995</v>
      </c>
      <c r="AB111" s="1028">
        <f t="shared" si="70"/>
        <v>40.174625648494995</v>
      </c>
      <c r="AC111" s="1029">
        <f t="shared" si="71"/>
        <v>0</v>
      </c>
      <c r="AD111" s="1028">
        <f t="shared" si="72"/>
        <v>3796.8539504102091</v>
      </c>
      <c r="AE111" s="1028">
        <f t="shared" si="73"/>
        <v>192.60906771367473</v>
      </c>
      <c r="AF111" s="1030">
        <f t="shared" si="74"/>
        <v>128.40604514244981</v>
      </c>
      <c r="AG111" s="104"/>
      <c r="AH111" s="1025">
        <f>'Recycling - Case 1'!AM201</f>
        <v>280.94143810136353</v>
      </c>
      <c r="AI111" s="1026">
        <f>Parameters!S212</f>
        <v>0.71500000000000008</v>
      </c>
      <c r="AJ111" s="1027">
        <f t="shared" si="75"/>
        <v>0.4</v>
      </c>
      <c r="AK111" s="1028">
        <f t="shared" si="76"/>
        <v>40.174625648494995</v>
      </c>
      <c r="AL111" s="1028">
        <f t="shared" si="77"/>
        <v>40.174625648494995</v>
      </c>
      <c r="AM111" s="1029">
        <f t="shared" si="78"/>
        <v>0</v>
      </c>
      <c r="AN111" s="1028">
        <f t="shared" si="79"/>
        <v>3796.8539504102091</v>
      </c>
      <c r="AO111" s="1028">
        <f t="shared" si="80"/>
        <v>192.60906771367473</v>
      </c>
      <c r="AP111" s="1030">
        <f t="shared" si="81"/>
        <v>128.40604514244981</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128.40604514244981</v>
      </c>
      <c r="BD111" s="1082">
        <f t="shared" si="101"/>
        <v>9.6431082298021416</v>
      </c>
      <c r="BE111" s="1056">
        <f t="shared" si="60"/>
        <v>398.34216740688817</v>
      </c>
      <c r="BF111" s="167">
        <v>0</v>
      </c>
      <c r="BG111" s="1075">
        <f t="shared" si="88"/>
        <v>398.34216740688817</v>
      </c>
      <c r="BI111" s="1055">
        <f t="shared" si="89"/>
        <v>260.2930140346362</v>
      </c>
      <c r="BJ111" s="1056">
        <f t="shared" si="90"/>
        <v>128.40604514244981</v>
      </c>
      <c r="BK111" s="1082">
        <f t="shared" si="91"/>
        <v>9.6431082298021416</v>
      </c>
      <c r="BL111" s="1056">
        <f t="shared" si="61"/>
        <v>398.34216740688817</v>
      </c>
      <c r="BM111" s="167">
        <v>0</v>
      </c>
      <c r="BN111" s="1075">
        <f t="shared" si="92"/>
        <v>398.34216740688817</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257.02047663322782</v>
      </c>
      <c r="Y112" s="1026">
        <f>Parameters!S213</f>
        <v>0.71500000000000008</v>
      </c>
      <c r="Z112" s="1027">
        <f t="shared" si="68"/>
        <v>0.4</v>
      </c>
      <c r="AA112" s="1028">
        <f t="shared" si="69"/>
        <v>36.753928158551588</v>
      </c>
      <c r="AB112" s="1028">
        <f t="shared" si="70"/>
        <v>36.753928158551588</v>
      </c>
      <c r="AC112" s="1029">
        <f t="shared" si="71"/>
        <v>0</v>
      </c>
      <c r="AD112" s="1028">
        <f t="shared" si="72"/>
        <v>3648.4331263205172</v>
      </c>
      <c r="AE112" s="1028">
        <f t="shared" si="73"/>
        <v>185.17475224824335</v>
      </c>
      <c r="AF112" s="1030">
        <f t="shared" si="74"/>
        <v>123.44983483216224</v>
      </c>
      <c r="AG112" s="104"/>
      <c r="AH112" s="1025">
        <f>'Recycling - Case 1'!AM202</f>
        <v>257.02047663322782</v>
      </c>
      <c r="AI112" s="1026">
        <f>Parameters!S213</f>
        <v>0.71500000000000008</v>
      </c>
      <c r="AJ112" s="1027">
        <f t="shared" si="75"/>
        <v>0.4</v>
      </c>
      <c r="AK112" s="1028">
        <f t="shared" si="76"/>
        <v>36.753928158551588</v>
      </c>
      <c r="AL112" s="1028">
        <f t="shared" si="77"/>
        <v>36.753928158551588</v>
      </c>
      <c r="AM112" s="1029">
        <f t="shared" si="78"/>
        <v>0</v>
      </c>
      <c r="AN112" s="1028">
        <f t="shared" si="79"/>
        <v>3648.4331263205172</v>
      </c>
      <c r="AO112" s="1028">
        <f t="shared" si="80"/>
        <v>185.17475224824335</v>
      </c>
      <c r="AP112" s="1030">
        <f t="shared" si="81"/>
        <v>123.44983483216224</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123.44983483216224</v>
      </c>
      <c r="BD112" s="1082">
        <f t="shared" si="101"/>
        <v>9.8198881138529366</v>
      </c>
      <c r="BE112" s="1056">
        <f t="shared" si="60"/>
        <v>386.04020730089809</v>
      </c>
      <c r="BF112" s="167">
        <v>0</v>
      </c>
      <c r="BG112" s="1075">
        <f t="shared" si="88"/>
        <v>386.04020730089809</v>
      </c>
      <c r="BI112" s="1055">
        <f t="shared" si="89"/>
        <v>252.77048435488294</v>
      </c>
      <c r="BJ112" s="1056">
        <f t="shared" si="90"/>
        <v>123.44983483216224</v>
      </c>
      <c r="BK112" s="1082">
        <f t="shared" si="91"/>
        <v>9.8198881138529366</v>
      </c>
      <c r="BL112" s="1056">
        <f t="shared" si="61"/>
        <v>386.04020730089809</v>
      </c>
      <c r="BM112" s="167">
        <v>0</v>
      </c>
      <c r="BN112" s="1075">
        <f t="shared" si="92"/>
        <v>386.04020730089809</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235.78191425053828</v>
      </c>
      <c r="Y113" s="1026">
        <f>Parameters!S214</f>
        <v>0.71500000000000008</v>
      </c>
      <c r="Z113" s="1027">
        <f t="shared" si="68"/>
        <v>0.4</v>
      </c>
      <c r="AA113" s="1028">
        <f t="shared" si="69"/>
        <v>33.716813737826982</v>
      </c>
      <c r="AB113" s="1028">
        <f t="shared" si="70"/>
        <v>33.716813737826982</v>
      </c>
      <c r="AC113" s="1029">
        <f t="shared" si="71"/>
        <v>0</v>
      </c>
      <c r="AD113" s="1028">
        <f t="shared" si="72"/>
        <v>3504.2137568170338</v>
      </c>
      <c r="AE113" s="1028">
        <f t="shared" si="73"/>
        <v>177.93618324131077</v>
      </c>
      <c r="AF113" s="1030">
        <f t="shared" si="74"/>
        <v>118.62412216087385</v>
      </c>
      <c r="AG113" s="104"/>
      <c r="AH113" s="1025">
        <f>'Recycling - Case 1'!AM203</f>
        <v>235.78191425053828</v>
      </c>
      <c r="AI113" s="1026">
        <f>Parameters!S214</f>
        <v>0.71500000000000008</v>
      </c>
      <c r="AJ113" s="1027">
        <f t="shared" si="75"/>
        <v>0.4</v>
      </c>
      <c r="AK113" s="1028">
        <f t="shared" si="76"/>
        <v>33.716813737826982</v>
      </c>
      <c r="AL113" s="1028">
        <f t="shared" si="77"/>
        <v>33.716813737826982</v>
      </c>
      <c r="AM113" s="1029">
        <f t="shared" si="78"/>
        <v>0</v>
      </c>
      <c r="AN113" s="1028">
        <f t="shared" si="79"/>
        <v>3504.2137568170338</v>
      </c>
      <c r="AO113" s="1028">
        <f t="shared" si="80"/>
        <v>177.93618324131077</v>
      </c>
      <c r="AP113" s="1030">
        <f t="shared" si="81"/>
        <v>118.62412216087385</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118.62412216087385</v>
      </c>
      <c r="BD113" s="1082">
        <f t="shared" si="101"/>
        <v>9.9960103854633786</v>
      </c>
      <c r="BE113" s="1056">
        <f t="shared" si="60"/>
        <v>374.00848135123221</v>
      </c>
      <c r="BF113" s="167">
        <v>0</v>
      </c>
      <c r="BG113" s="1075">
        <f t="shared" si="88"/>
        <v>374.00848135123221</v>
      </c>
      <c r="BI113" s="1055">
        <f t="shared" si="89"/>
        <v>245.388348804895</v>
      </c>
      <c r="BJ113" s="1056">
        <f t="shared" si="90"/>
        <v>118.62412216087385</v>
      </c>
      <c r="BK113" s="1082">
        <f t="shared" si="91"/>
        <v>9.9960103854633786</v>
      </c>
      <c r="BL113" s="1056">
        <f t="shared" si="61"/>
        <v>374.00848135123221</v>
      </c>
      <c r="BM113" s="167">
        <v>0</v>
      </c>
      <c r="BN113" s="1075">
        <f t="shared" si="92"/>
        <v>374.00848135123221</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217.1527548841386</v>
      </c>
      <c r="Y114" s="1026">
        <f>Parameters!S215</f>
        <v>0.71500000000000008</v>
      </c>
      <c r="Z114" s="1027">
        <f t="shared" si="68"/>
        <v>0.4</v>
      </c>
      <c r="AA114" s="1028">
        <f t="shared" si="69"/>
        <v>31.052843948431828</v>
      </c>
      <c r="AB114" s="1028">
        <f t="shared" si="70"/>
        <v>31.052843948431828</v>
      </c>
      <c r="AC114" s="1029">
        <f t="shared" si="71"/>
        <v>0</v>
      </c>
      <c r="AD114" s="1028">
        <f t="shared" si="72"/>
        <v>3364.364079172984</v>
      </c>
      <c r="AE114" s="1028">
        <f t="shared" si="73"/>
        <v>170.90252159248172</v>
      </c>
      <c r="AF114" s="1030">
        <f t="shared" si="74"/>
        <v>113.93501439498782</v>
      </c>
      <c r="AG114" s="104"/>
      <c r="AH114" s="1025">
        <f>'Recycling - Case 1'!AM204</f>
        <v>217.1527548841386</v>
      </c>
      <c r="AI114" s="1026">
        <f>Parameters!S215</f>
        <v>0.71500000000000008</v>
      </c>
      <c r="AJ114" s="1027">
        <f t="shared" si="75"/>
        <v>0.4</v>
      </c>
      <c r="AK114" s="1028">
        <f t="shared" si="76"/>
        <v>31.052843948431828</v>
      </c>
      <c r="AL114" s="1028">
        <f t="shared" si="77"/>
        <v>31.052843948431828</v>
      </c>
      <c r="AM114" s="1029">
        <f t="shared" si="78"/>
        <v>0</v>
      </c>
      <c r="AN114" s="1028">
        <f t="shared" si="79"/>
        <v>3364.364079172984</v>
      </c>
      <c r="AO114" s="1028">
        <f t="shared" si="80"/>
        <v>170.90252159248172</v>
      </c>
      <c r="AP114" s="1030">
        <f t="shared" si="81"/>
        <v>113.93501439498782</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113.93501439498782</v>
      </c>
      <c r="BD114" s="1082">
        <f t="shared" si="101"/>
        <v>10.171604571160634</v>
      </c>
      <c r="BE114" s="1056">
        <f t="shared" si="60"/>
        <v>362.2419280420857</v>
      </c>
      <c r="BF114" s="167">
        <v>0</v>
      </c>
      <c r="BG114" s="1075">
        <f t="shared" si="88"/>
        <v>362.2419280420857</v>
      </c>
      <c r="BI114" s="1055">
        <f t="shared" si="89"/>
        <v>238.13530907593724</v>
      </c>
      <c r="BJ114" s="1056">
        <f t="shared" si="90"/>
        <v>113.93501439498782</v>
      </c>
      <c r="BK114" s="1082">
        <f t="shared" si="91"/>
        <v>10.171604571160634</v>
      </c>
      <c r="BL114" s="1056">
        <f t="shared" si="61"/>
        <v>362.2419280420857</v>
      </c>
      <c r="BM114" s="167">
        <v>0</v>
      </c>
      <c r="BN114" s="1075">
        <f t="shared" si="92"/>
        <v>362.2419280420857</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201.1107873746715</v>
      </c>
      <c r="Y115" s="1026">
        <f>Parameters!S216</f>
        <v>0.71500000000000008</v>
      </c>
      <c r="Z115" s="1027">
        <f t="shared" si="68"/>
        <v>0.4</v>
      </c>
      <c r="AA115" s="1028">
        <f t="shared" si="69"/>
        <v>28.758842594578031</v>
      </c>
      <c r="AB115" s="1028">
        <f t="shared" si="70"/>
        <v>28.758842594578031</v>
      </c>
      <c r="AC115" s="1029">
        <f t="shared" si="71"/>
        <v>0</v>
      </c>
      <c r="AD115" s="1028">
        <f t="shared" si="72"/>
        <v>3229.0409494371706</v>
      </c>
      <c r="AE115" s="1028">
        <f t="shared" si="73"/>
        <v>164.08197233039178</v>
      </c>
      <c r="AF115" s="1030">
        <f t="shared" si="74"/>
        <v>109.38798155359451</v>
      </c>
      <c r="AG115" s="104"/>
      <c r="AH115" s="1025">
        <f>'Recycling - Case 1'!AM205</f>
        <v>201.1107873746715</v>
      </c>
      <c r="AI115" s="1026">
        <f>Parameters!S216</f>
        <v>0.71500000000000008</v>
      </c>
      <c r="AJ115" s="1027">
        <f t="shared" si="75"/>
        <v>0.4</v>
      </c>
      <c r="AK115" s="1028">
        <f t="shared" si="76"/>
        <v>28.758842594578031</v>
      </c>
      <c r="AL115" s="1028">
        <f t="shared" si="77"/>
        <v>28.758842594578031</v>
      </c>
      <c r="AM115" s="1029">
        <f t="shared" si="78"/>
        <v>0</v>
      </c>
      <c r="AN115" s="1028">
        <f t="shared" si="79"/>
        <v>3229.0409494371706</v>
      </c>
      <c r="AO115" s="1028">
        <f t="shared" si="80"/>
        <v>164.08197233039178</v>
      </c>
      <c r="AP115" s="1030">
        <f t="shared" si="81"/>
        <v>109.38798155359451</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109.38798155359451</v>
      </c>
      <c r="BD115" s="1082">
        <f t="shared" si="101"/>
        <v>10.346793415919327</v>
      </c>
      <c r="BE115" s="1056">
        <f t="shared" si="60"/>
        <v>350.73538795074893</v>
      </c>
      <c r="BF115" s="167">
        <v>0</v>
      </c>
      <c r="BG115" s="1075">
        <f t="shared" si="88"/>
        <v>350.73538795074893</v>
      </c>
      <c r="BI115" s="1055">
        <f t="shared" si="89"/>
        <v>231.00061298123509</v>
      </c>
      <c r="BJ115" s="1056">
        <f t="shared" si="90"/>
        <v>109.38798155359451</v>
      </c>
      <c r="BK115" s="1082">
        <f t="shared" si="91"/>
        <v>10.346793415919327</v>
      </c>
      <c r="BL115" s="1056">
        <f t="shared" si="61"/>
        <v>350.73538795074893</v>
      </c>
      <c r="BM115" s="167">
        <v>0</v>
      </c>
      <c r="BN115" s="1075">
        <f t="shared" si="92"/>
        <v>350.73538795074893</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185.41224110201497</v>
      </c>
      <c r="Y116" s="1026">
        <f>Parameters!S217</f>
        <v>0.71500000000000008</v>
      </c>
      <c r="Z116" s="1027">
        <f t="shared" si="68"/>
        <v>0.4</v>
      </c>
      <c r="AA116" s="1028">
        <f t="shared" si="69"/>
        <v>26.513950477588143</v>
      </c>
      <c r="AB116" s="1028">
        <f t="shared" si="70"/>
        <v>26.513950477588143</v>
      </c>
      <c r="AC116" s="1029">
        <f t="shared" si="71"/>
        <v>0</v>
      </c>
      <c r="AD116" s="1028">
        <f t="shared" si="72"/>
        <v>3098.0727144999469</v>
      </c>
      <c r="AE116" s="1028">
        <f t="shared" si="73"/>
        <v>157.48218541481162</v>
      </c>
      <c r="AF116" s="1030">
        <f t="shared" si="74"/>
        <v>104.98812360987442</v>
      </c>
      <c r="AG116" s="104"/>
      <c r="AH116" s="1025">
        <f>'Recycling - Case 1'!AM206</f>
        <v>185.41224110201497</v>
      </c>
      <c r="AI116" s="1026">
        <f>Parameters!S217</f>
        <v>0.71500000000000008</v>
      </c>
      <c r="AJ116" s="1027">
        <f t="shared" si="75"/>
        <v>0.4</v>
      </c>
      <c r="AK116" s="1028">
        <f t="shared" si="76"/>
        <v>26.513950477588143</v>
      </c>
      <c r="AL116" s="1028">
        <f t="shared" si="77"/>
        <v>26.513950477588143</v>
      </c>
      <c r="AM116" s="1029">
        <f t="shared" si="78"/>
        <v>0</v>
      </c>
      <c r="AN116" s="1028">
        <f t="shared" si="79"/>
        <v>3098.0727144999469</v>
      </c>
      <c r="AO116" s="1028">
        <f t="shared" si="80"/>
        <v>157.48218541481162</v>
      </c>
      <c r="AP116" s="1030">
        <f t="shared" si="81"/>
        <v>104.98812360987442</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104.98812360987442</v>
      </c>
      <c r="BD116" s="1082">
        <f t="shared" si="101"/>
        <v>10.521693284028206</v>
      </c>
      <c r="BE116" s="1056">
        <f t="shared" si="60"/>
        <v>339.48384483048187</v>
      </c>
      <c r="BF116" s="167">
        <v>0</v>
      </c>
      <c r="BG116" s="1075">
        <f t="shared" si="88"/>
        <v>339.48384483048187</v>
      </c>
      <c r="BI116" s="1055">
        <f t="shared" si="89"/>
        <v>223.9740279365792</v>
      </c>
      <c r="BJ116" s="1056">
        <f t="shared" si="90"/>
        <v>104.98812360987442</v>
      </c>
      <c r="BK116" s="1082">
        <f t="shared" si="91"/>
        <v>10.521693284028206</v>
      </c>
      <c r="BL116" s="1056">
        <f t="shared" si="61"/>
        <v>339.48384483048187</v>
      </c>
      <c r="BM116" s="167">
        <v>0</v>
      </c>
      <c r="BN116" s="1075">
        <f t="shared" si="92"/>
        <v>339.48384483048187</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171.9147276468716</v>
      </c>
      <c r="Y117" s="1026">
        <f>Parameters!S218</f>
        <v>0.71500000000000008</v>
      </c>
      <c r="Z117" s="1027">
        <f t="shared" si="68"/>
        <v>0.4</v>
      </c>
      <c r="AA117" s="1028">
        <f t="shared" si="69"/>
        <v>24.583806053502641</v>
      </c>
      <c r="AB117" s="1028">
        <f t="shared" si="70"/>
        <v>24.583806053502641</v>
      </c>
      <c r="AC117" s="1029">
        <f t="shared" si="71"/>
        <v>0</v>
      </c>
      <c r="AD117" s="1028">
        <f t="shared" si="72"/>
        <v>2971.5617313286516</v>
      </c>
      <c r="AE117" s="1028">
        <f t="shared" si="73"/>
        <v>151.09478922479752</v>
      </c>
      <c r="AF117" s="1030">
        <f t="shared" si="74"/>
        <v>100.72985948319835</v>
      </c>
      <c r="AG117" s="104"/>
      <c r="AH117" s="1025">
        <f>'Recycling - Case 1'!AM207</f>
        <v>171.9147276468716</v>
      </c>
      <c r="AI117" s="1026">
        <f>Parameters!S218</f>
        <v>0.71500000000000008</v>
      </c>
      <c r="AJ117" s="1027">
        <f t="shared" si="75"/>
        <v>0.4</v>
      </c>
      <c r="AK117" s="1028">
        <f t="shared" si="76"/>
        <v>24.583806053502641</v>
      </c>
      <c r="AL117" s="1028">
        <f t="shared" si="77"/>
        <v>24.583806053502641</v>
      </c>
      <c r="AM117" s="1029">
        <f t="shared" si="78"/>
        <v>0</v>
      </c>
      <c r="AN117" s="1028">
        <f t="shared" si="79"/>
        <v>2971.5617313286516</v>
      </c>
      <c r="AO117" s="1028">
        <f t="shared" si="80"/>
        <v>151.09478922479752</v>
      </c>
      <c r="AP117" s="1030">
        <f t="shared" si="81"/>
        <v>100.72985948319835</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100.72985948319835</v>
      </c>
      <c r="BD117" s="1082">
        <f t="shared" si="101"/>
        <v>10.695548915056762</v>
      </c>
      <c r="BE117" s="1056">
        <f t="shared" si="60"/>
        <v>328.47043077147447</v>
      </c>
      <c r="BF117" s="167">
        <v>0</v>
      </c>
      <c r="BG117" s="1075">
        <f t="shared" si="88"/>
        <v>328.47043077147447</v>
      </c>
      <c r="BI117" s="1055">
        <f t="shared" si="89"/>
        <v>217.04502237321935</v>
      </c>
      <c r="BJ117" s="1056">
        <f t="shared" si="90"/>
        <v>100.72985948319835</v>
      </c>
      <c r="BK117" s="1082">
        <f t="shared" si="91"/>
        <v>10.695548915056762</v>
      </c>
      <c r="BL117" s="1056">
        <f t="shared" si="61"/>
        <v>328.47043077147447</v>
      </c>
      <c r="BM117" s="167">
        <v>0</v>
      </c>
      <c r="BN117" s="1075">
        <f t="shared" si="92"/>
        <v>328.47043077147447</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160.73350830589837</v>
      </c>
      <c r="Y118" s="1026">
        <f>Parameters!S219</f>
        <v>0.71500000000000008</v>
      </c>
      <c r="Z118" s="1027">
        <f t="shared" si="68"/>
        <v>0.4</v>
      </c>
      <c r="AA118" s="1028">
        <f t="shared" si="69"/>
        <v>22.98489168774347</v>
      </c>
      <c r="AB118" s="1028">
        <f t="shared" si="70"/>
        <v>22.98489168774347</v>
      </c>
      <c r="AC118" s="1029">
        <f t="shared" si="71"/>
        <v>0</v>
      </c>
      <c r="AD118" s="1028">
        <f t="shared" si="72"/>
        <v>2849.6218472478422</v>
      </c>
      <c r="AE118" s="1028">
        <f t="shared" si="73"/>
        <v>144.92477576855296</v>
      </c>
      <c r="AF118" s="1030">
        <f t="shared" si="74"/>
        <v>96.616517179035313</v>
      </c>
      <c r="AG118" s="104"/>
      <c r="AH118" s="1025">
        <f>'Recycling - Case 1'!AM208</f>
        <v>160.73350830589837</v>
      </c>
      <c r="AI118" s="1026">
        <f>Parameters!S219</f>
        <v>0.71500000000000008</v>
      </c>
      <c r="AJ118" s="1027">
        <f t="shared" si="75"/>
        <v>0.4</v>
      </c>
      <c r="AK118" s="1028">
        <f t="shared" si="76"/>
        <v>22.98489168774347</v>
      </c>
      <c r="AL118" s="1028">
        <f t="shared" si="77"/>
        <v>22.98489168774347</v>
      </c>
      <c r="AM118" s="1029">
        <f t="shared" si="78"/>
        <v>0</v>
      </c>
      <c r="AN118" s="1028">
        <f t="shared" si="79"/>
        <v>2849.6218472478422</v>
      </c>
      <c r="AO118" s="1028">
        <f t="shared" si="80"/>
        <v>144.92477576855296</v>
      </c>
      <c r="AP118" s="1030">
        <f t="shared" si="81"/>
        <v>96.616517179035313</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96.616517179035313</v>
      </c>
      <c r="BD118" s="1082">
        <f t="shared" si="101"/>
        <v>10.868494188855946</v>
      </c>
      <c r="BE118" s="1056">
        <f t="shared" si="60"/>
        <v>317.68949169041281</v>
      </c>
      <c r="BF118" s="167">
        <v>0</v>
      </c>
      <c r="BG118" s="1075">
        <f t="shared" si="88"/>
        <v>317.68949169041281</v>
      </c>
      <c r="BI118" s="1055">
        <f t="shared" si="89"/>
        <v>210.20448032252156</v>
      </c>
      <c r="BJ118" s="1056">
        <f t="shared" si="90"/>
        <v>96.616517179035313</v>
      </c>
      <c r="BK118" s="1082">
        <f t="shared" si="91"/>
        <v>10.868494188855946</v>
      </c>
      <c r="BL118" s="1056">
        <f t="shared" si="61"/>
        <v>317.68949169041281</v>
      </c>
      <c r="BM118" s="167">
        <v>0</v>
      </c>
      <c r="BN118" s="1075">
        <f t="shared" si="92"/>
        <v>317.68949169041281</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151.81607230714354</v>
      </c>
      <c r="Y119" s="1026">
        <f>Parameters!S220</f>
        <v>0.71500000000000008</v>
      </c>
      <c r="Z119" s="1027">
        <f t="shared" si="68"/>
        <v>0.4</v>
      </c>
      <c r="AA119" s="1028">
        <f t="shared" si="69"/>
        <v>21.70969833992153</v>
      </c>
      <c r="AB119" s="1028">
        <f t="shared" si="70"/>
        <v>21.70969833992153</v>
      </c>
      <c r="AC119" s="1029">
        <f t="shared" si="71"/>
        <v>0</v>
      </c>
      <c r="AD119" s="1028">
        <f t="shared" si="72"/>
        <v>2732.3538481421479</v>
      </c>
      <c r="AE119" s="1028">
        <f t="shared" si="73"/>
        <v>138.97769744561569</v>
      </c>
      <c r="AF119" s="1030">
        <f t="shared" si="74"/>
        <v>92.651798297077121</v>
      </c>
      <c r="AG119" s="104"/>
      <c r="AH119" s="1025">
        <f>'Recycling - Case 1'!AM209</f>
        <v>151.81607230714354</v>
      </c>
      <c r="AI119" s="1026">
        <f>Parameters!S220</f>
        <v>0.71500000000000008</v>
      </c>
      <c r="AJ119" s="1027">
        <f t="shared" si="75"/>
        <v>0.4</v>
      </c>
      <c r="AK119" s="1028">
        <f t="shared" si="76"/>
        <v>21.70969833992153</v>
      </c>
      <c r="AL119" s="1028">
        <f t="shared" si="77"/>
        <v>21.70969833992153</v>
      </c>
      <c r="AM119" s="1029">
        <f t="shared" si="78"/>
        <v>0</v>
      </c>
      <c r="AN119" s="1028">
        <f t="shared" si="79"/>
        <v>2732.3538481421479</v>
      </c>
      <c r="AO119" s="1028">
        <f t="shared" si="80"/>
        <v>138.97769744561569</v>
      </c>
      <c r="AP119" s="1030">
        <f t="shared" si="81"/>
        <v>92.651798297077121</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92.651798297077121</v>
      </c>
      <c r="BD119" s="1082">
        <f t="shared" si="101"/>
        <v>11.040655696511761</v>
      </c>
      <c r="BE119" s="1056">
        <f t="shared" si="60"/>
        <v>307.41923661918611</v>
      </c>
      <c r="BF119" s="167">
        <v>0</v>
      </c>
      <c r="BG119" s="1075">
        <f t="shared" si="88"/>
        <v>307.41923661918611</v>
      </c>
      <c r="BI119" s="1055">
        <f t="shared" si="89"/>
        <v>203.72678262559725</v>
      </c>
      <c r="BJ119" s="1056">
        <f t="shared" si="90"/>
        <v>92.651798297077121</v>
      </c>
      <c r="BK119" s="1082">
        <f t="shared" si="91"/>
        <v>11.040655696511761</v>
      </c>
      <c r="BL119" s="1056">
        <f t="shared" si="61"/>
        <v>307.41923661918611</v>
      </c>
      <c r="BM119" s="167">
        <v>0</v>
      </c>
      <c r="BN119" s="1075">
        <f t="shared" si="92"/>
        <v>307.41923661918611</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145.32076806264681</v>
      </c>
      <c r="Y120" s="1032">
        <f>Parameters!S221</f>
        <v>0.71500000000000008</v>
      </c>
      <c r="Z120" s="1033">
        <f t="shared" si="68"/>
        <v>0.4</v>
      </c>
      <c r="AA120" s="1034">
        <f t="shared" si="69"/>
        <v>20.780869832958498</v>
      </c>
      <c r="AB120" s="1034">
        <f t="shared" si="70"/>
        <v>20.780869832958498</v>
      </c>
      <c r="AC120" s="1035">
        <f t="shared" si="71"/>
        <v>0</v>
      </c>
      <c r="AD120" s="1034">
        <f t="shared" si="72"/>
        <v>2619.8762483335254</v>
      </c>
      <c r="AE120" s="1034">
        <f t="shared" si="73"/>
        <v>133.2584696415812</v>
      </c>
      <c r="AF120" s="1036">
        <f t="shared" si="74"/>
        <v>88.838979761054134</v>
      </c>
      <c r="AG120" s="104"/>
      <c r="AH120" s="1031">
        <f>'Recycling - Case 1'!AM210</f>
        <v>145.32076806264681</v>
      </c>
      <c r="AI120" s="1032">
        <f>Parameters!S221</f>
        <v>0.71500000000000008</v>
      </c>
      <c r="AJ120" s="1033">
        <f t="shared" si="75"/>
        <v>0.4</v>
      </c>
      <c r="AK120" s="1034">
        <f t="shared" si="76"/>
        <v>20.780869832958498</v>
      </c>
      <c r="AL120" s="1034">
        <f t="shared" si="77"/>
        <v>20.780869832958498</v>
      </c>
      <c r="AM120" s="1035">
        <f t="shared" si="78"/>
        <v>0</v>
      </c>
      <c r="AN120" s="1034">
        <f t="shared" si="79"/>
        <v>2619.8762483335254</v>
      </c>
      <c r="AO120" s="1034">
        <f t="shared" si="80"/>
        <v>133.2584696415812</v>
      </c>
      <c r="AP120" s="1036">
        <f t="shared" si="81"/>
        <v>88.838979761054134</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88.838979761054134</v>
      </c>
      <c r="BD120" s="1083">
        <f t="shared" si="101"/>
        <v>11.212153168090163</v>
      </c>
      <c r="BE120" s="1058">
        <f t="shared" si="60"/>
        <v>297.64538640750811</v>
      </c>
      <c r="BF120" s="1059">
        <v>0</v>
      </c>
      <c r="BG120" s="1076">
        <f t="shared" si="88"/>
        <v>297.64538640750811</v>
      </c>
      <c r="BI120" s="1057">
        <f t="shared" si="89"/>
        <v>197.59425347836381</v>
      </c>
      <c r="BJ120" s="1058">
        <f t="shared" si="90"/>
        <v>88.838979761054134</v>
      </c>
      <c r="BK120" s="1083">
        <f t="shared" si="91"/>
        <v>11.212153168090163</v>
      </c>
      <c r="BL120" s="1058">
        <f t="shared" si="61"/>
        <v>297.64538640750811</v>
      </c>
      <c r="BM120" s="1059">
        <v>0</v>
      </c>
      <c r="BN120" s="1076">
        <f t="shared" si="92"/>
        <v>297.64538640750811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6" t="s">
        <v>319</v>
      </c>
      <c r="BC13" s="1737"/>
      <c r="BD13" s="1737"/>
      <c r="BE13" s="1737"/>
      <c r="BF13" s="1737"/>
      <c r="BG13" s="1738"/>
      <c r="BI13" s="1736" t="s">
        <v>319</v>
      </c>
      <c r="BJ13" s="1737"/>
      <c r="BK13" s="1737"/>
      <c r="BL13" s="1737"/>
      <c r="BM13" s="1737"/>
      <c r="BN13" s="1738"/>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47"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5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5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2000.9426695271068</v>
      </c>
      <c r="Y31" s="907">
        <f>Parameters!S132</f>
        <v>0.71500000000000008</v>
      </c>
      <c r="Z31" s="907">
        <f t="shared" si="9"/>
        <v>0.4</v>
      </c>
      <c r="AA31" s="906">
        <f t="shared" si="10"/>
        <v>286.13480174237628</v>
      </c>
      <c r="AB31" s="906">
        <f t="shared" si="11"/>
        <v>286.13480174237628</v>
      </c>
      <c r="AC31" s="286">
        <f t="shared" si="12"/>
        <v>0</v>
      </c>
      <c r="AD31" s="906">
        <f t="shared" si="13"/>
        <v>286.13480174237628</v>
      </c>
      <c r="AE31" s="906">
        <f t="shared" si="14"/>
        <v>0</v>
      </c>
      <c r="AF31" s="915">
        <f t="shared" si="15"/>
        <v>0</v>
      </c>
      <c r="AG31" s="1450">
        <f t="shared" si="16"/>
        <v>0.13527885904981399</v>
      </c>
      <c r="AH31" s="914">
        <f>'Baseline data (from input)'!AS17*AG31</f>
        <v>2000.9426695271068</v>
      </c>
      <c r="AI31" s="907">
        <f>Parameters!S132</f>
        <v>0.71500000000000008</v>
      </c>
      <c r="AJ31" s="907">
        <f t="shared" si="17"/>
        <v>0.4</v>
      </c>
      <c r="AK31" s="906">
        <f t="shared" si="18"/>
        <v>286.13480174237628</v>
      </c>
      <c r="AL31" s="906">
        <f t="shared" si="19"/>
        <v>286.13480174237628</v>
      </c>
      <c r="AM31" s="286">
        <f t="shared" si="20"/>
        <v>0</v>
      </c>
      <c r="AN31" s="906">
        <f t="shared" si="21"/>
        <v>286.13480174237628</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2124.5585684484636</v>
      </c>
      <c r="Y32" s="907">
        <f>Parameters!S133</f>
        <v>0.71500000000000008</v>
      </c>
      <c r="Z32" s="907">
        <f t="shared" si="9"/>
        <v>0.4</v>
      </c>
      <c r="AA32" s="906">
        <f t="shared" si="10"/>
        <v>303.81187528813035</v>
      </c>
      <c r="AB32" s="906">
        <f t="shared" si="11"/>
        <v>303.81187528813035</v>
      </c>
      <c r="AC32" s="286">
        <f t="shared" si="12"/>
        <v>0</v>
      </c>
      <c r="AD32" s="906">
        <f t="shared" si="13"/>
        <v>575.99171807915684</v>
      </c>
      <c r="AE32" s="906">
        <f t="shared" si="14"/>
        <v>13.95495895134979</v>
      </c>
      <c r="AF32" s="915">
        <f t="shared" si="15"/>
        <v>9.3033059675665264</v>
      </c>
      <c r="AG32" s="1450">
        <f t="shared" si="16"/>
        <v>0.13527885904981399</v>
      </c>
      <c r="AH32" s="914">
        <f>'Baseline data (from input)'!AS18*AG32</f>
        <v>2124.5585684484636</v>
      </c>
      <c r="AI32" s="907">
        <f>Parameters!S133</f>
        <v>0.71500000000000008</v>
      </c>
      <c r="AJ32" s="907">
        <f t="shared" si="17"/>
        <v>0.4</v>
      </c>
      <c r="AK32" s="906">
        <f t="shared" si="18"/>
        <v>303.81187528813035</v>
      </c>
      <c r="AL32" s="906">
        <f t="shared" si="19"/>
        <v>303.81187528813035</v>
      </c>
      <c r="AM32" s="286">
        <f t="shared" si="20"/>
        <v>0</v>
      </c>
      <c r="AN32" s="906">
        <f t="shared" si="21"/>
        <v>575.99171807915684</v>
      </c>
      <c r="AO32" s="906">
        <f t="shared" si="22"/>
        <v>13.95495895134979</v>
      </c>
      <c r="AP32" s="915">
        <f t="shared" si="23"/>
        <v>9.3033059675665264</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9.3033059675665264</v>
      </c>
      <c r="BD32" s="1080">
        <f t="shared" si="33"/>
        <v>0</v>
      </c>
      <c r="BE32" s="301">
        <f t="shared" si="34"/>
        <v>49.287842540672301</v>
      </c>
      <c r="BF32" s="104">
        <v>0</v>
      </c>
      <c r="BG32" s="302">
        <f t="shared" si="35"/>
        <v>49.287842540672301</v>
      </c>
      <c r="BI32" s="300">
        <f t="shared" si="36"/>
        <v>39.984536573105771</v>
      </c>
      <c r="BJ32" s="301">
        <f t="shared" si="37"/>
        <v>9.3033059675665264</v>
      </c>
      <c r="BK32" s="1080">
        <f t="shared" si="38"/>
        <v>0</v>
      </c>
      <c r="BL32" s="301">
        <f t="shared" si="39"/>
        <v>49.287842540672301</v>
      </c>
      <c r="BM32" s="104">
        <v>0</v>
      </c>
      <c r="BN32" s="302">
        <f t="shared" si="40"/>
        <v>49.287842540672301</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2281.2152906763922</v>
      </c>
      <c r="Y33" s="908">
        <f>Parameters!S134</f>
        <v>0.71500000000000008</v>
      </c>
      <c r="Z33" s="908">
        <f t="shared" si="9"/>
        <v>0.4</v>
      </c>
      <c r="AA33" s="906">
        <f t="shared" si="10"/>
        <v>326.21378656672414</v>
      </c>
      <c r="AB33" s="906">
        <f t="shared" si="11"/>
        <v>326.21378656672414</v>
      </c>
      <c r="AC33" s="286">
        <f t="shared" si="12"/>
        <v>0</v>
      </c>
      <c r="AD33" s="906">
        <f t="shared" si="13"/>
        <v>874.11405707233803</v>
      </c>
      <c r="AE33" s="906">
        <f t="shared" si="14"/>
        <v>28.091447573542965</v>
      </c>
      <c r="AF33" s="915">
        <f t="shared" si="15"/>
        <v>18.72763171569531</v>
      </c>
      <c r="AG33" s="1450">
        <f t="shared" si="16"/>
        <v>0.13527885904981399</v>
      </c>
      <c r="AH33" s="914">
        <f>'Baseline data (from input)'!AS19*AG33</f>
        <v>2281.2152906763922</v>
      </c>
      <c r="AI33" s="908">
        <f>Parameters!S134</f>
        <v>0.71500000000000008</v>
      </c>
      <c r="AJ33" s="908">
        <f t="shared" si="17"/>
        <v>0.4</v>
      </c>
      <c r="AK33" s="906">
        <f t="shared" si="18"/>
        <v>326.21378656672414</v>
      </c>
      <c r="AL33" s="906">
        <f t="shared" si="19"/>
        <v>326.21378656672414</v>
      </c>
      <c r="AM33" s="286">
        <f t="shared" si="20"/>
        <v>0</v>
      </c>
      <c r="AN33" s="906">
        <f t="shared" si="21"/>
        <v>874.11405707233803</v>
      </c>
      <c r="AO33" s="906">
        <f t="shared" si="22"/>
        <v>28.091447573542965</v>
      </c>
      <c r="AP33" s="915">
        <f t="shared" si="23"/>
        <v>18.72763171569531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18.72763171569531</v>
      </c>
      <c r="BD33" s="1080">
        <f t="shared" si="33"/>
        <v>0</v>
      </c>
      <c r="BE33" s="301">
        <f t="shared" si="34"/>
        <v>61.962622598353143</v>
      </c>
      <c r="BF33" s="104">
        <v>0</v>
      </c>
      <c r="BG33" s="302">
        <f t="shared" si="35"/>
        <v>61.962622598353143</v>
      </c>
      <c r="BI33" s="300">
        <f t="shared" si="36"/>
        <v>43.234990882657833</v>
      </c>
      <c r="BJ33" s="301">
        <f t="shared" si="37"/>
        <v>18.72763171569531</v>
      </c>
      <c r="BK33" s="1080">
        <f t="shared" si="38"/>
        <v>0</v>
      </c>
      <c r="BL33" s="301">
        <f t="shared" si="39"/>
        <v>61.962622598353143</v>
      </c>
      <c r="BM33" s="104">
        <v>0</v>
      </c>
      <c r="BN33" s="302">
        <f t="shared" si="40"/>
        <v>61.962622598353143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2462.3388041559415</v>
      </c>
      <c r="Y34" s="908">
        <f>Parameters!S135</f>
        <v>0.71500000000000008</v>
      </c>
      <c r="Z34" s="908">
        <f t="shared" si="9"/>
        <v>0.4</v>
      </c>
      <c r="AA34" s="906">
        <f t="shared" si="10"/>
        <v>352.11444899429972</v>
      </c>
      <c r="AB34" s="906">
        <f t="shared" si="11"/>
        <v>352.11444899429972</v>
      </c>
      <c r="AC34" s="286">
        <f t="shared" si="12"/>
        <v>0</v>
      </c>
      <c r="AD34" s="906">
        <f t="shared" si="13"/>
        <v>1183.5974604512041</v>
      </c>
      <c r="AE34" s="906">
        <f t="shared" si="14"/>
        <v>42.631045615433642</v>
      </c>
      <c r="AF34" s="915">
        <f t="shared" si="15"/>
        <v>28.420697076955761</v>
      </c>
      <c r="AG34" s="1450">
        <f t="shared" si="16"/>
        <v>0.13527885904981399</v>
      </c>
      <c r="AH34" s="914">
        <f>'Baseline data (from input)'!AS20*AG34</f>
        <v>2462.3388041559415</v>
      </c>
      <c r="AI34" s="908">
        <f>Parameters!S135</f>
        <v>0.71500000000000008</v>
      </c>
      <c r="AJ34" s="908">
        <f t="shared" si="17"/>
        <v>0.4</v>
      </c>
      <c r="AK34" s="906">
        <f t="shared" si="18"/>
        <v>352.11444899429972</v>
      </c>
      <c r="AL34" s="906">
        <f t="shared" si="19"/>
        <v>352.11444899429972</v>
      </c>
      <c r="AM34" s="286">
        <f t="shared" si="20"/>
        <v>0</v>
      </c>
      <c r="AN34" s="906">
        <f t="shared" si="21"/>
        <v>1183.5974604512041</v>
      </c>
      <c r="AO34" s="906">
        <f t="shared" si="22"/>
        <v>42.631045615433642</v>
      </c>
      <c r="AP34" s="915">
        <f t="shared" si="23"/>
        <v>28.420697076955761</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28.420697076955761</v>
      </c>
      <c r="BD34" s="1080">
        <f t="shared" si="33"/>
        <v>0</v>
      </c>
      <c r="BE34" s="301">
        <f t="shared" si="34"/>
        <v>74.884084174324187</v>
      </c>
      <c r="BF34" s="104">
        <v>0</v>
      </c>
      <c r="BG34" s="302">
        <f t="shared" si="35"/>
        <v>74.884084174324187</v>
      </c>
      <c r="BI34" s="300">
        <f t="shared" si="36"/>
        <v>46.463387097368418</v>
      </c>
      <c r="BJ34" s="301">
        <f t="shared" si="37"/>
        <v>28.420697076955761</v>
      </c>
      <c r="BK34" s="1080">
        <f t="shared" si="38"/>
        <v>0</v>
      </c>
      <c r="BL34" s="301">
        <f t="shared" si="39"/>
        <v>74.884084174324187</v>
      </c>
      <c r="BM34" s="104">
        <v>0</v>
      </c>
      <c r="BN34" s="302">
        <f t="shared" si="40"/>
        <v>74.884084174324187</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2613.1019198848221</v>
      </c>
      <c r="Y35" s="908">
        <f>Parameters!S136</f>
        <v>0.71500000000000008</v>
      </c>
      <c r="Z35" s="908">
        <f t="shared" si="9"/>
        <v>0.4</v>
      </c>
      <c r="AA35" s="906">
        <f t="shared" si="10"/>
        <v>373.67357454352964</v>
      </c>
      <c r="AB35" s="906">
        <f t="shared" si="11"/>
        <v>373.67357454352964</v>
      </c>
      <c r="AC35" s="286">
        <f t="shared" si="12"/>
        <v>0</v>
      </c>
      <c r="AD35" s="906">
        <f t="shared" si="13"/>
        <v>1499.5463056890351</v>
      </c>
      <c r="AE35" s="906">
        <f t="shared" si="14"/>
        <v>57.724729305698609</v>
      </c>
      <c r="AF35" s="915">
        <f t="shared" si="15"/>
        <v>38.483152870465737</v>
      </c>
      <c r="AG35" s="1450">
        <f t="shared" si="16"/>
        <v>0.13527885904981399</v>
      </c>
      <c r="AH35" s="914">
        <f>'Baseline data (from input)'!AS21*AG35</f>
        <v>2613.1019198848221</v>
      </c>
      <c r="AI35" s="908">
        <f>Parameters!S136</f>
        <v>0.71500000000000008</v>
      </c>
      <c r="AJ35" s="908">
        <f t="shared" si="17"/>
        <v>0.4</v>
      </c>
      <c r="AK35" s="906">
        <f t="shared" si="18"/>
        <v>373.67357454352964</v>
      </c>
      <c r="AL35" s="906">
        <f t="shared" si="19"/>
        <v>373.67357454352964</v>
      </c>
      <c r="AM35" s="286">
        <f t="shared" si="20"/>
        <v>0</v>
      </c>
      <c r="AN35" s="906">
        <f t="shared" si="21"/>
        <v>1499.5463056890351</v>
      </c>
      <c r="AO35" s="906">
        <f t="shared" si="22"/>
        <v>57.724729305698609</v>
      </c>
      <c r="AP35" s="915">
        <f t="shared" si="23"/>
        <v>38.483152870465737</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38.483152870465737</v>
      </c>
      <c r="BD35" s="1080">
        <f t="shared" si="33"/>
        <v>0</v>
      </c>
      <c r="BE35" s="301">
        <f t="shared" si="34"/>
        <v>88.153953873683122</v>
      </c>
      <c r="BF35" s="104">
        <v>0</v>
      </c>
      <c r="BG35" s="302">
        <f t="shared" si="35"/>
        <v>88.153953873683122</v>
      </c>
      <c r="BI35" s="300">
        <f t="shared" si="36"/>
        <v>49.670801003217377</v>
      </c>
      <c r="BJ35" s="301">
        <f t="shared" si="37"/>
        <v>38.483152870465737</v>
      </c>
      <c r="BK35" s="1080">
        <f t="shared" si="38"/>
        <v>0</v>
      </c>
      <c r="BL35" s="301">
        <f t="shared" si="39"/>
        <v>88.153953873683122</v>
      </c>
      <c r="BM35" s="104">
        <v>0</v>
      </c>
      <c r="BN35" s="302">
        <f t="shared" si="40"/>
        <v>88.153953873683122</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2729.0794384202059</v>
      </c>
      <c r="Y36" s="908">
        <f>Parameters!S137</f>
        <v>0.71500000000000008</v>
      </c>
      <c r="Z36" s="908">
        <f t="shared" si="9"/>
        <v>0.4</v>
      </c>
      <c r="AA36" s="906">
        <f t="shared" si="10"/>
        <v>390.25835969408951</v>
      </c>
      <c r="AB36" s="906">
        <f t="shared" si="11"/>
        <v>390.25835969408951</v>
      </c>
      <c r="AC36" s="286">
        <f t="shared" si="12"/>
        <v>0</v>
      </c>
      <c r="AD36" s="906">
        <f t="shared" si="13"/>
        <v>1816.6709290668421</v>
      </c>
      <c r="AE36" s="906">
        <f t="shared" si="14"/>
        <v>73.133736316282466</v>
      </c>
      <c r="AF36" s="915">
        <f t="shared" si="15"/>
        <v>48.755824210854975</v>
      </c>
      <c r="AG36" s="1450">
        <f t="shared" si="16"/>
        <v>0.13527885904981399</v>
      </c>
      <c r="AH36" s="914">
        <f>'Baseline data (from input)'!AS22*AG36</f>
        <v>2729.0794384202059</v>
      </c>
      <c r="AI36" s="908">
        <f>Parameters!S137</f>
        <v>0.71500000000000008</v>
      </c>
      <c r="AJ36" s="908">
        <f t="shared" si="17"/>
        <v>0.4</v>
      </c>
      <c r="AK36" s="906">
        <f t="shared" si="18"/>
        <v>390.25835969408951</v>
      </c>
      <c r="AL36" s="906">
        <f t="shared" si="19"/>
        <v>390.25835969408951</v>
      </c>
      <c r="AM36" s="286">
        <f t="shared" si="20"/>
        <v>0</v>
      </c>
      <c r="AN36" s="906">
        <f t="shared" si="21"/>
        <v>1816.6709290668421</v>
      </c>
      <c r="AO36" s="906">
        <f t="shared" si="22"/>
        <v>73.133736316282466</v>
      </c>
      <c r="AP36" s="915">
        <f t="shared" si="23"/>
        <v>48.755824210854975</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48.755824210854975</v>
      </c>
      <c r="BD36" s="1080">
        <f t="shared" si="33"/>
        <v>0</v>
      </c>
      <c r="BE36" s="301">
        <f t="shared" si="34"/>
        <v>101.61408013033815</v>
      </c>
      <c r="BF36" s="104">
        <v>0</v>
      </c>
      <c r="BG36" s="302">
        <f t="shared" si="35"/>
        <v>101.61408013033815</v>
      </c>
      <c r="BI36" s="300">
        <f t="shared" si="36"/>
        <v>52.858255919483177</v>
      </c>
      <c r="BJ36" s="301">
        <f t="shared" si="37"/>
        <v>48.755824210854975</v>
      </c>
      <c r="BK36" s="1080">
        <f t="shared" si="38"/>
        <v>0</v>
      </c>
      <c r="BL36" s="301">
        <f t="shared" si="39"/>
        <v>101.61408013033815</v>
      </c>
      <c r="BM36" s="104">
        <v>0</v>
      </c>
      <c r="BN36" s="302">
        <f t="shared" si="40"/>
        <v>101.61408013033815</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2925.4797126963326</v>
      </c>
      <c r="Y37" s="908">
        <f>Parameters!S138</f>
        <v>0.71500000000000008</v>
      </c>
      <c r="Z37" s="908">
        <f t="shared" si="9"/>
        <v>0.4</v>
      </c>
      <c r="AA37" s="906">
        <f t="shared" si="10"/>
        <v>418.34359891557557</v>
      </c>
      <c r="AB37" s="906">
        <f t="shared" si="11"/>
        <v>418.34359891557557</v>
      </c>
      <c r="AC37" s="286">
        <f t="shared" si="12"/>
        <v>0</v>
      </c>
      <c r="AD37" s="906">
        <f t="shared" si="13"/>
        <v>2146.4144412790051</v>
      </c>
      <c r="AE37" s="906">
        <f t="shared" si="14"/>
        <v>88.60008670341243</v>
      </c>
      <c r="AF37" s="915">
        <f t="shared" si="15"/>
        <v>59.066724468941622</v>
      </c>
      <c r="AG37" s="1450">
        <f t="shared" si="16"/>
        <v>0.13527885904981399</v>
      </c>
      <c r="AH37" s="914">
        <f>'Baseline data (from input)'!AS23*AG37</f>
        <v>2925.4797126963326</v>
      </c>
      <c r="AI37" s="908">
        <f>Parameters!S138</f>
        <v>0.71500000000000008</v>
      </c>
      <c r="AJ37" s="908">
        <f t="shared" si="17"/>
        <v>0.4</v>
      </c>
      <c r="AK37" s="906">
        <f t="shared" si="18"/>
        <v>418.34359891557557</v>
      </c>
      <c r="AL37" s="906">
        <f t="shared" si="19"/>
        <v>418.34359891557557</v>
      </c>
      <c r="AM37" s="286">
        <f t="shared" si="20"/>
        <v>0</v>
      </c>
      <c r="AN37" s="906">
        <f t="shared" si="21"/>
        <v>2146.4144412790051</v>
      </c>
      <c r="AO37" s="906">
        <f t="shared" si="22"/>
        <v>88.60008670341243</v>
      </c>
      <c r="AP37" s="915">
        <f t="shared" si="23"/>
        <v>59.066724468941622</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59.066724468941622</v>
      </c>
      <c r="BD37" s="1080">
        <f t="shared" si="33"/>
        <v>0</v>
      </c>
      <c r="BE37" s="301">
        <f t="shared" si="34"/>
        <v>115.13325653333837</v>
      </c>
      <c r="BF37" s="104">
        <v>0</v>
      </c>
      <c r="BG37" s="302">
        <f t="shared" si="35"/>
        <v>115.13325653333837</v>
      </c>
      <c r="BI37" s="300">
        <f t="shared" si="36"/>
        <v>56.066532064396746</v>
      </c>
      <c r="BJ37" s="301">
        <f t="shared" si="37"/>
        <v>59.066724468941622</v>
      </c>
      <c r="BK37" s="1080">
        <f t="shared" si="38"/>
        <v>0</v>
      </c>
      <c r="BL37" s="301">
        <f t="shared" si="39"/>
        <v>115.13325653333837</v>
      </c>
      <c r="BM37" s="104">
        <v>0</v>
      </c>
      <c r="BN37" s="302">
        <f t="shared" si="40"/>
        <v>115.13325653333837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3046.9878981079401</v>
      </c>
      <c r="Y38" s="908">
        <f>Parameters!S139</f>
        <v>0.71500000000000008</v>
      </c>
      <c r="Z38" s="908">
        <f t="shared" si="9"/>
        <v>0.4</v>
      </c>
      <c r="AA38" s="906">
        <f t="shared" si="10"/>
        <v>435.71926942943554</v>
      </c>
      <c r="AB38" s="906">
        <f t="shared" si="11"/>
        <v>435.71926942943554</v>
      </c>
      <c r="AC38" s="286">
        <f t="shared" si="12"/>
        <v>0</v>
      </c>
      <c r="AD38" s="906">
        <f t="shared" si="13"/>
        <v>2477.4518431472852</v>
      </c>
      <c r="AE38" s="906">
        <f t="shared" si="14"/>
        <v>104.68186756115546</v>
      </c>
      <c r="AF38" s="915">
        <f t="shared" si="15"/>
        <v>69.787911707436976</v>
      </c>
      <c r="AG38" s="1450">
        <f t="shared" si="16"/>
        <v>0.13527885904981399</v>
      </c>
      <c r="AH38" s="914">
        <f>'Baseline data (from input)'!AS24*AG38</f>
        <v>3046.9878981079401</v>
      </c>
      <c r="AI38" s="908">
        <f>Parameters!S139</f>
        <v>0.71500000000000008</v>
      </c>
      <c r="AJ38" s="908">
        <f t="shared" si="17"/>
        <v>0.4</v>
      </c>
      <c r="AK38" s="906">
        <f t="shared" si="18"/>
        <v>435.71926942943554</v>
      </c>
      <c r="AL38" s="906">
        <f t="shared" si="19"/>
        <v>435.71926942943554</v>
      </c>
      <c r="AM38" s="286">
        <f t="shared" si="20"/>
        <v>0</v>
      </c>
      <c r="AN38" s="906">
        <f t="shared" si="21"/>
        <v>2477.4518431472852</v>
      </c>
      <c r="AO38" s="906">
        <f t="shared" si="22"/>
        <v>104.68186756115546</v>
      </c>
      <c r="AP38" s="915">
        <f t="shared" si="23"/>
        <v>69.787911707436976</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69.787911707436976</v>
      </c>
      <c r="BD38" s="1080">
        <f t="shared" si="33"/>
        <v>0</v>
      </c>
      <c r="BE38" s="301">
        <f t="shared" si="34"/>
        <v>129.08438831294325</v>
      </c>
      <c r="BF38" s="104">
        <v>0</v>
      </c>
      <c r="BG38" s="302">
        <f t="shared" si="35"/>
        <v>129.08438831294325</v>
      </c>
      <c r="BI38" s="300">
        <f t="shared" si="36"/>
        <v>59.296476605506278</v>
      </c>
      <c r="BJ38" s="301">
        <f t="shared" si="37"/>
        <v>69.787911707436976</v>
      </c>
      <c r="BK38" s="1080">
        <f t="shared" si="38"/>
        <v>0</v>
      </c>
      <c r="BL38" s="301">
        <f t="shared" si="39"/>
        <v>129.08438831294325</v>
      </c>
      <c r="BM38" s="104">
        <v>0</v>
      </c>
      <c r="BN38" s="302">
        <f t="shared" si="40"/>
        <v>129.08438831294325</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3190.6786860594402</v>
      </c>
      <c r="Y39" s="908">
        <f>Parameters!S140</f>
        <v>0.71500000000000008</v>
      </c>
      <c r="Z39" s="908">
        <f t="shared" si="9"/>
        <v>0.4</v>
      </c>
      <c r="AA39" s="906">
        <f t="shared" si="10"/>
        <v>456.26705210650005</v>
      </c>
      <c r="AB39" s="906">
        <f t="shared" si="11"/>
        <v>456.26705210650005</v>
      </c>
      <c r="AC39" s="286">
        <f t="shared" si="12"/>
        <v>0</v>
      </c>
      <c r="AD39" s="906">
        <f t="shared" si="13"/>
        <v>2812.8921430917253</v>
      </c>
      <c r="AE39" s="906">
        <f t="shared" si="14"/>
        <v>120.82675216205989</v>
      </c>
      <c r="AF39" s="915">
        <f t="shared" si="15"/>
        <v>80.551168108039931</v>
      </c>
      <c r="AG39" s="1450">
        <f t="shared" si="16"/>
        <v>0.13527885904981399</v>
      </c>
      <c r="AH39" s="914">
        <f>'Baseline data (from input)'!AS25*AG39</f>
        <v>3190.6786860594402</v>
      </c>
      <c r="AI39" s="908">
        <f>Parameters!S140</f>
        <v>0.71500000000000008</v>
      </c>
      <c r="AJ39" s="908">
        <f t="shared" si="17"/>
        <v>0.4</v>
      </c>
      <c r="AK39" s="906">
        <f t="shared" si="18"/>
        <v>456.26705210650005</v>
      </c>
      <c r="AL39" s="906">
        <f t="shared" si="19"/>
        <v>456.26705210650005</v>
      </c>
      <c r="AM39" s="286">
        <f t="shared" si="20"/>
        <v>0</v>
      </c>
      <c r="AN39" s="906">
        <f t="shared" si="21"/>
        <v>2812.8921430917253</v>
      </c>
      <c r="AO39" s="906">
        <f t="shared" si="22"/>
        <v>120.82675216205989</v>
      </c>
      <c r="AP39" s="915">
        <f t="shared" si="23"/>
        <v>80.551168108039931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80.551168108039931</v>
      </c>
      <c r="BD39" s="1080">
        <f t="shared" si="33"/>
        <v>0</v>
      </c>
      <c r="BE39" s="301">
        <f t="shared" si="34"/>
        <v>143.09949724249509</v>
      </c>
      <c r="BF39" s="104">
        <v>0</v>
      </c>
      <c r="BG39" s="302">
        <f t="shared" si="35"/>
        <v>143.09949724249509</v>
      </c>
      <c r="BI39" s="300">
        <f t="shared" si="36"/>
        <v>62.548329134455173</v>
      </c>
      <c r="BJ39" s="301">
        <f t="shared" si="37"/>
        <v>80.551168108039931</v>
      </c>
      <c r="BK39" s="1080">
        <f t="shared" si="38"/>
        <v>0</v>
      </c>
      <c r="BL39" s="301">
        <f t="shared" si="39"/>
        <v>143.09949724249509</v>
      </c>
      <c r="BM39" s="104">
        <v>0</v>
      </c>
      <c r="BN39" s="302">
        <f t="shared" si="40"/>
        <v>143.09949724249509</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3358.1470129856002</v>
      </c>
      <c r="Y40" s="908">
        <f>Parameters!S141</f>
        <v>0.71500000000000008</v>
      </c>
      <c r="Z40" s="908">
        <f t="shared" si="9"/>
        <v>0.4</v>
      </c>
      <c r="AA40" s="906">
        <f t="shared" si="10"/>
        <v>480.21502285694095</v>
      </c>
      <c r="AB40" s="906">
        <f t="shared" si="11"/>
        <v>480.21502285694095</v>
      </c>
      <c r="AC40" s="286">
        <f t="shared" si="12"/>
        <v>0</v>
      </c>
      <c r="AD40" s="906">
        <f t="shared" si="13"/>
        <v>3155.9207973126627</v>
      </c>
      <c r="AE40" s="906">
        <f t="shared" si="14"/>
        <v>137.18636863600335</v>
      </c>
      <c r="AF40" s="915">
        <f t="shared" si="15"/>
        <v>91.457579090668901</v>
      </c>
      <c r="AG40" s="1450">
        <f t="shared" si="16"/>
        <v>0.13527885904981399</v>
      </c>
      <c r="AH40" s="914">
        <f>'Baseline data (from input)'!AS26*AG40</f>
        <v>3358.1470129856002</v>
      </c>
      <c r="AI40" s="908">
        <f>Parameters!S141</f>
        <v>0.71500000000000008</v>
      </c>
      <c r="AJ40" s="908">
        <f t="shared" si="17"/>
        <v>0.4</v>
      </c>
      <c r="AK40" s="906">
        <f t="shared" si="18"/>
        <v>480.21502285694095</v>
      </c>
      <c r="AL40" s="906">
        <f t="shared" si="19"/>
        <v>480.21502285694095</v>
      </c>
      <c r="AM40" s="286">
        <f t="shared" si="20"/>
        <v>0</v>
      </c>
      <c r="AN40" s="906">
        <f t="shared" si="21"/>
        <v>3155.9207973126627</v>
      </c>
      <c r="AO40" s="906">
        <f t="shared" si="22"/>
        <v>137.18636863600335</v>
      </c>
      <c r="AP40" s="915">
        <f t="shared" si="23"/>
        <v>91.457579090668901</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91.457579090668901</v>
      </c>
      <c r="BD40" s="1080">
        <f t="shared" si="33"/>
        <v>0</v>
      </c>
      <c r="BE40" s="301">
        <f t="shared" si="34"/>
        <v>157.27989664853339</v>
      </c>
      <c r="BF40" s="104">
        <v>0</v>
      </c>
      <c r="BG40" s="302">
        <f t="shared" si="35"/>
        <v>157.27989664853339</v>
      </c>
      <c r="BI40" s="300">
        <f t="shared" si="36"/>
        <v>65.822317557864508</v>
      </c>
      <c r="BJ40" s="301">
        <f t="shared" si="37"/>
        <v>91.457579090668901</v>
      </c>
      <c r="BK40" s="1080">
        <f t="shared" si="38"/>
        <v>0</v>
      </c>
      <c r="BL40" s="301">
        <f t="shared" si="39"/>
        <v>157.27989664853339</v>
      </c>
      <c r="BM40" s="104">
        <v>0</v>
      </c>
      <c r="BN40" s="302">
        <f t="shared" si="40"/>
        <v>157.27989664853339</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3501.8411306336011</v>
      </c>
      <c r="Y41" s="908">
        <f>Parameters!S142</f>
        <v>0.71500000000000008</v>
      </c>
      <c r="Z41" s="908">
        <f t="shared" si="9"/>
        <v>0.4</v>
      </c>
      <c r="AA41" s="906">
        <f t="shared" si="10"/>
        <v>500.76328168060508</v>
      </c>
      <c r="AB41" s="906">
        <f t="shared" si="11"/>
        <v>500.76328168060508</v>
      </c>
      <c r="AC41" s="286">
        <f t="shared" si="12"/>
        <v>0</v>
      </c>
      <c r="AD41" s="906">
        <f t="shared" si="13"/>
        <v>3502.7680054781636</v>
      </c>
      <c r="AE41" s="906">
        <f t="shared" si="14"/>
        <v>153.91607351510405</v>
      </c>
      <c r="AF41" s="915">
        <f t="shared" si="15"/>
        <v>102.61071567673604</v>
      </c>
      <c r="AG41" s="1450">
        <f t="shared" si="16"/>
        <v>0.13527885904981399</v>
      </c>
      <c r="AH41" s="914">
        <f>'Baseline data (from input)'!AS27*AG41</f>
        <v>3501.8411306336011</v>
      </c>
      <c r="AI41" s="908">
        <f>Parameters!S142</f>
        <v>0.71500000000000008</v>
      </c>
      <c r="AJ41" s="908">
        <f t="shared" si="17"/>
        <v>0.4</v>
      </c>
      <c r="AK41" s="906">
        <f t="shared" si="18"/>
        <v>500.76328168060508</v>
      </c>
      <c r="AL41" s="906">
        <f t="shared" si="19"/>
        <v>500.76328168060508</v>
      </c>
      <c r="AM41" s="286">
        <f t="shared" si="20"/>
        <v>0</v>
      </c>
      <c r="AN41" s="906">
        <f t="shared" si="21"/>
        <v>3502.7680054781636</v>
      </c>
      <c r="AO41" s="906">
        <f t="shared" si="22"/>
        <v>153.91607351510405</v>
      </c>
      <c r="AP41" s="915">
        <f t="shared" si="23"/>
        <v>102.61071567673604</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102.61071567673604</v>
      </c>
      <c r="BD41" s="1080">
        <f t="shared" si="33"/>
        <v>0</v>
      </c>
      <c r="BE41" s="301">
        <f t="shared" si="34"/>
        <v>171.72937434395431</v>
      </c>
      <c r="BF41" s="104">
        <v>0</v>
      </c>
      <c r="BG41" s="302">
        <f t="shared" si="35"/>
        <v>171.72937434395431</v>
      </c>
      <c r="BI41" s="300">
        <f t="shared" si="36"/>
        <v>69.118658667218284</v>
      </c>
      <c r="BJ41" s="301">
        <f t="shared" si="37"/>
        <v>102.61071567673604</v>
      </c>
      <c r="BK41" s="1080">
        <f t="shared" si="38"/>
        <v>0</v>
      </c>
      <c r="BL41" s="301">
        <f t="shared" si="39"/>
        <v>171.72937434395431</v>
      </c>
      <c r="BM41" s="104">
        <v>0</v>
      </c>
      <c r="BN41" s="302">
        <f t="shared" si="40"/>
        <v>171.72937434395431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3559.7882683994508</v>
      </c>
      <c r="Y42" s="908">
        <f>Parameters!S143</f>
        <v>0.71500000000000008</v>
      </c>
      <c r="Z42" s="908">
        <f t="shared" si="9"/>
        <v>0.4</v>
      </c>
      <c r="AA42" s="906">
        <f t="shared" si="10"/>
        <v>509.04972238112157</v>
      </c>
      <c r="AB42" s="906">
        <f t="shared" si="11"/>
        <v>509.04972238112157</v>
      </c>
      <c r="AC42" s="286">
        <f t="shared" si="12"/>
        <v>0</v>
      </c>
      <c r="AD42" s="906">
        <f t="shared" si="13"/>
        <v>3840.985716391629</v>
      </c>
      <c r="AE42" s="906">
        <f t="shared" si="14"/>
        <v>170.83201146765614</v>
      </c>
      <c r="AF42" s="915">
        <f t="shared" si="15"/>
        <v>113.8880076451041</v>
      </c>
      <c r="AG42" s="1450">
        <f t="shared" si="16"/>
        <v>0.13527885904981399</v>
      </c>
      <c r="AH42" s="914">
        <f>'Baseline data (from input)'!AS28*AG42</f>
        <v>3559.7882683994508</v>
      </c>
      <c r="AI42" s="908">
        <f>Parameters!S143</f>
        <v>0.71500000000000008</v>
      </c>
      <c r="AJ42" s="908">
        <f t="shared" si="17"/>
        <v>0.4</v>
      </c>
      <c r="AK42" s="906">
        <f t="shared" si="18"/>
        <v>509.04972238112157</v>
      </c>
      <c r="AL42" s="906">
        <f t="shared" si="19"/>
        <v>509.04972238112157</v>
      </c>
      <c r="AM42" s="286">
        <f t="shared" si="20"/>
        <v>0</v>
      </c>
      <c r="AN42" s="906">
        <f t="shared" si="21"/>
        <v>3840.985716391629</v>
      </c>
      <c r="AO42" s="906">
        <f t="shared" si="22"/>
        <v>170.83201146765614</v>
      </c>
      <c r="AP42" s="915">
        <f t="shared" si="23"/>
        <v>113.8880076451041</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113.8880076451041</v>
      </c>
      <c r="BD42" s="1080">
        <f t="shared" si="33"/>
        <v>0</v>
      </c>
      <c r="BE42" s="301">
        <f t="shared" si="34"/>
        <v>193.2512278292856</v>
      </c>
      <c r="BF42" s="104">
        <v>0</v>
      </c>
      <c r="BG42" s="302">
        <f t="shared" si="35"/>
        <v>193.2512278292856</v>
      </c>
      <c r="BI42" s="300">
        <f t="shared" si="36"/>
        <v>79.363220184181515</v>
      </c>
      <c r="BJ42" s="301">
        <f t="shared" si="37"/>
        <v>113.8880076451041</v>
      </c>
      <c r="BK42" s="1080">
        <f t="shared" si="38"/>
        <v>0</v>
      </c>
      <c r="BL42" s="301">
        <f t="shared" si="39"/>
        <v>193.2512278292856</v>
      </c>
      <c r="BM42" s="104">
        <v>0</v>
      </c>
      <c r="BN42" s="302">
        <f t="shared" si="40"/>
        <v>193.2512278292856</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3722.5417101069079</v>
      </c>
      <c r="Y43" s="908">
        <f>Parameters!S144</f>
        <v>0.71500000000000008</v>
      </c>
      <c r="Z43" s="908">
        <f t="shared" si="9"/>
        <v>0.4</v>
      </c>
      <c r="AA43" s="906">
        <f t="shared" si="10"/>
        <v>532.32346454528795</v>
      </c>
      <c r="AB43" s="906">
        <f t="shared" si="11"/>
        <v>532.32346454528795</v>
      </c>
      <c r="AC43" s="286">
        <f t="shared" si="12"/>
        <v>0</v>
      </c>
      <c r="AD43" s="906">
        <f t="shared" si="13"/>
        <v>4185.9820970639603</v>
      </c>
      <c r="AE43" s="906">
        <f t="shared" si="14"/>
        <v>187.32708387295702</v>
      </c>
      <c r="AF43" s="915">
        <f t="shared" si="15"/>
        <v>124.88472258197135</v>
      </c>
      <c r="AG43" s="1450">
        <f t="shared" si="16"/>
        <v>0.13527885904981399</v>
      </c>
      <c r="AH43" s="914">
        <f>'Baseline data (from input)'!AS29*AG43</f>
        <v>3722.5417101069079</v>
      </c>
      <c r="AI43" s="908">
        <f>Parameters!S144</f>
        <v>0.71500000000000008</v>
      </c>
      <c r="AJ43" s="908">
        <f t="shared" si="17"/>
        <v>0.4</v>
      </c>
      <c r="AK43" s="906">
        <f t="shared" si="18"/>
        <v>532.32346454528795</v>
      </c>
      <c r="AL43" s="906">
        <f t="shared" si="19"/>
        <v>532.32346454528795</v>
      </c>
      <c r="AM43" s="286">
        <f t="shared" si="20"/>
        <v>0</v>
      </c>
      <c r="AN43" s="906">
        <f t="shared" si="21"/>
        <v>4185.9820970639603</v>
      </c>
      <c r="AO43" s="906">
        <f t="shared" si="22"/>
        <v>187.32708387295702</v>
      </c>
      <c r="AP43" s="915">
        <f t="shared" si="23"/>
        <v>124.88472258197135</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124.88472258197135</v>
      </c>
      <c r="BD43" s="1080">
        <f t="shared" si="33"/>
        <v>0</v>
      </c>
      <c r="BE43" s="301">
        <f t="shared" si="34"/>
        <v>214.30853042569214</v>
      </c>
      <c r="BF43" s="104">
        <v>0</v>
      </c>
      <c r="BG43" s="302">
        <f t="shared" si="35"/>
        <v>214.30853042569214</v>
      </c>
      <c r="BI43" s="300">
        <f t="shared" si="36"/>
        <v>89.42380784372078</v>
      </c>
      <c r="BJ43" s="301">
        <f t="shared" si="37"/>
        <v>124.88472258197135</v>
      </c>
      <c r="BK43" s="1080">
        <f t="shared" si="38"/>
        <v>0</v>
      </c>
      <c r="BL43" s="301">
        <f t="shared" si="39"/>
        <v>214.30853042569214</v>
      </c>
      <c r="BM43" s="104">
        <v>0</v>
      </c>
      <c r="BN43" s="302">
        <f t="shared" si="40"/>
        <v>214.30853042569214</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3950.0282613449822</v>
      </c>
      <c r="Y44" s="908">
        <f>Parameters!S145</f>
        <v>0.71500000000000008</v>
      </c>
      <c r="Z44" s="908">
        <f t="shared" si="9"/>
        <v>0.4</v>
      </c>
      <c r="AA44" s="906">
        <f t="shared" si="10"/>
        <v>564.85404137233263</v>
      </c>
      <c r="AB44" s="906">
        <f t="shared" si="11"/>
        <v>564.85404137233263</v>
      </c>
      <c r="AC44" s="286">
        <f t="shared" si="12"/>
        <v>0</v>
      </c>
      <c r="AD44" s="906">
        <f t="shared" si="13"/>
        <v>4546.6833825327758</v>
      </c>
      <c r="AE44" s="906">
        <f t="shared" si="14"/>
        <v>204.15275590351735</v>
      </c>
      <c r="AF44" s="915">
        <f t="shared" si="15"/>
        <v>136.10183726901155</v>
      </c>
      <c r="AG44" s="1450">
        <f t="shared" si="16"/>
        <v>0.13527885904981399</v>
      </c>
      <c r="AH44" s="914">
        <f>'Baseline data (from input)'!AS30*AG44</f>
        <v>3950.0282613449822</v>
      </c>
      <c r="AI44" s="908">
        <f>Parameters!S145</f>
        <v>0.71500000000000008</v>
      </c>
      <c r="AJ44" s="908">
        <f t="shared" si="17"/>
        <v>0.4</v>
      </c>
      <c r="AK44" s="906">
        <f t="shared" si="18"/>
        <v>564.85404137233263</v>
      </c>
      <c r="AL44" s="906">
        <f t="shared" si="19"/>
        <v>564.85404137233263</v>
      </c>
      <c r="AM44" s="286">
        <f t="shared" si="20"/>
        <v>0</v>
      </c>
      <c r="AN44" s="906">
        <f t="shared" si="21"/>
        <v>4546.6833825327758</v>
      </c>
      <c r="AO44" s="906">
        <f t="shared" si="22"/>
        <v>204.15275590351735</v>
      </c>
      <c r="AP44" s="915">
        <f t="shared" si="23"/>
        <v>136.10183726901155</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136.10183726901155</v>
      </c>
      <c r="BD44" s="1080">
        <f t="shared" si="33"/>
        <v>0</v>
      </c>
      <c r="BE44" s="301">
        <f t="shared" si="34"/>
        <v>235.41484584525674</v>
      </c>
      <c r="BF44" s="104">
        <v>0</v>
      </c>
      <c r="BG44" s="302">
        <f t="shared" si="35"/>
        <v>235.41484584525674</v>
      </c>
      <c r="BI44" s="300">
        <f t="shared" si="36"/>
        <v>99.313008576245181</v>
      </c>
      <c r="BJ44" s="301">
        <f t="shared" si="37"/>
        <v>136.10183726901155</v>
      </c>
      <c r="BK44" s="1080">
        <f t="shared" si="38"/>
        <v>0</v>
      </c>
      <c r="BL44" s="301">
        <f t="shared" si="39"/>
        <v>235.41484584525674</v>
      </c>
      <c r="BM44" s="104">
        <v>0</v>
      </c>
      <c r="BN44" s="302">
        <f t="shared" si="40"/>
        <v>235.41484584525674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4016.9989434929412</v>
      </c>
      <c r="Y45" s="908">
        <f>Parameters!S146</f>
        <v>0.71500000000000008</v>
      </c>
      <c r="Z45" s="908">
        <f t="shared" si="9"/>
        <v>0.4</v>
      </c>
      <c r="AA45" s="906">
        <f t="shared" si="10"/>
        <v>574.4308489194907</v>
      </c>
      <c r="AB45" s="906">
        <f t="shared" si="11"/>
        <v>574.4308489194907</v>
      </c>
      <c r="AC45" s="286">
        <f t="shared" si="12"/>
        <v>0</v>
      </c>
      <c r="AD45" s="906">
        <f t="shared" si="13"/>
        <v>4899.3698662731031</v>
      </c>
      <c r="AE45" s="906">
        <f t="shared" si="14"/>
        <v>221.74436517916371</v>
      </c>
      <c r="AF45" s="915">
        <f t="shared" si="15"/>
        <v>147.82957678610913</v>
      </c>
      <c r="AG45" s="1450">
        <f t="shared" si="16"/>
        <v>0.13527885904981399</v>
      </c>
      <c r="AH45" s="914">
        <f>'Baseline data (from input)'!AS31*AG45</f>
        <v>4016.9989434929412</v>
      </c>
      <c r="AI45" s="908">
        <f>Parameters!S146</f>
        <v>0.71500000000000008</v>
      </c>
      <c r="AJ45" s="908">
        <f t="shared" si="17"/>
        <v>0.4</v>
      </c>
      <c r="AK45" s="906">
        <f t="shared" si="18"/>
        <v>574.4308489194907</v>
      </c>
      <c r="AL45" s="906">
        <f t="shared" si="19"/>
        <v>574.4308489194907</v>
      </c>
      <c r="AM45" s="286">
        <f t="shared" si="20"/>
        <v>0</v>
      </c>
      <c r="AN45" s="906">
        <f t="shared" si="21"/>
        <v>4899.3698662731031</v>
      </c>
      <c r="AO45" s="906">
        <f t="shared" si="22"/>
        <v>221.74436517916371</v>
      </c>
      <c r="AP45" s="915">
        <f t="shared" si="23"/>
        <v>147.82957678610913</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147.82957678610913</v>
      </c>
      <c r="BD45" s="1080">
        <f t="shared" si="33"/>
        <v>0</v>
      </c>
      <c r="BE45" s="301">
        <f t="shared" si="34"/>
        <v>256.87116741993117</v>
      </c>
      <c r="BF45" s="104">
        <v>0</v>
      </c>
      <c r="BG45" s="302">
        <f t="shared" si="35"/>
        <v>256.87116741993117</v>
      </c>
      <c r="BI45" s="300">
        <f t="shared" si="36"/>
        <v>109.04159063382205</v>
      </c>
      <c r="BJ45" s="301">
        <f t="shared" si="37"/>
        <v>147.82957678610913</v>
      </c>
      <c r="BK45" s="1080">
        <f t="shared" si="38"/>
        <v>0</v>
      </c>
      <c r="BL45" s="301">
        <f t="shared" si="39"/>
        <v>256.87116741993117</v>
      </c>
      <c r="BM45" s="104">
        <v>0</v>
      </c>
      <c r="BN45" s="302">
        <f t="shared" si="40"/>
        <v>256.87116741993117</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4107.3775655717263</v>
      </c>
      <c r="Y46" s="908">
        <f>Parameters!S147</f>
        <v>0.71500000000000008</v>
      </c>
      <c r="Z46" s="908">
        <f t="shared" si="9"/>
        <v>0.4</v>
      </c>
      <c r="AA46" s="906">
        <f t="shared" si="10"/>
        <v>587.35499187675691</v>
      </c>
      <c r="AB46" s="906">
        <f t="shared" si="11"/>
        <v>587.35499187675691</v>
      </c>
      <c r="AC46" s="286">
        <f t="shared" si="12"/>
        <v>0</v>
      </c>
      <c r="AD46" s="906">
        <f t="shared" si="13"/>
        <v>5247.7797701878608</v>
      </c>
      <c r="AE46" s="906">
        <f t="shared" si="14"/>
        <v>238.94508796199904</v>
      </c>
      <c r="AF46" s="915">
        <f t="shared" si="15"/>
        <v>159.29672530799937</v>
      </c>
      <c r="AG46" s="1450">
        <f t="shared" si="16"/>
        <v>0.13527885904981399</v>
      </c>
      <c r="AH46" s="914">
        <f>'Baseline data (from input)'!AS32*AG46</f>
        <v>4107.3775655717263</v>
      </c>
      <c r="AI46" s="908">
        <f>Parameters!S147</f>
        <v>0.71500000000000008</v>
      </c>
      <c r="AJ46" s="908">
        <f t="shared" si="17"/>
        <v>0.4</v>
      </c>
      <c r="AK46" s="906">
        <f t="shared" si="18"/>
        <v>587.35499187675691</v>
      </c>
      <c r="AL46" s="906">
        <f t="shared" si="19"/>
        <v>587.35499187675691</v>
      </c>
      <c r="AM46" s="286">
        <f t="shared" si="20"/>
        <v>0</v>
      </c>
      <c r="AN46" s="906">
        <f t="shared" si="21"/>
        <v>5247.7797701878608</v>
      </c>
      <c r="AO46" s="906">
        <f t="shared" si="22"/>
        <v>238.94508796199904</v>
      </c>
      <c r="AP46" s="915">
        <f t="shared" si="23"/>
        <v>159.29672530799937</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159.29672530799937</v>
      </c>
      <c r="BD46" s="1080">
        <f t="shared" si="33"/>
        <v>0</v>
      </c>
      <c r="BE46" s="301">
        <f t="shared" si="34"/>
        <v>277.91652240266768</v>
      </c>
      <c r="BF46" s="104">
        <v>0</v>
      </c>
      <c r="BG46" s="302">
        <f t="shared" si="35"/>
        <v>277.91652240266768</v>
      </c>
      <c r="BI46" s="300">
        <f t="shared" si="36"/>
        <v>118.6197970946683</v>
      </c>
      <c r="BJ46" s="301">
        <f t="shared" si="37"/>
        <v>159.29672530799937</v>
      </c>
      <c r="BK46" s="1080">
        <f t="shared" si="38"/>
        <v>0</v>
      </c>
      <c r="BL46" s="301">
        <f t="shared" si="39"/>
        <v>277.91652240266768</v>
      </c>
      <c r="BM46" s="104">
        <v>0</v>
      </c>
      <c r="BN46" s="302">
        <f t="shared" si="40"/>
        <v>277.91652240266768</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4103.5150889969937</v>
      </c>
      <c r="Y47" s="908">
        <f>Parameters!S148</f>
        <v>0.71500000000000008</v>
      </c>
      <c r="Z47" s="908">
        <f t="shared" si="9"/>
        <v>0.4</v>
      </c>
      <c r="AA47" s="906">
        <f t="shared" si="10"/>
        <v>586.80265772657026</v>
      </c>
      <c r="AB47" s="906">
        <f t="shared" si="11"/>
        <v>586.80265772657026</v>
      </c>
      <c r="AC47" s="286">
        <f t="shared" si="12"/>
        <v>0</v>
      </c>
      <c r="AD47" s="906">
        <f t="shared" si="13"/>
        <v>5578.6451884288581</v>
      </c>
      <c r="AE47" s="906">
        <f t="shared" si="14"/>
        <v>255.93723948557272</v>
      </c>
      <c r="AF47" s="915">
        <f t="shared" si="15"/>
        <v>170.62482632371515</v>
      </c>
      <c r="AG47" s="1450">
        <f t="shared" si="16"/>
        <v>0.13527885904981399</v>
      </c>
      <c r="AH47" s="914">
        <f>'Baseline data (from input)'!AS33*AG47</f>
        <v>4103.5150889969937</v>
      </c>
      <c r="AI47" s="908">
        <f>Parameters!S148</f>
        <v>0.71500000000000008</v>
      </c>
      <c r="AJ47" s="908">
        <f t="shared" si="17"/>
        <v>0.4</v>
      </c>
      <c r="AK47" s="906">
        <f t="shared" si="18"/>
        <v>586.80265772657026</v>
      </c>
      <c r="AL47" s="906">
        <f t="shared" si="19"/>
        <v>586.80265772657026</v>
      </c>
      <c r="AM47" s="286">
        <f t="shared" si="20"/>
        <v>0</v>
      </c>
      <c r="AN47" s="906">
        <f t="shared" si="21"/>
        <v>5578.6451884288581</v>
      </c>
      <c r="AO47" s="906">
        <f t="shared" si="22"/>
        <v>255.93723948557272</v>
      </c>
      <c r="AP47" s="915">
        <f t="shared" si="23"/>
        <v>170.62482632371515</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170.62482632371515</v>
      </c>
      <c r="BD47" s="1080">
        <f t="shared" si="33"/>
        <v>0</v>
      </c>
      <c r="BE47" s="301">
        <f t="shared" si="34"/>
        <v>298.68099299339463</v>
      </c>
      <c r="BF47" s="104">
        <v>0</v>
      </c>
      <c r="BG47" s="302">
        <f t="shared" si="35"/>
        <v>298.68099299339463</v>
      </c>
      <c r="BI47" s="300">
        <f t="shared" si="36"/>
        <v>128.05616666967944</v>
      </c>
      <c r="BJ47" s="301">
        <f t="shared" si="37"/>
        <v>170.62482632371515</v>
      </c>
      <c r="BK47" s="1080">
        <f t="shared" si="38"/>
        <v>0</v>
      </c>
      <c r="BL47" s="301">
        <f t="shared" si="39"/>
        <v>298.68099299339463</v>
      </c>
      <c r="BM47" s="104">
        <v>0</v>
      </c>
      <c r="BN47" s="302">
        <f t="shared" si="40"/>
        <v>298.68099299339463</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4227.2175606820056</v>
      </c>
      <c r="Y48" s="908">
        <f>Parameters!S149</f>
        <v>0.71500000000000008</v>
      </c>
      <c r="Z48" s="908">
        <f t="shared" si="9"/>
        <v>0.4</v>
      </c>
      <c r="AA48" s="906">
        <f t="shared" si="10"/>
        <v>604.49211117752691</v>
      </c>
      <c r="AB48" s="906">
        <f t="shared" si="11"/>
        <v>604.49211117752691</v>
      </c>
      <c r="AC48" s="286">
        <f t="shared" si="12"/>
        <v>0</v>
      </c>
      <c r="AD48" s="906">
        <f t="shared" si="13"/>
        <v>5911.0635632603862</v>
      </c>
      <c r="AE48" s="906">
        <f t="shared" si="14"/>
        <v>272.0737363459981</v>
      </c>
      <c r="AF48" s="915">
        <f t="shared" si="15"/>
        <v>181.38249089733208</v>
      </c>
      <c r="AG48" s="1450">
        <f t="shared" si="16"/>
        <v>0.13527885904981399</v>
      </c>
      <c r="AH48" s="914">
        <f>'Baseline data (from input)'!AS34*AG48</f>
        <v>4227.2175606820056</v>
      </c>
      <c r="AI48" s="908">
        <f>Parameters!S149</f>
        <v>0.71500000000000008</v>
      </c>
      <c r="AJ48" s="908">
        <f t="shared" si="17"/>
        <v>0.4</v>
      </c>
      <c r="AK48" s="906">
        <f t="shared" si="18"/>
        <v>604.49211117752691</v>
      </c>
      <c r="AL48" s="906">
        <f t="shared" si="19"/>
        <v>604.49211117752691</v>
      </c>
      <c r="AM48" s="286">
        <f t="shared" si="20"/>
        <v>0</v>
      </c>
      <c r="AN48" s="906">
        <f t="shared" si="21"/>
        <v>5911.0635632603862</v>
      </c>
      <c r="AO48" s="906">
        <f t="shared" si="22"/>
        <v>272.0737363459981</v>
      </c>
      <c r="AP48" s="915">
        <f t="shared" si="23"/>
        <v>181.38249089733208</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181.38249089733208</v>
      </c>
      <c r="BD48" s="1080">
        <f t="shared" si="33"/>
        <v>0</v>
      </c>
      <c r="BE48" s="301">
        <f t="shared" si="34"/>
        <v>318.73890291623485</v>
      </c>
      <c r="BF48" s="104">
        <v>0</v>
      </c>
      <c r="BG48" s="302">
        <f t="shared" si="35"/>
        <v>318.73890291623485</v>
      </c>
      <c r="BI48" s="300">
        <f t="shared" si="36"/>
        <v>137.35641201890277</v>
      </c>
      <c r="BJ48" s="301">
        <f t="shared" si="37"/>
        <v>181.38249089733208</v>
      </c>
      <c r="BK48" s="1080">
        <f t="shared" si="38"/>
        <v>0</v>
      </c>
      <c r="BL48" s="301">
        <f t="shared" si="39"/>
        <v>318.73890291623485</v>
      </c>
      <c r="BM48" s="104">
        <v>0</v>
      </c>
      <c r="BN48" s="302">
        <f t="shared" si="40"/>
        <v>318.73890291623485</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4387.45040346119</v>
      </c>
      <c r="Y49" s="908">
        <f>Parameters!S150</f>
        <v>0.71500000000000008</v>
      </c>
      <c r="Z49" s="908">
        <f t="shared" si="9"/>
        <v>0.4</v>
      </c>
      <c r="AA49" s="906">
        <f t="shared" si="10"/>
        <v>627.40540769495033</v>
      </c>
      <c r="AB49" s="906">
        <f t="shared" si="11"/>
        <v>627.40540769495033</v>
      </c>
      <c r="AC49" s="286">
        <f t="shared" si="12"/>
        <v>0</v>
      </c>
      <c r="AD49" s="906">
        <f t="shared" si="13"/>
        <v>6250.1829991622681</v>
      </c>
      <c r="AE49" s="906">
        <f t="shared" si="14"/>
        <v>288.28597179306911</v>
      </c>
      <c r="AF49" s="915">
        <f t="shared" si="15"/>
        <v>192.19064786204606</v>
      </c>
      <c r="AG49" s="1450">
        <f t="shared" si="16"/>
        <v>0.13527885904981399</v>
      </c>
      <c r="AH49" s="914">
        <f>'Baseline data (from input)'!AS35*AG49</f>
        <v>4387.45040346119</v>
      </c>
      <c r="AI49" s="908">
        <f>Parameters!S150</f>
        <v>0.71500000000000008</v>
      </c>
      <c r="AJ49" s="908">
        <f t="shared" si="17"/>
        <v>0.4</v>
      </c>
      <c r="AK49" s="906">
        <f t="shared" si="18"/>
        <v>627.40540769495033</v>
      </c>
      <c r="AL49" s="906">
        <f t="shared" si="19"/>
        <v>627.40540769495033</v>
      </c>
      <c r="AM49" s="286">
        <f t="shared" si="20"/>
        <v>0</v>
      </c>
      <c r="AN49" s="906">
        <f t="shared" si="21"/>
        <v>6250.1829991622681</v>
      </c>
      <c r="AO49" s="906">
        <f t="shared" si="22"/>
        <v>288.28597179306911</v>
      </c>
      <c r="AP49" s="915">
        <f t="shared" si="23"/>
        <v>192.19064786204606</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192.19064786204606</v>
      </c>
      <c r="BD49" s="1080">
        <f t="shared" si="33"/>
        <v>0</v>
      </c>
      <c r="BE49" s="301">
        <f t="shared" si="34"/>
        <v>338.72444629697588</v>
      </c>
      <c r="BF49" s="104">
        <v>0</v>
      </c>
      <c r="BG49" s="302">
        <f t="shared" si="35"/>
        <v>338.72444629697588</v>
      </c>
      <c r="BI49" s="300">
        <f t="shared" si="36"/>
        <v>146.53379843492979</v>
      </c>
      <c r="BJ49" s="301">
        <f t="shared" si="37"/>
        <v>192.19064786204606</v>
      </c>
      <c r="BK49" s="1080">
        <f t="shared" si="38"/>
        <v>0</v>
      </c>
      <c r="BL49" s="301">
        <f t="shared" si="39"/>
        <v>338.72444629697588</v>
      </c>
      <c r="BM49" s="104">
        <v>0</v>
      </c>
      <c r="BN49" s="302">
        <f t="shared" si="40"/>
        <v>338.72444629697588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4677.9252903090164</v>
      </c>
      <c r="Y50" s="908">
        <f>Parameters!S151</f>
        <v>0.71500000000000008</v>
      </c>
      <c r="Z50" s="908">
        <f t="shared" si="9"/>
        <v>0.4</v>
      </c>
      <c r="AA50" s="906">
        <f t="shared" si="10"/>
        <v>668.94331651418952</v>
      </c>
      <c r="AB50" s="906">
        <f t="shared" si="11"/>
        <v>668.94331651418952</v>
      </c>
      <c r="AC50" s="286">
        <f t="shared" si="12"/>
        <v>0</v>
      </c>
      <c r="AD50" s="906">
        <f t="shared" si="13"/>
        <v>6614.3012938314605</v>
      </c>
      <c r="AE50" s="906">
        <f t="shared" si="14"/>
        <v>304.82502184499708</v>
      </c>
      <c r="AF50" s="915">
        <f t="shared" si="15"/>
        <v>203.21668122999804</v>
      </c>
      <c r="AG50" s="1450">
        <f t="shared" si="16"/>
        <v>0.13527885904981399</v>
      </c>
      <c r="AH50" s="914">
        <f>'Baseline data (from input)'!AS36*AG50</f>
        <v>4677.9252903090164</v>
      </c>
      <c r="AI50" s="908">
        <f>Parameters!S151</f>
        <v>0.71500000000000008</v>
      </c>
      <c r="AJ50" s="908">
        <f t="shared" si="17"/>
        <v>0.4</v>
      </c>
      <c r="AK50" s="906">
        <f t="shared" si="18"/>
        <v>668.94331651418952</v>
      </c>
      <c r="AL50" s="906">
        <f t="shared" si="19"/>
        <v>668.94331651418952</v>
      </c>
      <c r="AM50" s="286">
        <f t="shared" si="20"/>
        <v>0</v>
      </c>
      <c r="AN50" s="906">
        <f t="shared" si="21"/>
        <v>6614.3012938314605</v>
      </c>
      <c r="AO50" s="906">
        <f t="shared" si="22"/>
        <v>304.82502184499708</v>
      </c>
      <c r="AP50" s="915">
        <f t="shared" si="23"/>
        <v>203.21668122999804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203.21668122999804</v>
      </c>
      <c r="BD50" s="1080">
        <f t="shared" si="33"/>
        <v>0</v>
      </c>
      <c r="BE50" s="301">
        <f t="shared" si="34"/>
        <v>358.83328796892079</v>
      </c>
      <c r="BF50" s="104">
        <v>0</v>
      </c>
      <c r="BG50" s="302">
        <f t="shared" si="35"/>
        <v>358.83328796892079</v>
      </c>
      <c r="BI50" s="300">
        <f t="shared" si="36"/>
        <v>155.61660673892274</v>
      </c>
      <c r="BJ50" s="301">
        <f t="shared" si="37"/>
        <v>203.21668122999804</v>
      </c>
      <c r="BK50" s="1080">
        <f t="shared" si="38"/>
        <v>0</v>
      </c>
      <c r="BL50" s="301">
        <f t="shared" si="39"/>
        <v>358.83328796892079</v>
      </c>
      <c r="BM50" s="104">
        <v>0</v>
      </c>
      <c r="BN50" s="302">
        <f t="shared" si="40"/>
        <v>358.83328796892079</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4928.6965817794771</v>
      </c>
      <c r="Y51" s="908">
        <f>Parameters!S152</f>
        <v>0.71500000000000008</v>
      </c>
      <c r="Z51" s="908">
        <f t="shared" si="9"/>
        <v>0.4</v>
      </c>
      <c r="AA51" s="906">
        <f t="shared" si="10"/>
        <v>704.80361119446536</v>
      </c>
      <c r="AB51" s="906">
        <f t="shared" si="11"/>
        <v>704.80361119446536</v>
      </c>
      <c r="AC51" s="286">
        <f t="shared" si="12"/>
        <v>0</v>
      </c>
      <c r="AD51" s="906">
        <f t="shared" si="13"/>
        <v>6996.521624400094</v>
      </c>
      <c r="AE51" s="906">
        <f t="shared" si="14"/>
        <v>322.58328062583223</v>
      </c>
      <c r="AF51" s="915">
        <f t="shared" si="15"/>
        <v>215.05552041722149</v>
      </c>
      <c r="AG51" s="1450">
        <f t="shared" si="16"/>
        <v>0.13527885904981399</v>
      </c>
      <c r="AH51" s="914">
        <f>'Baseline data (from input)'!AS37*AG51</f>
        <v>4928.6965817794771</v>
      </c>
      <c r="AI51" s="908">
        <f>Parameters!S152</f>
        <v>0.71500000000000008</v>
      </c>
      <c r="AJ51" s="908">
        <f t="shared" si="17"/>
        <v>0.4</v>
      </c>
      <c r="AK51" s="906">
        <f t="shared" si="18"/>
        <v>704.80361119446536</v>
      </c>
      <c r="AL51" s="906">
        <f t="shared" si="19"/>
        <v>704.80361119446536</v>
      </c>
      <c r="AM51" s="286">
        <f t="shared" si="20"/>
        <v>0</v>
      </c>
      <c r="AN51" s="906">
        <f t="shared" si="21"/>
        <v>6996.521624400094</v>
      </c>
      <c r="AO51" s="906">
        <f t="shared" si="22"/>
        <v>322.58328062583223</v>
      </c>
      <c r="AP51" s="915">
        <f t="shared" si="23"/>
        <v>215.05552041722149</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215.05552041722149</v>
      </c>
      <c r="BD51" s="1080">
        <f t="shared" si="33"/>
        <v>0</v>
      </c>
      <c r="BE51" s="301">
        <f t="shared" si="34"/>
        <v>379.69448773635304</v>
      </c>
      <c r="BF51" s="104">
        <v>0</v>
      </c>
      <c r="BG51" s="302">
        <f t="shared" si="35"/>
        <v>379.69448773635304</v>
      </c>
      <c r="BI51" s="300">
        <f t="shared" si="36"/>
        <v>164.63896731913152</v>
      </c>
      <c r="BJ51" s="301">
        <f t="shared" si="37"/>
        <v>215.05552041722149</v>
      </c>
      <c r="BK51" s="1080">
        <f t="shared" si="38"/>
        <v>0</v>
      </c>
      <c r="BL51" s="301">
        <f t="shared" si="39"/>
        <v>379.69448773635304</v>
      </c>
      <c r="BM51" s="104">
        <v>0</v>
      </c>
      <c r="BN51" s="302">
        <f t="shared" si="40"/>
        <v>379.69448773635304</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4909.8004140529156</v>
      </c>
      <c r="Y52" s="908">
        <f>Parameters!S153</f>
        <v>0.71500000000000008</v>
      </c>
      <c r="Z52" s="908">
        <f t="shared" si="9"/>
        <v>0.4</v>
      </c>
      <c r="AA52" s="906">
        <f t="shared" si="10"/>
        <v>702.101459209567</v>
      </c>
      <c r="AB52" s="906">
        <f t="shared" si="11"/>
        <v>702.101459209567</v>
      </c>
      <c r="AC52" s="286">
        <f t="shared" si="12"/>
        <v>0</v>
      </c>
      <c r="AD52" s="906">
        <f t="shared" si="13"/>
        <v>7357.3986974944692</v>
      </c>
      <c r="AE52" s="906">
        <f t="shared" si="14"/>
        <v>341.22438611519181</v>
      </c>
      <c r="AF52" s="915">
        <f t="shared" si="15"/>
        <v>227.48292407679455</v>
      </c>
      <c r="AG52" s="1450">
        <f t="shared" si="16"/>
        <v>0.13527885904981399</v>
      </c>
      <c r="AH52" s="914">
        <f>'Baseline data (from input)'!AS38*AG52</f>
        <v>4909.8004140529156</v>
      </c>
      <c r="AI52" s="908">
        <f>Parameters!S153</f>
        <v>0.71500000000000008</v>
      </c>
      <c r="AJ52" s="908">
        <f t="shared" si="17"/>
        <v>0.4</v>
      </c>
      <c r="AK52" s="906">
        <f t="shared" si="18"/>
        <v>702.101459209567</v>
      </c>
      <c r="AL52" s="906">
        <f t="shared" si="19"/>
        <v>702.101459209567</v>
      </c>
      <c r="AM52" s="286">
        <f t="shared" si="20"/>
        <v>0</v>
      </c>
      <c r="AN52" s="906">
        <f t="shared" si="21"/>
        <v>7357.3986974944692</v>
      </c>
      <c r="AO52" s="906">
        <f t="shared" si="22"/>
        <v>341.22438611519181</v>
      </c>
      <c r="AP52" s="915">
        <f t="shared" si="23"/>
        <v>227.48292407679455</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227.48292407679455</v>
      </c>
      <c r="BD52" s="1080">
        <f t="shared" si="33"/>
        <v>0</v>
      </c>
      <c r="BE52" s="301">
        <f t="shared" si="34"/>
        <v>401.11325806566902</v>
      </c>
      <c r="BF52" s="104">
        <v>0</v>
      </c>
      <c r="BG52" s="302">
        <f t="shared" si="35"/>
        <v>401.11325806566902</v>
      </c>
      <c r="BI52" s="300">
        <f t="shared" si="36"/>
        <v>173.63033398887444</v>
      </c>
      <c r="BJ52" s="301">
        <f t="shared" si="37"/>
        <v>227.48292407679455</v>
      </c>
      <c r="BK52" s="1080">
        <f t="shared" si="38"/>
        <v>0</v>
      </c>
      <c r="BL52" s="301">
        <f t="shared" si="39"/>
        <v>401.11325806566902</v>
      </c>
      <c r="BM52" s="104">
        <v>0</v>
      </c>
      <c r="BN52" s="302">
        <f t="shared" si="40"/>
        <v>401.11325806566902</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4819.1387656754987</v>
      </c>
      <c r="Y53" s="908">
        <f>Parameters!S154</f>
        <v>0.71500000000000008</v>
      </c>
      <c r="Z53" s="908">
        <f t="shared" si="9"/>
        <v>0.4</v>
      </c>
      <c r="AA53" s="906">
        <f t="shared" si="10"/>
        <v>689.13684349159644</v>
      </c>
      <c r="AB53" s="906">
        <f t="shared" si="11"/>
        <v>689.13684349159644</v>
      </c>
      <c r="AC53" s="286">
        <f t="shared" si="12"/>
        <v>0</v>
      </c>
      <c r="AD53" s="906">
        <f t="shared" si="13"/>
        <v>7687.7109723315634</v>
      </c>
      <c r="AE53" s="906">
        <f t="shared" si="14"/>
        <v>358.82456865450234</v>
      </c>
      <c r="AF53" s="915">
        <f t="shared" si="15"/>
        <v>239.21637910300157</v>
      </c>
      <c r="AG53" s="1450">
        <f t="shared" si="16"/>
        <v>0.13527885904981399</v>
      </c>
      <c r="AH53" s="914">
        <f>'Baseline data (from input)'!AS39*AG53</f>
        <v>4819.1387656754987</v>
      </c>
      <c r="AI53" s="908">
        <f>Parameters!S154</f>
        <v>0.71500000000000008</v>
      </c>
      <c r="AJ53" s="908">
        <f t="shared" si="17"/>
        <v>0.4</v>
      </c>
      <c r="AK53" s="906">
        <f t="shared" si="18"/>
        <v>689.13684349159644</v>
      </c>
      <c r="AL53" s="906">
        <f t="shared" si="19"/>
        <v>689.13684349159644</v>
      </c>
      <c r="AM53" s="286">
        <f t="shared" si="20"/>
        <v>0</v>
      </c>
      <c r="AN53" s="906">
        <f t="shared" si="21"/>
        <v>7687.7109723315634</v>
      </c>
      <c r="AO53" s="906">
        <f t="shared" si="22"/>
        <v>358.82456865450234</v>
      </c>
      <c r="AP53" s="915">
        <f t="shared" si="23"/>
        <v>239.21637910300157</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239.21637910300157</v>
      </c>
      <c r="BD53" s="1080">
        <f t="shared" si="33"/>
        <v>0</v>
      </c>
      <c r="BE53" s="301">
        <f t="shared" si="34"/>
        <v>421.8314887655394</v>
      </c>
      <c r="BF53" s="104">
        <v>0</v>
      </c>
      <c r="BG53" s="302">
        <f t="shared" si="35"/>
        <v>421.8314887655394</v>
      </c>
      <c r="BI53" s="300">
        <f t="shared" si="36"/>
        <v>182.61510966253783</v>
      </c>
      <c r="BJ53" s="301">
        <f t="shared" si="37"/>
        <v>239.21637910300157</v>
      </c>
      <c r="BK53" s="1080">
        <f t="shared" si="38"/>
        <v>0</v>
      </c>
      <c r="BL53" s="301">
        <f t="shared" si="39"/>
        <v>421.8314887655394</v>
      </c>
      <c r="BM53" s="104">
        <v>0</v>
      </c>
      <c r="BN53" s="302">
        <f t="shared" si="40"/>
        <v>421.8314887655394</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5064.8721890096467</v>
      </c>
      <c r="Y54" s="908">
        <f>Parameters!S155</f>
        <v>0.71500000000000008</v>
      </c>
      <c r="Z54" s="908">
        <f t="shared" si="9"/>
        <v>0.4</v>
      </c>
      <c r="AA54" s="906">
        <f t="shared" si="10"/>
        <v>724.27672302837959</v>
      </c>
      <c r="AB54" s="906">
        <f t="shared" si="11"/>
        <v>724.27672302837959</v>
      </c>
      <c r="AC54" s="286">
        <f t="shared" si="12"/>
        <v>0</v>
      </c>
      <c r="AD54" s="906">
        <f t="shared" si="13"/>
        <v>8037.0536069671571</v>
      </c>
      <c r="AE54" s="906">
        <f t="shared" si="14"/>
        <v>374.93408839278578</v>
      </c>
      <c r="AF54" s="915">
        <f t="shared" si="15"/>
        <v>249.95605892852384</v>
      </c>
      <c r="AG54" s="1450">
        <f t="shared" si="16"/>
        <v>0.13527885904981399</v>
      </c>
      <c r="AH54" s="914">
        <f>'Baseline data (from input)'!AS40*AG54</f>
        <v>5064.8721890096467</v>
      </c>
      <c r="AI54" s="908">
        <f>Parameters!S155</f>
        <v>0.71500000000000008</v>
      </c>
      <c r="AJ54" s="908">
        <f t="shared" si="17"/>
        <v>0.4</v>
      </c>
      <c r="AK54" s="906">
        <f t="shared" si="18"/>
        <v>724.27672302837959</v>
      </c>
      <c r="AL54" s="906">
        <f t="shared" si="19"/>
        <v>724.27672302837959</v>
      </c>
      <c r="AM54" s="286">
        <f t="shared" si="20"/>
        <v>0</v>
      </c>
      <c r="AN54" s="906">
        <f t="shared" si="21"/>
        <v>8037.0536069671571</v>
      </c>
      <c r="AO54" s="906">
        <f t="shared" si="22"/>
        <v>374.93408839278578</v>
      </c>
      <c r="AP54" s="915">
        <f t="shared" si="23"/>
        <v>249.95605892852384</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249.95605892852384</v>
      </c>
      <c r="BD54" s="1080">
        <f t="shared" si="33"/>
        <v>0</v>
      </c>
      <c r="BE54" s="301">
        <f t="shared" si="34"/>
        <v>441.57075882910055</v>
      </c>
      <c r="BF54" s="104">
        <v>0</v>
      </c>
      <c r="BG54" s="302">
        <f t="shared" si="35"/>
        <v>441.57075882910055</v>
      </c>
      <c r="BI54" s="300">
        <f t="shared" si="36"/>
        <v>191.61469990057671</v>
      </c>
      <c r="BJ54" s="301">
        <f t="shared" si="37"/>
        <v>249.95605892852384</v>
      </c>
      <c r="BK54" s="1080">
        <f t="shared" si="38"/>
        <v>0</v>
      </c>
      <c r="BL54" s="301">
        <f t="shared" si="39"/>
        <v>441.57075882910055</v>
      </c>
      <c r="BM54" s="104">
        <v>0</v>
      </c>
      <c r="BN54" s="302">
        <f t="shared" si="40"/>
        <v>441.57075882910055</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5003.5120870516357</v>
      </c>
      <c r="Y55" s="908">
        <f>Parameters!S156</f>
        <v>0.71500000000000008</v>
      </c>
      <c r="Z55" s="908">
        <f t="shared" si="9"/>
        <v>0.4</v>
      </c>
      <c r="AA55" s="906">
        <f t="shared" si="10"/>
        <v>715.50222844838402</v>
      </c>
      <c r="AB55" s="906">
        <f t="shared" si="11"/>
        <v>715.50222844838402</v>
      </c>
      <c r="AC55" s="286">
        <f t="shared" si="12"/>
        <v>0</v>
      </c>
      <c r="AD55" s="906">
        <f t="shared" si="13"/>
        <v>8360.5841056851405</v>
      </c>
      <c r="AE55" s="906">
        <f t="shared" si="14"/>
        <v>391.97172973040045</v>
      </c>
      <c r="AF55" s="915">
        <f t="shared" si="15"/>
        <v>261.31448648693362</v>
      </c>
      <c r="AG55" s="1450">
        <f t="shared" si="16"/>
        <v>0.13527885904981399</v>
      </c>
      <c r="AH55" s="914">
        <f>'Baseline data (from input)'!AS41*AG55</f>
        <v>5003.5120870516357</v>
      </c>
      <c r="AI55" s="908">
        <f>Parameters!S156</f>
        <v>0.71500000000000008</v>
      </c>
      <c r="AJ55" s="908">
        <f t="shared" si="17"/>
        <v>0.4</v>
      </c>
      <c r="AK55" s="906">
        <f t="shared" si="18"/>
        <v>715.50222844838402</v>
      </c>
      <c r="AL55" s="906">
        <f t="shared" si="19"/>
        <v>715.50222844838402</v>
      </c>
      <c r="AM55" s="286">
        <f t="shared" si="20"/>
        <v>0</v>
      </c>
      <c r="AN55" s="906">
        <f t="shared" si="21"/>
        <v>8360.5841056851405</v>
      </c>
      <c r="AO55" s="906">
        <f t="shared" si="22"/>
        <v>391.97172973040045</v>
      </c>
      <c r="AP55" s="915">
        <f t="shared" si="23"/>
        <v>261.31448648693362</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261.31448648693362</v>
      </c>
      <c r="BD55" s="1080">
        <f t="shared" si="33"/>
        <v>0</v>
      </c>
      <c r="BE55" s="301">
        <f t="shared" si="34"/>
        <v>461.96033836937193</v>
      </c>
      <c r="BF55" s="104">
        <v>0</v>
      </c>
      <c r="BG55" s="302">
        <f t="shared" si="35"/>
        <v>461.96033836937193</v>
      </c>
      <c r="BI55" s="300">
        <f t="shared" si="36"/>
        <v>200.64585188243828</v>
      </c>
      <c r="BJ55" s="301">
        <f t="shared" si="37"/>
        <v>261.31448648693362</v>
      </c>
      <c r="BK55" s="1080">
        <f t="shared" si="38"/>
        <v>0</v>
      </c>
      <c r="BL55" s="301">
        <f t="shared" si="39"/>
        <v>461.96033836937193</v>
      </c>
      <c r="BM55" s="104">
        <v>0</v>
      </c>
      <c r="BN55" s="302">
        <f t="shared" si="40"/>
        <v>461.96033836937193</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5004.4044523245639</v>
      </c>
      <c r="Y56" s="908">
        <f>Parameters!S157</f>
        <v>0.71500000000000008</v>
      </c>
      <c r="Z56" s="908">
        <f t="shared" si="9"/>
        <v>0.4</v>
      </c>
      <c r="AA56" s="906">
        <f t="shared" si="10"/>
        <v>715.6298366824127</v>
      </c>
      <c r="AB56" s="906">
        <f t="shared" si="11"/>
        <v>715.6298366824127</v>
      </c>
      <c r="AC56" s="286">
        <f t="shared" si="12"/>
        <v>0</v>
      </c>
      <c r="AD56" s="906">
        <f t="shared" si="13"/>
        <v>8668.4634440231057</v>
      </c>
      <c r="AE56" s="906">
        <f t="shared" si="14"/>
        <v>407.75049834444752</v>
      </c>
      <c r="AF56" s="915">
        <f t="shared" si="15"/>
        <v>271.833665562965</v>
      </c>
      <c r="AG56" s="1450">
        <f t="shared" si="16"/>
        <v>0.13527885904981399</v>
      </c>
      <c r="AH56" s="914">
        <f>'Baseline data (from input)'!AS42*AG56</f>
        <v>5004.4044523245639</v>
      </c>
      <c r="AI56" s="908">
        <f>Parameters!S157</f>
        <v>0.71500000000000008</v>
      </c>
      <c r="AJ56" s="908">
        <f t="shared" si="17"/>
        <v>0.4</v>
      </c>
      <c r="AK56" s="906">
        <f t="shared" si="18"/>
        <v>715.6298366824127</v>
      </c>
      <c r="AL56" s="906">
        <f t="shared" si="19"/>
        <v>715.6298366824127</v>
      </c>
      <c r="AM56" s="286">
        <f t="shared" si="20"/>
        <v>0</v>
      </c>
      <c r="AN56" s="906">
        <f t="shared" si="21"/>
        <v>8668.4634440231057</v>
      </c>
      <c r="AO56" s="906">
        <f t="shared" si="22"/>
        <v>407.75049834444752</v>
      </c>
      <c r="AP56" s="915">
        <f t="shared" si="23"/>
        <v>271.833665562965</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271.833665562965</v>
      </c>
      <c r="BD56" s="1080">
        <f t="shared" si="33"/>
        <v>0</v>
      </c>
      <c r="BE56" s="301">
        <f t="shared" si="34"/>
        <v>481.55394475819833</v>
      </c>
      <c r="BF56" s="104">
        <v>0</v>
      </c>
      <c r="BG56" s="302">
        <f t="shared" si="35"/>
        <v>481.55394475819833</v>
      </c>
      <c r="BI56" s="300">
        <f t="shared" si="36"/>
        <v>209.7202791952333</v>
      </c>
      <c r="BJ56" s="301">
        <f t="shared" si="37"/>
        <v>271.833665562965</v>
      </c>
      <c r="BK56" s="1080">
        <f t="shared" si="38"/>
        <v>0</v>
      </c>
      <c r="BL56" s="301">
        <f t="shared" si="39"/>
        <v>481.55394475819833</v>
      </c>
      <c r="BM56" s="104">
        <v>0</v>
      </c>
      <c r="BN56" s="302">
        <f t="shared" si="40"/>
        <v>481.55394475819833</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5109.5337392558395</v>
      </c>
      <c r="Y57" s="908">
        <f>Parameters!S158</f>
        <v>0.71500000000000008</v>
      </c>
      <c r="Z57" s="908">
        <f t="shared" si="9"/>
        <v>0.4</v>
      </c>
      <c r="AA57" s="906">
        <f t="shared" si="10"/>
        <v>730.6633247135851</v>
      </c>
      <c r="AB57" s="906">
        <f t="shared" si="11"/>
        <v>730.6633247135851</v>
      </c>
      <c r="AC57" s="286">
        <f t="shared" si="12"/>
        <v>0</v>
      </c>
      <c r="AD57" s="906">
        <f t="shared" si="13"/>
        <v>8976.360817877161</v>
      </c>
      <c r="AE57" s="906">
        <f t="shared" si="14"/>
        <v>422.76595085952948</v>
      </c>
      <c r="AF57" s="915">
        <f t="shared" si="15"/>
        <v>281.84396723968632</v>
      </c>
      <c r="AG57" s="1450">
        <f t="shared" si="16"/>
        <v>0.13527885904981399</v>
      </c>
      <c r="AH57" s="914">
        <f>'Baseline data (from input)'!AS43*AG57</f>
        <v>5109.5337392558395</v>
      </c>
      <c r="AI57" s="908">
        <f>Parameters!S158</f>
        <v>0.71500000000000008</v>
      </c>
      <c r="AJ57" s="908">
        <f t="shared" si="17"/>
        <v>0.4</v>
      </c>
      <c r="AK57" s="906">
        <f t="shared" si="18"/>
        <v>730.6633247135851</v>
      </c>
      <c r="AL57" s="906">
        <f t="shared" si="19"/>
        <v>730.6633247135851</v>
      </c>
      <c r="AM57" s="286">
        <f t="shared" si="20"/>
        <v>0</v>
      </c>
      <c r="AN57" s="906">
        <f t="shared" si="21"/>
        <v>8976.360817877161</v>
      </c>
      <c r="AO57" s="906">
        <f t="shared" si="22"/>
        <v>422.76595085952948</v>
      </c>
      <c r="AP57" s="915">
        <f t="shared" si="23"/>
        <v>281.84396723968632</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281.84396723968632</v>
      </c>
      <c r="BD57" s="1080">
        <f t="shared" si="33"/>
        <v>0</v>
      </c>
      <c r="BE57" s="301">
        <f t="shared" si="34"/>
        <v>500.68586254836305</v>
      </c>
      <c r="BF57" s="104">
        <v>0</v>
      </c>
      <c r="BG57" s="302">
        <f t="shared" si="35"/>
        <v>500.68586254836305</v>
      </c>
      <c r="BI57" s="300">
        <f t="shared" si="36"/>
        <v>218.84189530867673</v>
      </c>
      <c r="BJ57" s="301">
        <f t="shared" si="37"/>
        <v>281.84396723968632</v>
      </c>
      <c r="BK57" s="1080">
        <f t="shared" si="38"/>
        <v>0</v>
      </c>
      <c r="BL57" s="301">
        <f t="shared" si="39"/>
        <v>500.68586254836305</v>
      </c>
      <c r="BM57" s="104">
        <v>0</v>
      </c>
      <c r="BN57" s="302">
        <f t="shared" si="40"/>
        <v>500.68586254836305</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5324.1409289404601</v>
      </c>
      <c r="Y58" s="908">
        <f>Parameters!S159</f>
        <v>0.71500000000000008</v>
      </c>
      <c r="Z58" s="908">
        <f t="shared" si="9"/>
        <v>0.4</v>
      </c>
      <c r="AA58" s="906">
        <f t="shared" si="10"/>
        <v>761.35215283848584</v>
      </c>
      <c r="AB58" s="906">
        <f t="shared" si="11"/>
        <v>761.35215283848584</v>
      </c>
      <c r="AC58" s="286">
        <f t="shared" si="12"/>
        <v>0</v>
      </c>
      <c r="AD58" s="906">
        <f t="shared" si="13"/>
        <v>9299.930687738537</v>
      </c>
      <c r="AE58" s="906">
        <f t="shared" si="14"/>
        <v>437.78228297711058</v>
      </c>
      <c r="AF58" s="915">
        <f t="shared" si="15"/>
        <v>291.8548553180737</v>
      </c>
      <c r="AG58" s="1450">
        <f t="shared" si="16"/>
        <v>0.13527885904981399</v>
      </c>
      <c r="AH58" s="914">
        <f>'Baseline data (from input)'!AS44*AG58</f>
        <v>5324.1409289404601</v>
      </c>
      <c r="AI58" s="908">
        <f>Parameters!S159</f>
        <v>0.71500000000000008</v>
      </c>
      <c r="AJ58" s="908">
        <f t="shared" si="17"/>
        <v>0.4</v>
      </c>
      <c r="AK58" s="906">
        <f t="shared" si="18"/>
        <v>761.35215283848584</v>
      </c>
      <c r="AL58" s="906">
        <f t="shared" si="19"/>
        <v>761.35215283848584</v>
      </c>
      <c r="AM58" s="286">
        <f t="shared" si="20"/>
        <v>0</v>
      </c>
      <c r="AN58" s="906">
        <f t="shared" si="21"/>
        <v>9299.930687738537</v>
      </c>
      <c r="AO58" s="906">
        <f t="shared" si="22"/>
        <v>437.78228297711058</v>
      </c>
      <c r="AP58" s="915">
        <f t="shared" si="23"/>
        <v>291.8548553180737</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291.8548553180737</v>
      </c>
      <c r="BD58" s="1080">
        <f t="shared" si="33"/>
        <v>0</v>
      </c>
      <c r="BE58" s="301">
        <f t="shared" si="34"/>
        <v>519.86265171262653</v>
      </c>
      <c r="BF58" s="104">
        <v>0</v>
      </c>
      <c r="BG58" s="302">
        <f t="shared" si="35"/>
        <v>519.86265171262653</v>
      </c>
      <c r="BI58" s="300">
        <f t="shared" si="36"/>
        <v>228.00779639455286</v>
      </c>
      <c r="BJ58" s="301">
        <f t="shared" si="37"/>
        <v>291.8548553180737</v>
      </c>
      <c r="BK58" s="1080">
        <f t="shared" si="38"/>
        <v>0</v>
      </c>
      <c r="BL58" s="301">
        <f t="shared" si="39"/>
        <v>519.86265171262653</v>
      </c>
      <c r="BM58" s="104">
        <v>0</v>
      </c>
      <c r="BN58" s="302">
        <f t="shared" si="40"/>
        <v>519.86265171262653</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5451.6426125095622</v>
      </c>
      <c r="Y59" s="908">
        <f>Parameters!S160</f>
        <v>0.71500000000000008</v>
      </c>
      <c r="Z59" s="908">
        <f t="shared" si="9"/>
        <v>0.4</v>
      </c>
      <c r="AA59" s="906">
        <f t="shared" si="10"/>
        <v>779.58489358886743</v>
      </c>
      <c r="AB59" s="906">
        <f t="shared" si="11"/>
        <v>779.58489358886743</v>
      </c>
      <c r="AC59" s="286">
        <f t="shared" si="12"/>
        <v>0</v>
      </c>
      <c r="AD59" s="906">
        <f t="shared" si="13"/>
        <v>9625.952609582926</v>
      </c>
      <c r="AE59" s="906">
        <f t="shared" si="14"/>
        <v>453.56297174447894</v>
      </c>
      <c r="AF59" s="915">
        <f t="shared" si="15"/>
        <v>302.37531449631928</v>
      </c>
      <c r="AG59" s="1450">
        <f t="shared" si="16"/>
        <v>0.13527885904981399</v>
      </c>
      <c r="AH59" s="914">
        <f>'Baseline data (from input)'!AS45*AG59</f>
        <v>5451.6426125095622</v>
      </c>
      <c r="AI59" s="908">
        <f>Parameters!S160</f>
        <v>0.71500000000000008</v>
      </c>
      <c r="AJ59" s="908">
        <f t="shared" si="17"/>
        <v>0.4</v>
      </c>
      <c r="AK59" s="906">
        <f t="shared" si="18"/>
        <v>779.58489358886743</v>
      </c>
      <c r="AL59" s="906">
        <f t="shared" si="19"/>
        <v>779.58489358886743</v>
      </c>
      <c r="AM59" s="286">
        <f t="shared" si="20"/>
        <v>0</v>
      </c>
      <c r="AN59" s="906">
        <f t="shared" si="21"/>
        <v>9625.952609582926</v>
      </c>
      <c r="AO59" s="906">
        <f t="shared" si="22"/>
        <v>453.56297174447894</v>
      </c>
      <c r="AP59" s="915">
        <f t="shared" si="23"/>
        <v>302.37531449631928</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302.37531449631928</v>
      </c>
      <c r="BD59" s="1080">
        <f t="shared" si="33"/>
        <v>0</v>
      </c>
      <c r="BE59" s="301">
        <f t="shared" si="34"/>
        <v>539.58089629032338</v>
      </c>
      <c r="BF59" s="104">
        <v>0</v>
      </c>
      <c r="BG59" s="302">
        <f t="shared" si="35"/>
        <v>539.58089629032338</v>
      </c>
      <c r="BI59" s="300">
        <f t="shared" si="36"/>
        <v>237.20558179400405</v>
      </c>
      <c r="BJ59" s="301">
        <f t="shared" si="37"/>
        <v>302.37531449631928</v>
      </c>
      <c r="BK59" s="1080">
        <f t="shared" si="38"/>
        <v>0</v>
      </c>
      <c r="BL59" s="301">
        <f t="shared" si="39"/>
        <v>539.58089629032338</v>
      </c>
      <c r="BM59" s="104">
        <v>0</v>
      </c>
      <c r="BN59" s="302">
        <f t="shared" si="40"/>
        <v>539.58089629032338</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5434.318073180294</v>
      </c>
      <c r="Y60" s="908">
        <f>Parameters!S161</f>
        <v>0.71500000000000008</v>
      </c>
      <c r="Z60" s="908">
        <f t="shared" si="9"/>
        <v>0.4</v>
      </c>
      <c r="AA60" s="906">
        <f t="shared" si="10"/>
        <v>777.10748446478215</v>
      </c>
      <c r="AB60" s="906">
        <f t="shared" si="11"/>
        <v>777.10748446478215</v>
      </c>
      <c r="AC60" s="286">
        <f t="shared" si="12"/>
        <v>0</v>
      </c>
      <c r="AD60" s="906">
        <f t="shared" si="13"/>
        <v>9933.5968455494967</v>
      </c>
      <c r="AE60" s="906">
        <f t="shared" si="14"/>
        <v>469.46324849821303</v>
      </c>
      <c r="AF60" s="915">
        <f t="shared" si="15"/>
        <v>312.97549899880869</v>
      </c>
      <c r="AG60" s="1450">
        <f t="shared" si="16"/>
        <v>0.13527885904981399</v>
      </c>
      <c r="AH60" s="914">
        <f>'Baseline data (from input)'!AS46*AG60</f>
        <v>5434.318073180294</v>
      </c>
      <c r="AI60" s="908">
        <f>Parameters!S161</f>
        <v>0.71500000000000008</v>
      </c>
      <c r="AJ60" s="908">
        <f t="shared" si="17"/>
        <v>0.4</v>
      </c>
      <c r="AK60" s="906">
        <f t="shared" si="18"/>
        <v>777.10748446478215</v>
      </c>
      <c r="AL60" s="906">
        <f t="shared" si="19"/>
        <v>777.10748446478215</v>
      </c>
      <c r="AM60" s="286">
        <f t="shared" si="20"/>
        <v>0</v>
      </c>
      <c r="AN60" s="906">
        <f t="shared" si="21"/>
        <v>9933.5968455494967</v>
      </c>
      <c r="AO60" s="906">
        <f t="shared" si="22"/>
        <v>469.46324849821303</v>
      </c>
      <c r="AP60" s="915">
        <f t="shared" si="23"/>
        <v>312.97549899880869</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312.97549899880869</v>
      </c>
      <c r="BD60" s="1080">
        <f t="shared" si="33"/>
        <v>0</v>
      </c>
      <c r="BE60" s="301">
        <f t="shared" si="34"/>
        <v>559.38991858548627</v>
      </c>
      <c r="BF60" s="104">
        <v>0</v>
      </c>
      <c r="BG60" s="302">
        <f t="shared" si="35"/>
        <v>559.38991858548627</v>
      </c>
      <c r="BI60" s="300">
        <f t="shared" si="36"/>
        <v>246.41441958667755</v>
      </c>
      <c r="BJ60" s="301">
        <f t="shared" si="37"/>
        <v>312.97549899880869</v>
      </c>
      <c r="BK60" s="1080">
        <f t="shared" si="38"/>
        <v>0</v>
      </c>
      <c r="BL60" s="301">
        <f t="shared" si="39"/>
        <v>559.38991858548627</v>
      </c>
      <c r="BM60" s="104">
        <v>0</v>
      </c>
      <c r="BN60" s="302">
        <f t="shared" si="40"/>
        <v>559.38991858548627</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5378.9847665971411</v>
      </c>
      <c r="Y61" s="908">
        <f>Parameters!S162</f>
        <v>0.71500000000000008</v>
      </c>
      <c r="Z61" s="908">
        <f t="shared" si="9"/>
        <v>0.4</v>
      </c>
      <c r="AA61" s="906">
        <f t="shared" si="10"/>
        <v>769.19482162339125</v>
      </c>
      <c r="AB61" s="906">
        <f t="shared" si="11"/>
        <v>769.19482162339125</v>
      </c>
      <c r="AC61" s="286">
        <f t="shared" si="12"/>
        <v>0</v>
      </c>
      <c r="AD61" s="906">
        <f t="shared" si="13"/>
        <v>10218.324432237547</v>
      </c>
      <c r="AE61" s="906">
        <f t="shared" si="14"/>
        <v>484.4672349353408</v>
      </c>
      <c r="AF61" s="915">
        <f t="shared" si="15"/>
        <v>322.97815662356055</v>
      </c>
      <c r="AG61" s="1450">
        <f t="shared" si="16"/>
        <v>0.13527885904981399</v>
      </c>
      <c r="AH61" s="914">
        <f>'Baseline data (from input)'!AS47*AG61</f>
        <v>5378.9847665971411</v>
      </c>
      <c r="AI61" s="908">
        <f>Parameters!S162</f>
        <v>0.71500000000000008</v>
      </c>
      <c r="AJ61" s="908">
        <f t="shared" si="17"/>
        <v>0.4</v>
      </c>
      <c r="AK61" s="906">
        <f t="shared" si="18"/>
        <v>769.19482162339125</v>
      </c>
      <c r="AL61" s="906">
        <f t="shared" si="19"/>
        <v>769.19482162339125</v>
      </c>
      <c r="AM61" s="286">
        <f t="shared" si="20"/>
        <v>0</v>
      </c>
      <c r="AN61" s="906">
        <f t="shared" si="21"/>
        <v>10218.324432237547</v>
      </c>
      <c r="AO61" s="906">
        <f t="shared" si="22"/>
        <v>484.4672349353408</v>
      </c>
      <c r="AP61" s="915">
        <f t="shared" si="23"/>
        <v>322.97815662356055</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322.97815662356055</v>
      </c>
      <c r="BD61" s="1080">
        <f t="shared" si="33"/>
        <v>0</v>
      </c>
      <c r="BE61" s="301">
        <f t="shared" si="34"/>
        <v>578.57939758900466</v>
      </c>
      <c r="BF61" s="104">
        <v>0</v>
      </c>
      <c r="BG61" s="302">
        <f t="shared" si="35"/>
        <v>578.57939758900466</v>
      </c>
      <c r="BI61" s="300">
        <f t="shared" si="36"/>
        <v>255.60124096544416</v>
      </c>
      <c r="BJ61" s="301">
        <f t="shared" si="37"/>
        <v>322.97815662356055</v>
      </c>
      <c r="BK61" s="1080">
        <f t="shared" si="38"/>
        <v>0</v>
      </c>
      <c r="BL61" s="301">
        <f t="shared" si="39"/>
        <v>578.57939758900466</v>
      </c>
      <c r="BM61" s="104">
        <v>0</v>
      </c>
      <c r="BN61" s="302">
        <f t="shared" si="40"/>
        <v>578.57939758900466</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5264.0328020843162</v>
      </c>
      <c r="Y62" s="908">
        <f>Parameters!S163</f>
        <v>0.71500000000000008</v>
      </c>
      <c r="Z62" s="908">
        <f t="shared" si="9"/>
        <v>0.4</v>
      </c>
      <c r="AA62" s="906">
        <f t="shared" si="10"/>
        <v>752.75669069805735</v>
      </c>
      <c r="AB62" s="906">
        <f t="shared" si="11"/>
        <v>752.75669069805735</v>
      </c>
      <c r="AC62" s="286">
        <f t="shared" si="12"/>
        <v>0</v>
      </c>
      <c r="AD62" s="906">
        <f t="shared" si="13"/>
        <v>10472.727559736964</v>
      </c>
      <c r="AE62" s="906">
        <f t="shared" si="14"/>
        <v>498.35356319863985</v>
      </c>
      <c r="AF62" s="915">
        <f t="shared" si="15"/>
        <v>332.23570879909323</v>
      </c>
      <c r="AG62" s="1450">
        <f t="shared" si="16"/>
        <v>0.13527885904981399</v>
      </c>
      <c r="AH62" s="914">
        <f>'Baseline data (from input)'!AS48*AG62</f>
        <v>5264.0328020843162</v>
      </c>
      <c r="AI62" s="908">
        <f>Parameters!S163</f>
        <v>0.71500000000000008</v>
      </c>
      <c r="AJ62" s="908">
        <f t="shared" si="17"/>
        <v>0.4</v>
      </c>
      <c r="AK62" s="906">
        <f t="shared" si="18"/>
        <v>752.75669069805735</v>
      </c>
      <c r="AL62" s="906">
        <f t="shared" si="19"/>
        <v>752.75669069805735</v>
      </c>
      <c r="AM62" s="286">
        <f t="shared" si="20"/>
        <v>0</v>
      </c>
      <c r="AN62" s="906">
        <f t="shared" si="21"/>
        <v>10472.727559736964</v>
      </c>
      <c r="AO62" s="906">
        <f t="shared" si="22"/>
        <v>498.35356319863985</v>
      </c>
      <c r="AP62" s="915">
        <f t="shared" si="23"/>
        <v>332.23570879909323</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332.23570879909323</v>
      </c>
      <c r="BD62" s="1080">
        <f t="shared" si="33"/>
        <v>0</v>
      </c>
      <c r="BE62" s="301">
        <f t="shared" si="34"/>
        <v>597.01728616059654</v>
      </c>
      <c r="BF62" s="104">
        <v>0</v>
      </c>
      <c r="BG62" s="302">
        <f t="shared" si="35"/>
        <v>597.01728616059654</v>
      </c>
      <c r="BI62" s="300">
        <f t="shared" si="36"/>
        <v>264.78157736150325</v>
      </c>
      <c r="BJ62" s="301">
        <f t="shared" si="37"/>
        <v>332.23570879909323</v>
      </c>
      <c r="BK62" s="1080">
        <f t="shared" si="38"/>
        <v>0</v>
      </c>
      <c r="BL62" s="301">
        <f t="shared" si="39"/>
        <v>597.01728616059654</v>
      </c>
      <c r="BM62" s="104">
        <v>0</v>
      </c>
      <c r="BN62" s="302">
        <f t="shared" si="40"/>
        <v>597.01728616059654</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5328.9656949248783</v>
      </c>
      <c r="Y63" s="908">
        <f>Parameters!S164</f>
        <v>0.71500000000000008</v>
      </c>
      <c r="Z63" s="908">
        <f t="shared" si="9"/>
        <v>0.4</v>
      </c>
      <c r="AA63" s="906">
        <f t="shared" si="10"/>
        <v>762.04209437425777</v>
      </c>
      <c r="AB63" s="906">
        <f t="shared" si="11"/>
        <v>762.04209437425777</v>
      </c>
      <c r="AC63" s="286">
        <f t="shared" si="12"/>
        <v>0</v>
      </c>
      <c r="AD63" s="906">
        <f t="shared" si="13"/>
        <v>10724.008703975616</v>
      </c>
      <c r="AE63" s="906">
        <f t="shared" si="14"/>
        <v>510.76095013560467</v>
      </c>
      <c r="AF63" s="915">
        <f t="shared" si="15"/>
        <v>340.50730009040313</v>
      </c>
      <c r="AG63" s="1450">
        <f t="shared" si="16"/>
        <v>0.13527885904981399</v>
      </c>
      <c r="AH63" s="914">
        <f>'Baseline data (from input)'!AS49*AG63</f>
        <v>5328.9656949248783</v>
      </c>
      <c r="AI63" s="908">
        <f>Parameters!S164</f>
        <v>0.71500000000000008</v>
      </c>
      <c r="AJ63" s="908">
        <f t="shared" si="17"/>
        <v>0.4</v>
      </c>
      <c r="AK63" s="906">
        <f t="shared" si="18"/>
        <v>762.04209437425777</v>
      </c>
      <c r="AL63" s="906">
        <f t="shared" si="19"/>
        <v>762.04209437425777</v>
      </c>
      <c r="AM63" s="286">
        <f t="shared" si="20"/>
        <v>0</v>
      </c>
      <c r="AN63" s="906">
        <f t="shared" si="21"/>
        <v>10724.008703975616</v>
      </c>
      <c r="AO63" s="906">
        <f t="shared" si="22"/>
        <v>510.76095013560467</v>
      </c>
      <c r="AP63" s="915">
        <f t="shared" si="23"/>
        <v>340.50730009040313</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340.50730009040313</v>
      </c>
      <c r="BD63" s="1080">
        <f t="shared" si="33"/>
        <v>0</v>
      </c>
      <c r="BE63" s="301">
        <f t="shared" si="34"/>
        <v>614.47810522287045</v>
      </c>
      <c r="BF63" s="104">
        <v>0</v>
      </c>
      <c r="BG63" s="302">
        <f t="shared" si="35"/>
        <v>614.47810522287045</v>
      </c>
      <c r="BI63" s="300">
        <f t="shared" si="36"/>
        <v>273.97080513246732</v>
      </c>
      <c r="BJ63" s="301">
        <f t="shared" si="37"/>
        <v>340.50730009040313</v>
      </c>
      <c r="BK63" s="1080">
        <f t="shared" si="38"/>
        <v>0</v>
      </c>
      <c r="BL63" s="301">
        <f t="shared" si="39"/>
        <v>614.47810522287045</v>
      </c>
      <c r="BM63" s="104">
        <v>0</v>
      </c>
      <c r="BN63" s="302">
        <f t="shared" si="40"/>
        <v>614.47810522287045</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5499.4926530633247</v>
      </c>
      <c r="Y64" s="908">
        <f>Parameters!S165</f>
        <v>0.71500000000000008</v>
      </c>
      <c r="Z64" s="908">
        <f t="shared" si="9"/>
        <v>0.4</v>
      </c>
      <c r="AA64" s="906">
        <f t="shared" si="10"/>
        <v>786.42744938805549</v>
      </c>
      <c r="AB64" s="906">
        <f t="shared" si="11"/>
        <v>786.42744938805549</v>
      </c>
      <c r="AC64" s="286">
        <f t="shared" si="12"/>
        <v>0</v>
      </c>
      <c r="AD64" s="906">
        <f t="shared" si="13"/>
        <v>10987.420077211429</v>
      </c>
      <c r="AE64" s="906">
        <f t="shared" si="14"/>
        <v>523.01607615224282</v>
      </c>
      <c r="AF64" s="915">
        <f t="shared" si="15"/>
        <v>348.67738410149519</v>
      </c>
      <c r="AG64" s="1450">
        <f t="shared" si="16"/>
        <v>0.13527885904981399</v>
      </c>
      <c r="AH64" s="914">
        <f>'Baseline data (from input)'!AS50*AG64</f>
        <v>5499.4926530633247</v>
      </c>
      <c r="AI64" s="908">
        <f>Parameters!S165</f>
        <v>0.71500000000000008</v>
      </c>
      <c r="AJ64" s="908">
        <f t="shared" si="17"/>
        <v>0.4</v>
      </c>
      <c r="AK64" s="906">
        <f t="shared" si="18"/>
        <v>786.42744938805549</v>
      </c>
      <c r="AL64" s="906">
        <f t="shared" si="19"/>
        <v>786.42744938805549</v>
      </c>
      <c r="AM64" s="286">
        <f t="shared" si="20"/>
        <v>0</v>
      </c>
      <c r="AN64" s="906">
        <f t="shared" si="21"/>
        <v>10987.420077211429</v>
      </c>
      <c r="AO64" s="906">
        <f t="shared" si="22"/>
        <v>523.01607615224282</v>
      </c>
      <c r="AP64" s="915">
        <f t="shared" si="23"/>
        <v>348.67738410149519</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348.67738410149519</v>
      </c>
      <c r="BD64" s="1080">
        <f t="shared" si="33"/>
        <v>0</v>
      </c>
      <c r="BE64" s="301">
        <f t="shared" si="34"/>
        <v>631.86093482363401</v>
      </c>
      <c r="BF64" s="104">
        <v>0</v>
      </c>
      <c r="BG64" s="302">
        <f t="shared" si="35"/>
        <v>631.86093482363401</v>
      </c>
      <c r="BI64" s="300">
        <f t="shared" si="36"/>
        <v>283.18355072213882</v>
      </c>
      <c r="BJ64" s="301">
        <f t="shared" si="37"/>
        <v>348.67738410149519</v>
      </c>
      <c r="BK64" s="1080">
        <f t="shared" si="38"/>
        <v>0</v>
      </c>
      <c r="BL64" s="301">
        <f t="shared" si="39"/>
        <v>631.86093482363401</v>
      </c>
      <c r="BM64" s="104">
        <v>0</v>
      </c>
      <c r="BN64" s="302">
        <f t="shared" si="40"/>
        <v>631.86093482363401</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5669.9766733215329</v>
      </c>
      <c r="Y65" s="908">
        <f>Parameters!S166</f>
        <v>0.71500000000000008</v>
      </c>
      <c r="Z65" s="908">
        <f t="shared" si="9"/>
        <v>0.4</v>
      </c>
      <c r="AA65" s="906">
        <f t="shared" si="10"/>
        <v>810.80666428497943</v>
      </c>
      <c r="AB65" s="906">
        <f t="shared" si="11"/>
        <v>810.80666428497943</v>
      </c>
      <c r="AC65" s="286">
        <f t="shared" si="12"/>
        <v>0</v>
      </c>
      <c r="AD65" s="906">
        <f t="shared" si="13"/>
        <v>11262.363941078398</v>
      </c>
      <c r="AE65" s="906">
        <f t="shared" si="14"/>
        <v>535.86280041801069</v>
      </c>
      <c r="AF65" s="915">
        <f t="shared" si="15"/>
        <v>357.24186694534046</v>
      </c>
      <c r="AG65" s="1450">
        <f t="shared" si="16"/>
        <v>0.13527885904981399</v>
      </c>
      <c r="AH65" s="914">
        <f>'Baseline data (from input)'!AS51*AG65</f>
        <v>5669.9766733215329</v>
      </c>
      <c r="AI65" s="908">
        <f>Parameters!S166</f>
        <v>0.71500000000000008</v>
      </c>
      <c r="AJ65" s="908">
        <f t="shared" si="17"/>
        <v>0.4</v>
      </c>
      <c r="AK65" s="906">
        <f t="shared" si="18"/>
        <v>810.80666428497943</v>
      </c>
      <c r="AL65" s="906">
        <f t="shared" si="19"/>
        <v>810.80666428497943</v>
      </c>
      <c r="AM65" s="286">
        <f t="shared" si="20"/>
        <v>0</v>
      </c>
      <c r="AN65" s="906">
        <f t="shared" si="21"/>
        <v>11262.363941078398</v>
      </c>
      <c r="AO65" s="906">
        <f t="shared" si="22"/>
        <v>535.86280041801069</v>
      </c>
      <c r="AP65" s="915">
        <f t="shared" si="23"/>
        <v>357.24186694534046</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357.24186694534046</v>
      </c>
      <c r="BD65" s="1080">
        <f t="shared" si="33"/>
        <v>0</v>
      </c>
      <c r="BE65" s="301">
        <f t="shared" si="34"/>
        <v>649.67619658283002</v>
      </c>
      <c r="BF65" s="104">
        <v>0</v>
      </c>
      <c r="BG65" s="302">
        <f t="shared" si="35"/>
        <v>649.67619658283002</v>
      </c>
      <c r="BI65" s="300">
        <f t="shared" si="36"/>
        <v>292.43432963748961</v>
      </c>
      <c r="BJ65" s="301">
        <f t="shared" si="37"/>
        <v>357.24186694534046</v>
      </c>
      <c r="BK65" s="1080">
        <f t="shared" si="38"/>
        <v>0</v>
      </c>
      <c r="BL65" s="301">
        <f t="shared" si="39"/>
        <v>649.67619658283002</v>
      </c>
      <c r="BM65" s="104">
        <v>0</v>
      </c>
      <c r="BN65" s="302">
        <f t="shared" si="40"/>
        <v>649.67619658283002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5913.7856113633015</v>
      </c>
      <c r="Y66" s="908">
        <f>Parameters!S167</f>
        <v>0.71500000000000008</v>
      </c>
      <c r="Z66" s="908">
        <f t="shared" si="9"/>
        <v>0.4</v>
      </c>
      <c r="AA66" s="906">
        <f t="shared" si="10"/>
        <v>845.67134242495229</v>
      </c>
      <c r="AB66" s="906">
        <f t="shared" si="11"/>
        <v>845.67134242495229</v>
      </c>
      <c r="AC66" s="286">
        <f t="shared" si="12"/>
        <v>0</v>
      </c>
      <c r="AD66" s="906">
        <f t="shared" si="13"/>
        <v>11558.76331261455</v>
      </c>
      <c r="AE66" s="906">
        <f t="shared" si="14"/>
        <v>549.27197088880007</v>
      </c>
      <c r="AF66" s="915">
        <f t="shared" si="15"/>
        <v>366.18131392586673</v>
      </c>
      <c r="AG66" s="1450">
        <f t="shared" si="16"/>
        <v>0.13527885904981399</v>
      </c>
      <c r="AH66" s="914">
        <f>'Baseline data (from input)'!AS52*AG66</f>
        <v>5913.7856113633015</v>
      </c>
      <c r="AI66" s="908">
        <f>Parameters!S167</f>
        <v>0.71500000000000008</v>
      </c>
      <c r="AJ66" s="908">
        <f t="shared" si="17"/>
        <v>0.4</v>
      </c>
      <c r="AK66" s="906">
        <f t="shared" si="18"/>
        <v>845.67134242495229</v>
      </c>
      <c r="AL66" s="906">
        <f t="shared" si="19"/>
        <v>845.67134242495229</v>
      </c>
      <c r="AM66" s="286">
        <f t="shared" si="20"/>
        <v>0</v>
      </c>
      <c r="AN66" s="906">
        <f t="shared" si="21"/>
        <v>11558.76331261455</v>
      </c>
      <c r="AO66" s="906">
        <f t="shared" si="22"/>
        <v>549.27197088880007</v>
      </c>
      <c r="AP66" s="915">
        <f t="shared" si="23"/>
        <v>366.18131392586673</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366.18131392586673</v>
      </c>
      <c r="BD66" s="1080">
        <f t="shared" si="33"/>
        <v>0</v>
      </c>
      <c r="BE66" s="301">
        <f t="shared" si="34"/>
        <v>667.91946818823135</v>
      </c>
      <c r="BF66" s="104">
        <v>0</v>
      </c>
      <c r="BG66" s="302">
        <f t="shared" si="35"/>
        <v>667.91946818823135</v>
      </c>
      <c r="BI66" s="300">
        <f t="shared" si="36"/>
        <v>301.73815426236462</v>
      </c>
      <c r="BJ66" s="301">
        <f t="shared" si="37"/>
        <v>366.18131392586673</v>
      </c>
      <c r="BK66" s="1080">
        <f t="shared" si="38"/>
        <v>0</v>
      </c>
      <c r="BL66" s="301">
        <f t="shared" si="39"/>
        <v>667.91946818823135</v>
      </c>
      <c r="BM66" s="104">
        <v>0</v>
      </c>
      <c r="BN66" s="302">
        <f t="shared" si="40"/>
        <v>667.91946818823135</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6067.5441623944516</v>
      </c>
      <c r="Y67" s="908">
        <f>Parameters!S168</f>
        <v>0.71500000000000008</v>
      </c>
      <c r="Z67" s="908">
        <f t="shared" si="9"/>
        <v>0.4</v>
      </c>
      <c r="AA67" s="906">
        <f t="shared" si="10"/>
        <v>867.6588152224067</v>
      </c>
      <c r="AB67" s="906">
        <f t="shared" si="11"/>
        <v>867.6588152224067</v>
      </c>
      <c r="AC67" s="286">
        <f t="shared" si="12"/>
        <v>0</v>
      </c>
      <c r="AD67" s="906">
        <f t="shared" si="13"/>
        <v>11862.694589020712</v>
      </c>
      <c r="AE67" s="906">
        <f t="shared" si="14"/>
        <v>563.72753881624487</v>
      </c>
      <c r="AF67" s="915">
        <f t="shared" si="15"/>
        <v>375.8183592108299</v>
      </c>
      <c r="AG67" s="1450">
        <f t="shared" si="16"/>
        <v>0.13527885904981399</v>
      </c>
      <c r="AH67" s="914">
        <f>'Baseline data (from input)'!AS53*AG67</f>
        <v>6067.5441623944516</v>
      </c>
      <c r="AI67" s="908">
        <f>Parameters!S168</f>
        <v>0.71500000000000008</v>
      </c>
      <c r="AJ67" s="908">
        <f t="shared" si="17"/>
        <v>0.4</v>
      </c>
      <c r="AK67" s="906">
        <f t="shared" si="18"/>
        <v>867.6588152224067</v>
      </c>
      <c r="AL67" s="906">
        <f t="shared" si="19"/>
        <v>867.6588152224067</v>
      </c>
      <c r="AM67" s="286">
        <f t="shared" si="20"/>
        <v>0</v>
      </c>
      <c r="AN67" s="906">
        <f t="shared" si="21"/>
        <v>11862.694589020712</v>
      </c>
      <c r="AO67" s="906">
        <f t="shared" si="22"/>
        <v>563.72753881624487</v>
      </c>
      <c r="AP67" s="915">
        <f t="shared" si="23"/>
        <v>375.8183592108299</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375.8183592108299</v>
      </c>
      <c r="BD67" s="1080">
        <f t="shared" si="33"/>
        <v>0</v>
      </c>
      <c r="BE67" s="301">
        <f t="shared" si="34"/>
        <v>686.93670007760329</v>
      </c>
      <c r="BF67" s="104">
        <v>0</v>
      </c>
      <c r="BG67" s="302">
        <f t="shared" si="35"/>
        <v>686.93670007760329</v>
      </c>
      <c r="BI67" s="300">
        <f t="shared" si="36"/>
        <v>311.11834086677339</v>
      </c>
      <c r="BJ67" s="301">
        <f t="shared" si="37"/>
        <v>375.8183592108299</v>
      </c>
      <c r="BK67" s="1080">
        <f t="shared" si="38"/>
        <v>0</v>
      </c>
      <c r="BL67" s="301">
        <f t="shared" si="39"/>
        <v>686.93670007760329</v>
      </c>
      <c r="BM67" s="104">
        <v>0</v>
      </c>
      <c r="BN67" s="302">
        <f t="shared" si="40"/>
        <v>686.93670007760329</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6097.8819381176982</v>
      </c>
      <c r="Y68" s="908">
        <f>Parameters!S169</f>
        <v>0.71500000000000008</v>
      </c>
      <c r="Z68" s="908">
        <f t="shared" si="9"/>
        <v>0.4</v>
      </c>
      <c r="AA68" s="906">
        <f t="shared" si="10"/>
        <v>871.99711715083095</v>
      </c>
      <c r="AB68" s="906">
        <f t="shared" si="11"/>
        <v>871.99711715083095</v>
      </c>
      <c r="AC68" s="286">
        <f t="shared" si="12"/>
        <v>0</v>
      </c>
      <c r="AD68" s="906">
        <f t="shared" si="13"/>
        <v>12156.141264092737</v>
      </c>
      <c r="AE68" s="906">
        <f t="shared" si="14"/>
        <v>578.55044207880599</v>
      </c>
      <c r="AF68" s="915">
        <f t="shared" si="15"/>
        <v>385.70029471920401</v>
      </c>
      <c r="AG68" s="1450">
        <f t="shared" si="16"/>
        <v>0.13527885904981399</v>
      </c>
      <c r="AH68" s="914">
        <f>'Baseline data (from input)'!AS54*AG68</f>
        <v>6097.8819381176982</v>
      </c>
      <c r="AI68" s="908">
        <f>Parameters!S169</f>
        <v>0.71500000000000008</v>
      </c>
      <c r="AJ68" s="908">
        <f t="shared" si="17"/>
        <v>0.4</v>
      </c>
      <c r="AK68" s="906">
        <f t="shared" si="18"/>
        <v>871.99711715083095</v>
      </c>
      <c r="AL68" s="906">
        <f t="shared" si="19"/>
        <v>871.99711715083095</v>
      </c>
      <c r="AM68" s="286">
        <f t="shared" si="20"/>
        <v>0</v>
      </c>
      <c r="AN68" s="906">
        <f t="shared" si="21"/>
        <v>12156.141264092737</v>
      </c>
      <c r="AO68" s="906">
        <f t="shared" si="22"/>
        <v>578.55044207880599</v>
      </c>
      <c r="AP68" s="915">
        <f t="shared" si="23"/>
        <v>385.70029471920401</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385.70029471920401</v>
      </c>
      <c r="BD68" s="1080">
        <f t="shared" si="33"/>
        <v>0</v>
      </c>
      <c r="BE68" s="301">
        <f t="shared" si="34"/>
        <v>706.29917050177528</v>
      </c>
      <c r="BF68" s="104">
        <v>0</v>
      </c>
      <c r="BG68" s="302">
        <f t="shared" si="35"/>
        <v>706.29917050177528</v>
      </c>
      <c r="BI68" s="300">
        <f t="shared" si="36"/>
        <v>320.59887578257127</v>
      </c>
      <c r="BJ68" s="301">
        <f t="shared" si="37"/>
        <v>385.70029471920401</v>
      </c>
      <c r="BK68" s="1080">
        <f t="shared" si="38"/>
        <v>0</v>
      </c>
      <c r="BL68" s="301">
        <f t="shared" si="39"/>
        <v>706.29917050177528</v>
      </c>
      <c r="BM68" s="104">
        <v>0</v>
      </c>
      <c r="BN68" s="302">
        <f t="shared" si="40"/>
        <v>706.29917050177528</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6244.2308756570565</v>
      </c>
      <c r="Y69" s="908">
        <f>Parameters!S170</f>
        <v>0.71500000000000008</v>
      </c>
      <c r="Z69" s="908">
        <f t="shared" si="9"/>
        <v>0.4</v>
      </c>
      <c r="AA69" s="906">
        <f t="shared" si="10"/>
        <v>892.92501521895929</v>
      </c>
      <c r="AB69" s="906">
        <f t="shared" si="11"/>
        <v>892.92501521895929</v>
      </c>
      <c r="AC69" s="286">
        <f t="shared" si="12"/>
        <v>0</v>
      </c>
      <c r="AD69" s="906">
        <f t="shared" si="13"/>
        <v>12456.204274011276</v>
      </c>
      <c r="AE69" s="906">
        <f t="shared" si="14"/>
        <v>592.86200530042061</v>
      </c>
      <c r="AF69" s="915">
        <f t="shared" si="15"/>
        <v>395.24133686694705</v>
      </c>
      <c r="AG69" s="1450">
        <f t="shared" si="16"/>
        <v>0.13527885904981399</v>
      </c>
      <c r="AH69" s="914">
        <f>'Baseline data (from input)'!AS55*AG69</f>
        <v>6244.2308756570565</v>
      </c>
      <c r="AI69" s="917">
        <f>Parameters!S170</f>
        <v>0.71500000000000008</v>
      </c>
      <c r="AJ69" s="917">
        <f t="shared" si="17"/>
        <v>0.4</v>
      </c>
      <c r="AK69" s="918">
        <f t="shared" si="18"/>
        <v>892.92501521895929</v>
      </c>
      <c r="AL69" s="918">
        <f t="shared" si="19"/>
        <v>892.92501521895929</v>
      </c>
      <c r="AM69" s="919">
        <f t="shared" si="20"/>
        <v>0</v>
      </c>
      <c r="AN69" s="918">
        <f t="shared" si="21"/>
        <v>12456.204274011276</v>
      </c>
      <c r="AO69" s="918">
        <f t="shared" si="22"/>
        <v>592.86200530042061</v>
      </c>
      <c r="AP69" s="920">
        <f t="shared" si="23"/>
        <v>395.24133686694705</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395.24133686694705</v>
      </c>
      <c r="BD69" s="1080">
        <f t="shared" si="33"/>
        <v>0</v>
      </c>
      <c r="BE69" s="301">
        <f t="shared" si="34"/>
        <v>725.44511718785395</v>
      </c>
      <c r="BF69" s="104">
        <v>0</v>
      </c>
      <c r="BG69" s="302">
        <f t="shared" si="35"/>
        <v>725.44511718785395</v>
      </c>
      <c r="BI69" s="300">
        <f t="shared" si="36"/>
        <v>330.2037803209069</v>
      </c>
      <c r="BJ69" s="301">
        <f t="shared" si="37"/>
        <v>395.24133686694705</v>
      </c>
      <c r="BK69" s="1080">
        <f t="shared" si="38"/>
        <v>0</v>
      </c>
      <c r="BL69" s="301">
        <f t="shared" si="39"/>
        <v>725.44511718785395</v>
      </c>
      <c r="BM69" s="104">
        <v>0</v>
      </c>
      <c r="BN69" s="302">
        <f t="shared" si="40"/>
        <v>725.44511718785395</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6506.4887894841177</v>
      </c>
      <c r="Y70" s="888">
        <f>Parameters!S171</f>
        <v>0.71500000000000008</v>
      </c>
      <c r="Z70" s="888">
        <f t="shared" si="9"/>
        <v>0.4</v>
      </c>
      <c r="AA70" s="889">
        <f t="shared" si="10"/>
        <v>930.42789689622907</v>
      </c>
      <c r="AB70" s="889">
        <f t="shared" si="11"/>
        <v>930.42789689622907</v>
      </c>
      <c r="AC70" s="890">
        <f t="shared" si="12"/>
        <v>0</v>
      </c>
      <c r="AD70" s="889">
        <f t="shared" si="13"/>
        <v>12779.13591992731</v>
      </c>
      <c r="AE70" s="889">
        <f t="shared" si="14"/>
        <v>607.49625098019567</v>
      </c>
      <c r="AF70" s="896">
        <f t="shared" si="15"/>
        <v>404.99750065346376</v>
      </c>
      <c r="AG70" s="1459">
        <f t="shared" si="16"/>
        <v>0.13527885904981399</v>
      </c>
      <c r="AH70" s="887">
        <f>'Baseline data (from input)'!AS56*AG70</f>
        <v>6506.4887894841177</v>
      </c>
      <c r="AI70" s="888">
        <f>Parameters!S171</f>
        <v>0.71500000000000008</v>
      </c>
      <c r="AJ70" s="888">
        <f t="shared" si="17"/>
        <v>0.4</v>
      </c>
      <c r="AK70" s="889">
        <f t="shared" si="18"/>
        <v>930.42789689622907</v>
      </c>
      <c r="AL70" s="889">
        <f t="shared" si="19"/>
        <v>930.42789689622907</v>
      </c>
      <c r="AM70" s="890">
        <f t="shared" si="20"/>
        <v>0</v>
      </c>
      <c r="AN70" s="889">
        <f t="shared" si="21"/>
        <v>12779.13591992731</v>
      </c>
      <c r="AO70" s="889">
        <f t="shared" si="22"/>
        <v>607.49625098019567</v>
      </c>
      <c r="AP70" s="896">
        <f t="shared" si="23"/>
        <v>404.99750065346376</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404.99750065346376</v>
      </c>
      <c r="BD70" s="1603">
        <f>AZ70</f>
        <v>0</v>
      </c>
      <c r="BE70" s="1602">
        <f t="shared" si="34"/>
        <v>744.95400731647464</v>
      </c>
      <c r="BF70" s="495">
        <v>0</v>
      </c>
      <c r="BG70" s="1604">
        <f t="shared" si="35"/>
        <v>744.95400731647464</v>
      </c>
      <c r="BI70" s="1601">
        <f t="shared" si="36"/>
        <v>339.95650666301094</v>
      </c>
      <c r="BJ70" s="1602">
        <f t="shared" si="37"/>
        <v>404.99750065346376</v>
      </c>
      <c r="BK70" s="1603">
        <f t="shared" si="38"/>
        <v>0</v>
      </c>
      <c r="BL70" s="1602">
        <f t="shared" si="39"/>
        <v>744.95400731647464</v>
      </c>
      <c r="BM70" s="495">
        <v>0</v>
      </c>
      <c r="BN70" s="1604">
        <f t="shared" si="40"/>
        <v>744.95400731647464</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6682.1636333026536</v>
      </c>
      <c r="Y71" s="885">
        <f>Parameters!S172</f>
        <v>0.71500000000000008</v>
      </c>
      <c r="Z71" s="885">
        <f t="shared" si="9"/>
        <v>0.4</v>
      </c>
      <c r="AA71" s="884">
        <f t="shared" si="10"/>
        <v>955.54939956227963</v>
      </c>
      <c r="AB71" s="884">
        <f t="shared" si="11"/>
        <v>955.54939956227963</v>
      </c>
      <c r="AC71" s="886">
        <f t="shared" si="12"/>
        <v>0</v>
      </c>
      <c r="AD71" s="884">
        <f t="shared" si="13"/>
        <v>13111.439506291137</v>
      </c>
      <c r="AE71" s="884">
        <f t="shared" si="14"/>
        <v>623.24581319845231</v>
      </c>
      <c r="AF71" s="897">
        <f t="shared" si="15"/>
        <v>415.49720879896819</v>
      </c>
      <c r="AG71" s="1460">
        <f t="shared" si="16"/>
        <v>0.13527885904981399</v>
      </c>
      <c r="AH71" s="891">
        <f>'Baseline data (from input)'!AS57*AG71</f>
        <v>6682.1636333026536</v>
      </c>
      <c r="AI71" s="885">
        <f>Parameters!S172</f>
        <v>0.71500000000000008</v>
      </c>
      <c r="AJ71" s="885">
        <f t="shared" si="17"/>
        <v>0.4</v>
      </c>
      <c r="AK71" s="884">
        <f t="shared" si="18"/>
        <v>955.54939956227963</v>
      </c>
      <c r="AL71" s="884">
        <f t="shared" si="19"/>
        <v>955.54939956227963</v>
      </c>
      <c r="AM71" s="886">
        <f t="shared" si="20"/>
        <v>0</v>
      </c>
      <c r="AN71" s="884">
        <f t="shared" si="21"/>
        <v>13111.439506291137</v>
      </c>
      <c r="AO71" s="884">
        <f t="shared" si="22"/>
        <v>623.24581319845231</v>
      </c>
      <c r="AP71" s="897">
        <f t="shared" si="23"/>
        <v>415.49720879896819</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415.49720879896819</v>
      </c>
      <c r="BD71" s="1607">
        <f t="shared" ref="BD71:BD87" si="48">AZ71</f>
        <v>0.48626614457152323</v>
      </c>
      <c r="BE71" s="1606">
        <f t="shared" si="34"/>
        <v>768.48729728754381</v>
      </c>
      <c r="BF71" s="1608">
        <v>0</v>
      </c>
      <c r="BG71" s="1609">
        <f t="shared" si="35"/>
        <v>768.48729728754381</v>
      </c>
      <c r="BI71" s="1605">
        <f t="shared" si="36"/>
        <v>352.50382234400405</v>
      </c>
      <c r="BJ71" s="1606">
        <f t="shared" si="37"/>
        <v>415.49720879896819</v>
      </c>
      <c r="BK71" s="1607">
        <f t="shared" si="38"/>
        <v>0.48626614457152323</v>
      </c>
      <c r="BL71" s="1606">
        <f t="shared" si="39"/>
        <v>768.48729728754381</v>
      </c>
      <c r="BM71" s="1608">
        <v>0</v>
      </c>
      <c r="BN71" s="1609">
        <f t="shared" si="40"/>
        <v>768.48729728754381</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6929.4292371211477</v>
      </c>
      <c r="Y72" s="885">
        <f>Parameters!S173</f>
        <v>0.71500000000000008</v>
      </c>
      <c r="Z72" s="885">
        <f t="shared" si="9"/>
        <v>0.4</v>
      </c>
      <c r="AA72" s="884">
        <f t="shared" si="10"/>
        <v>990.90838090832438</v>
      </c>
      <c r="AB72" s="884">
        <f t="shared" si="11"/>
        <v>990.90838090832438</v>
      </c>
      <c r="AC72" s="886">
        <f t="shared" si="12"/>
        <v>0</v>
      </c>
      <c r="AD72" s="884">
        <f t="shared" si="13"/>
        <v>13462.895436853569</v>
      </c>
      <c r="AE72" s="884">
        <f t="shared" si="14"/>
        <v>639.45245034589288</v>
      </c>
      <c r="AF72" s="897">
        <f t="shared" si="15"/>
        <v>426.30163356392859</v>
      </c>
      <c r="AG72" s="1460">
        <f t="shared" si="16"/>
        <v>0.13527885904981399</v>
      </c>
      <c r="AH72" s="891">
        <f>'Baseline data (from input)'!AS58*AG72</f>
        <v>6929.4292371211477</v>
      </c>
      <c r="AI72" s="885">
        <f>Parameters!S173</f>
        <v>0.71500000000000008</v>
      </c>
      <c r="AJ72" s="885">
        <f t="shared" si="17"/>
        <v>0.4</v>
      </c>
      <c r="AK72" s="884">
        <f t="shared" si="18"/>
        <v>990.90838090832438</v>
      </c>
      <c r="AL72" s="884">
        <f t="shared" si="19"/>
        <v>990.90838090832438</v>
      </c>
      <c r="AM72" s="886">
        <f t="shared" si="20"/>
        <v>0</v>
      </c>
      <c r="AN72" s="884">
        <f t="shared" si="21"/>
        <v>13462.895436853569</v>
      </c>
      <c r="AO72" s="884">
        <f t="shared" si="22"/>
        <v>639.45245034589288</v>
      </c>
      <c r="AP72" s="897">
        <f t="shared" si="23"/>
        <v>426.30163356392859</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426.30163356392859</v>
      </c>
      <c r="BD72" s="1607">
        <f t="shared" si="48"/>
        <v>0.94421435341173465</v>
      </c>
      <c r="BE72" s="1606">
        <f t="shared" si="34"/>
        <v>792.28744938655132</v>
      </c>
      <c r="BF72" s="1608">
        <v>0</v>
      </c>
      <c r="BG72" s="1609">
        <f t="shared" si="35"/>
        <v>792.28744938655132</v>
      </c>
      <c r="BI72" s="1605">
        <f t="shared" si="36"/>
        <v>365.04160146921089</v>
      </c>
      <c r="BJ72" s="1606">
        <f t="shared" si="37"/>
        <v>426.30163356392859</v>
      </c>
      <c r="BK72" s="1607">
        <f t="shared" si="38"/>
        <v>0.94421435341173465</v>
      </c>
      <c r="BL72" s="1606">
        <f t="shared" si="39"/>
        <v>792.28744938655132</v>
      </c>
      <c r="BM72" s="1608">
        <v>0</v>
      </c>
      <c r="BN72" s="1609">
        <f t="shared" si="40"/>
        <v>792.28744938655132</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6460.5544293165403</v>
      </c>
      <c r="Y73" s="885">
        <f>Parameters!S174</f>
        <v>0.71500000000000008</v>
      </c>
      <c r="Z73" s="885">
        <f t="shared" si="9"/>
        <v>0.4</v>
      </c>
      <c r="AA73" s="884">
        <f t="shared" si="10"/>
        <v>923.85928339226541</v>
      </c>
      <c r="AB73" s="884">
        <f t="shared" si="11"/>
        <v>923.85928339226541</v>
      </c>
      <c r="AC73" s="886">
        <f t="shared" si="12"/>
        <v>0</v>
      </c>
      <c r="AD73" s="884">
        <f t="shared" si="13"/>
        <v>13730.161561903773</v>
      </c>
      <c r="AE73" s="884">
        <f t="shared" si="14"/>
        <v>656.59315834205972</v>
      </c>
      <c r="AF73" s="897">
        <f t="shared" si="15"/>
        <v>437.72877222803982</v>
      </c>
      <c r="AG73" s="1460">
        <f>($AG$82-$AG$72)/($A$82-$A$72)+AG72</f>
        <v>0.12394828525545966</v>
      </c>
      <c r="AH73" s="891">
        <f>'Baseline data (from input)'!AS59*AG73</f>
        <v>6460.5544293165403</v>
      </c>
      <c r="AI73" s="885">
        <f>Parameters!S174</f>
        <v>0.71500000000000008</v>
      </c>
      <c r="AJ73" s="885">
        <f t="shared" si="17"/>
        <v>0.4</v>
      </c>
      <c r="AK73" s="884">
        <f t="shared" si="18"/>
        <v>923.85928339226541</v>
      </c>
      <c r="AL73" s="884">
        <f t="shared" si="19"/>
        <v>923.85928339226541</v>
      </c>
      <c r="AM73" s="886">
        <f t="shared" si="20"/>
        <v>0</v>
      </c>
      <c r="AN73" s="884">
        <f t="shared" si="21"/>
        <v>13730.161561903773</v>
      </c>
      <c r="AO73" s="884">
        <f t="shared" si="22"/>
        <v>656.59315834205972</v>
      </c>
      <c r="AP73" s="897">
        <f t="shared" si="23"/>
        <v>437.72877222803982</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437.72877222803982</v>
      </c>
      <c r="BD73" s="1607">
        <f t="shared" si="48"/>
        <v>1.3754937347158787</v>
      </c>
      <c r="BE73" s="1606">
        <f t="shared" si="34"/>
        <v>816.48458638709474</v>
      </c>
      <c r="BF73" s="1608">
        <v>0</v>
      </c>
      <c r="BG73" s="1609">
        <f t="shared" si="35"/>
        <v>816.48458638709474</v>
      </c>
      <c r="BI73" s="1605">
        <f t="shared" si="36"/>
        <v>377.380320424339</v>
      </c>
      <c r="BJ73" s="1606">
        <f t="shared" si="37"/>
        <v>437.72877222803982</v>
      </c>
      <c r="BK73" s="1607">
        <f t="shared" si="38"/>
        <v>1.3754937347158787</v>
      </c>
      <c r="BL73" s="1606">
        <f t="shared" si="39"/>
        <v>816.48458638709474</v>
      </c>
      <c r="BM73" s="1608">
        <v>0</v>
      </c>
      <c r="BN73" s="1609">
        <f t="shared" si="40"/>
        <v>816.48458638709474</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6065.3869644102042</v>
      </c>
      <c r="Y74" s="885">
        <f>Parameters!S175</f>
        <v>0.71500000000000008</v>
      </c>
      <c r="Z74" s="885">
        <f t="shared" si="9"/>
        <v>0.4</v>
      </c>
      <c r="AA74" s="884">
        <f t="shared" si="10"/>
        <v>867.35033591065928</v>
      </c>
      <c r="AB74" s="884">
        <f t="shared" si="11"/>
        <v>867.35033591065928</v>
      </c>
      <c r="AC74" s="886">
        <f t="shared" si="12"/>
        <v>0</v>
      </c>
      <c r="AD74" s="884">
        <f t="shared" si="13"/>
        <v>13927.884016742211</v>
      </c>
      <c r="AE74" s="884">
        <f t="shared" si="14"/>
        <v>669.62788107222229</v>
      </c>
      <c r="AF74" s="897">
        <f t="shared" si="15"/>
        <v>446.41858738148153</v>
      </c>
      <c r="AG74" s="1460">
        <f t="shared" ref="AG74:AG81" si="51">($AG$82-$AG$72)/($A$82-$A$72)+AG73</f>
        <v>0.11261771146110533</v>
      </c>
      <c r="AH74" s="891">
        <f>'Baseline data (from input)'!AS60*AG74</f>
        <v>6065.3869644102042</v>
      </c>
      <c r="AI74" s="885">
        <f>Parameters!S175</f>
        <v>0.71500000000000008</v>
      </c>
      <c r="AJ74" s="885">
        <f t="shared" si="17"/>
        <v>0.4</v>
      </c>
      <c r="AK74" s="884">
        <f t="shared" si="18"/>
        <v>867.35033591065928</v>
      </c>
      <c r="AL74" s="884">
        <f t="shared" si="19"/>
        <v>867.35033591065928</v>
      </c>
      <c r="AM74" s="886">
        <f t="shared" si="20"/>
        <v>0</v>
      </c>
      <c r="AN74" s="884">
        <f t="shared" si="21"/>
        <v>13927.884016742211</v>
      </c>
      <c r="AO74" s="884">
        <f t="shared" si="22"/>
        <v>669.62788107222229</v>
      </c>
      <c r="AP74" s="897">
        <f t="shared" si="23"/>
        <v>446.41858738148153</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446.41858738148153</v>
      </c>
      <c r="BD74" s="1607">
        <f t="shared" si="48"/>
        <v>1.7816573600942787</v>
      </c>
      <c r="BE74" s="1606">
        <f t="shared" si="34"/>
        <v>837.70345296623998</v>
      </c>
      <c r="BF74" s="1608">
        <v>0</v>
      </c>
      <c r="BG74" s="1609">
        <f t="shared" si="35"/>
        <v>837.70345296623998</v>
      </c>
      <c r="BI74" s="1605">
        <f t="shared" si="36"/>
        <v>389.50320822466421</v>
      </c>
      <c r="BJ74" s="1606">
        <f t="shared" si="37"/>
        <v>446.41858738148153</v>
      </c>
      <c r="BK74" s="1607">
        <f t="shared" si="38"/>
        <v>1.7816573600942787</v>
      </c>
      <c r="BL74" s="1606">
        <f t="shared" si="39"/>
        <v>837.70345296623998</v>
      </c>
      <c r="BM74" s="1608">
        <v>0</v>
      </c>
      <c r="BN74" s="1609">
        <f t="shared" si="40"/>
        <v>837.70345296623998</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5674.9018742484477</v>
      </c>
      <c r="Y75" s="885">
        <f>Parameters!S176</f>
        <v>0.71500000000000008</v>
      </c>
      <c r="Z75" s="885">
        <f t="shared" si="9"/>
        <v>0.4</v>
      </c>
      <c r="AA75" s="884">
        <f t="shared" si="10"/>
        <v>811.51096801752806</v>
      </c>
      <c r="AB75" s="884">
        <f t="shared" si="11"/>
        <v>811.51096801752806</v>
      </c>
      <c r="AC75" s="886">
        <f t="shared" si="12"/>
        <v>0</v>
      </c>
      <c r="AD75" s="884">
        <f t="shared" si="13"/>
        <v>14060.124065775915</v>
      </c>
      <c r="AE75" s="884">
        <f t="shared" si="14"/>
        <v>679.27091898382457</v>
      </c>
      <c r="AF75" s="897">
        <f t="shared" si="15"/>
        <v>452.8472793225497</v>
      </c>
      <c r="AG75" s="1460">
        <f t="shared" si="51"/>
        <v>0.101287137666751</v>
      </c>
      <c r="AH75" s="891">
        <f>'Baseline data (from input)'!AS61*AG75</f>
        <v>5674.9018742484477</v>
      </c>
      <c r="AI75" s="885">
        <f>Parameters!S176</f>
        <v>0.71500000000000008</v>
      </c>
      <c r="AJ75" s="885">
        <f t="shared" si="17"/>
        <v>0.4</v>
      </c>
      <c r="AK75" s="884">
        <f t="shared" si="18"/>
        <v>811.51096801752806</v>
      </c>
      <c r="AL75" s="884">
        <f t="shared" si="19"/>
        <v>811.51096801752806</v>
      </c>
      <c r="AM75" s="886">
        <f t="shared" si="20"/>
        <v>0</v>
      </c>
      <c r="AN75" s="884">
        <f t="shared" si="21"/>
        <v>14060.124065775915</v>
      </c>
      <c r="AO75" s="884">
        <f t="shared" si="22"/>
        <v>679.27091898382457</v>
      </c>
      <c r="AP75" s="897">
        <f t="shared" si="23"/>
        <v>452.8472793225497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452.8472793225497</v>
      </c>
      <c r="BD75" s="1607">
        <f t="shared" si="48"/>
        <v>2.1641678573076555</v>
      </c>
      <c r="BE75" s="1606">
        <f t="shared" si="34"/>
        <v>856.4097308854632</v>
      </c>
      <c r="BF75" s="1608">
        <v>0</v>
      </c>
      <c r="BG75" s="1609">
        <f t="shared" si="35"/>
        <v>856.4097308854632</v>
      </c>
      <c r="BI75" s="1605">
        <f t="shared" si="36"/>
        <v>401.39828370560582</v>
      </c>
      <c r="BJ75" s="1606">
        <f t="shared" si="37"/>
        <v>452.8472793225497</v>
      </c>
      <c r="BK75" s="1607">
        <f t="shared" si="38"/>
        <v>2.1641678573076555</v>
      </c>
      <c r="BL75" s="1606">
        <f t="shared" si="39"/>
        <v>856.4097308854632</v>
      </c>
      <c r="BM75" s="1608">
        <v>0</v>
      </c>
      <c r="BN75" s="1609">
        <f t="shared" si="40"/>
        <v>856.4097308854632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5258.6273410842605</v>
      </c>
      <c r="Y76" s="885">
        <f>Parameters!S177</f>
        <v>0.71500000000000008</v>
      </c>
      <c r="Z76" s="885">
        <f t="shared" si="9"/>
        <v>0.4</v>
      </c>
      <c r="AA76" s="884">
        <f t="shared" si="10"/>
        <v>751.98370977504931</v>
      </c>
      <c r="AB76" s="884">
        <f t="shared" si="11"/>
        <v>751.98370977504931</v>
      </c>
      <c r="AC76" s="886">
        <f t="shared" si="12"/>
        <v>0</v>
      </c>
      <c r="AD76" s="884">
        <f t="shared" si="13"/>
        <v>14126.387433271713</v>
      </c>
      <c r="AE76" s="884">
        <f t="shared" si="14"/>
        <v>685.72034227925212</v>
      </c>
      <c r="AF76" s="897">
        <f t="shared" si="15"/>
        <v>457.14689485283475</v>
      </c>
      <c r="AG76" s="1460">
        <f t="shared" si="51"/>
        <v>8.9956563872396672E-2</v>
      </c>
      <c r="AH76" s="891">
        <f>'Baseline data (from input)'!AS62*AG76</f>
        <v>5258.6273410842605</v>
      </c>
      <c r="AI76" s="885">
        <f>Parameters!S177</f>
        <v>0.71500000000000008</v>
      </c>
      <c r="AJ76" s="885">
        <f t="shared" si="17"/>
        <v>0.4</v>
      </c>
      <c r="AK76" s="884">
        <f t="shared" si="18"/>
        <v>751.98370977504931</v>
      </c>
      <c r="AL76" s="884">
        <f t="shared" si="19"/>
        <v>751.98370977504931</v>
      </c>
      <c r="AM76" s="886">
        <f t="shared" si="20"/>
        <v>0</v>
      </c>
      <c r="AN76" s="884">
        <f t="shared" si="21"/>
        <v>14126.387433271713</v>
      </c>
      <c r="AO76" s="884">
        <f t="shared" si="22"/>
        <v>685.72034227925212</v>
      </c>
      <c r="AP76" s="897">
        <f t="shared" si="23"/>
        <v>457.14689485283475</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457.14689485283475</v>
      </c>
      <c r="BD76" s="1607">
        <f t="shared" si="48"/>
        <v>2.5244026773068904</v>
      </c>
      <c r="BE76" s="1606">
        <f t="shared" si="34"/>
        <v>872.73736322971649</v>
      </c>
      <c r="BF76" s="1608">
        <v>0</v>
      </c>
      <c r="BG76" s="1609">
        <f t="shared" si="35"/>
        <v>872.73736322971649</v>
      </c>
      <c r="BI76" s="1605">
        <f t="shared" si="36"/>
        <v>413.06606569957484</v>
      </c>
      <c r="BJ76" s="1606">
        <f t="shared" si="37"/>
        <v>457.14689485283475</v>
      </c>
      <c r="BK76" s="1607">
        <f t="shared" si="38"/>
        <v>2.5244026773068904</v>
      </c>
      <c r="BL76" s="1606">
        <f t="shared" si="39"/>
        <v>872.73736322971649</v>
      </c>
      <c r="BM76" s="1608">
        <v>0</v>
      </c>
      <c r="BN76" s="1609">
        <f t="shared" si="40"/>
        <v>872.73736322971649</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4783.8244516685127</v>
      </c>
      <c r="Y77" s="885">
        <f>Parameters!S178</f>
        <v>0.71500000000000008</v>
      </c>
      <c r="Z77" s="885">
        <f t="shared" si="9"/>
        <v>0.4</v>
      </c>
      <c r="AA77" s="884">
        <f t="shared" si="10"/>
        <v>684.08689658859748</v>
      </c>
      <c r="AB77" s="884">
        <f t="shared" si="11"/>
        <v>684.08689658859748</v>
      </c>
      <c r="AC77" s="886">
        <f t="shared" si="12"/>
        <v>0</v>
      </c>
      <c r="AD77" s="884">
        <f t="shared" si="13"/>
        <v>14121.522285013769</v>
      </c>
      <c r="AE77" s="884">
        <f t="shared" si="14"/>
        <v>688.95204484654289</v>
      </c>
      <c r="AF77" s="897">
        <f t="shared" si="15"/>
        <v>459.30136323102857</v>
      </c>
      <c r="AG77" s="1460">
        <f t="shared" si="51"/>
        <v>7.8625990078042343E-2</v>
      </c>
      <c r="AH77" s="891">
        <f>'Baseline data (from input)'!AS63*AG77</f>
        <v>4783.8244516685127</v>
      </c>
      <c r="AI77" s="885">
        <f>Parameters!S178</f>
        <v>0.71500000000000008</v>
      </c>
      <c r="AJ77" s="885">
        <f t="shared" si="17"/>
        <v>0.4</v>
      </c>
      <c r="AK77" s="884">
        <f t="shared" si="18"/>
        <v>684.08689658859748</v>
      </c>
      <c r="AL77" s="884">
        <f t="shared" si="19"/>
        <v>684.08689658859748</v>
      </c>
      <c r="AM77" s="886">
        <f t="shared" si="20"/>
        <v>0</v>
      </c>
      <c r="AN77" s="884">
        <f t="shared" si="21"/>
        <v>14121.522285013769</v>
      </c>
      <c r="AO77" s="884">
        <f t="shared" si="22"/>
        <v>688.95204484654289</v>
      </c>
      <c r="AP77" s="897">
        <f t="shared" si="23"/>
        <v>459.30136323102857</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459.30136323102857</v>
      </c>
      <c r="BD77" s="1607">
        <f t="shared" si="48"/>
        <v>2.8636590545442755</v>
      </c>
      <c r="BE77" s="1606">
        <f t="shared" si="34"/>
        <v>886.68266172631093</v>
      </c>
      <c r="BF77" s="1608">
        <v>0</v>
      </c>
      <c r="BG77" s="1609">
        <f t="shared" si="35"/>
        <v>886.68266172631093</v>
      </c>
      <c r="BI77" s="1605">
        <f t="shared" si="36"/>
        <v>424.51763944073804</v>
      </c>
      <c r="BJ77" s="1606">
        <f t="shared" si="37"/>
        <v>459.30136323102857</v>
      </c>
      <c r="BK77" s="1607">
        <f t="shared" si="38"/>
        <v>2.8636590545442755</v>
      </c>
      <c r="BL77" s="1606">
        <f t="shared" si="39"/>
        <v>886.68266172631093</v>
      </c>
      <c r="BM77" s="1608">
        <v>0</v>
      </c>
      <c r="BN77" s="1609">
        <f t="shared" si="40"/>
        <v>886.68266172631093</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4173.1382541886251</v>
      </c>
      <c r="Y78" s="885">
        <f>Parameters!S179</f>
        <v>0.71500000000000008</v>
      </c>
      <c r="Z78" s="885">
        <f t="shared" si="9"/>
        <v>0.4</v>
      </c>
      <c r="AA78" s="884">
        <f t="shared" si="10"/>
        <v>596.75877034897348</v>
      </c>
      <c r="AB78" s="884">
        <f t="shared" si="11"/>
        <v>596.75877034897348</v>
      </c>
      <c r="AC78" s="886">
        <f t="shared" si="12"/>
        <v>0</v>
      </c>
      <c r="AD78" s="884">
        <f t="shared" si="13"/>
        <v>14029.56628659663</v>
      </c>
      <c r="AE78" s="884">
        <f t="shared" si="14"/>
        <v>688.71476876611359</v>
      </c>
      <c r="AF78" s="897">
        <f t="shared" si="15"/>
        <v>459.14317917740908</v>
      </c>
      <c r="AG78" s="1460">
        <f t="shared" si="51"/>
        <v>6.7295416283688014E-2</v>
      </c>
      <c r="AH78" s="891">
        <f>'Baseline data (from input)'!AS64*AG78</f>
        <v>4173.1382541886251</v>
      </c>
      <c r="AI78" s="885">
        <f>Parameters!S179</f>
        <v>0.71500000000000008</v>
      </c>
      <c r="AJ78" s="885">
        <f t="shared" si="17"/>
        <v>0.4</v>
      </c>
      <c r="AK78" s="884">
        <f t="shared" si="18"/>
        <v>596.75877034897348</v>
      </c>
      <c r="AL78" s="884">
        <f t="shared" si="19"/>
        <v>596.75877034897348</v>
      </c>
      <c r="AM78" s="886">
        <f t="shared" si="20"/>
        <v>0</v>
      </c>
      <c r="AN78" s="884">
        <f t="shared" si="21"/>
        <v>14029.56628659663</v>
      </c>
      <c r="AO78" s="884">
        <f t="shared" si="22"/>
        <v>688.71476876611359</v>
      </c>
      <c r="AP78" s="897">
        <f t="shared" si="23"/>
        <v>459.14317917740908</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459.14317917740908</v>
      </c>
      <c r="BD78" s="1607">
        <f t="shared" si="48"/>
        <v>3.183158678418724</v>
      </c>
      <c r="BE78" s="1606">
        <f t="shared" si="34"/>
        <v>898.08525351467927</v>
      </c>
      <c r="BF78" s="1608">
        <v>0</v>
      </c>
      <c r="BG78" s="1609">
        <f t="shared" si="35"/>
        <v>898.08525351467927</v>
      </c>
      <c r="BI78" s="1605">
        <f t="shared" si="36"/>
        <v>435.75891565885144</v>
      </c>
      <c r="BJ78" s="1606">
        <f t="shared" si="37"/>
        <v>459.14317917740908</v>
      </c>
      <c r="BK78" s="1607">
        <f t="shared" si="38"/>
        <v>3.183158678418724</v>
      </c>
      <c r="BL78" s="1606">
        <f t="shared" si="39"/>
        <v>898.08525351467927</v>
      </c>
      <c r="BM78" s="1608">
        <v>0</v>
      </c>
      <c r="BN78" s="1609">
        <f t="shared" si="40"/>
        <v>898.08525351467927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3374.5795438727419</v>
      </c>
      <c r="Y79" s="885">
        <f>Parameters!S180</f>
        <v>0.71500000000000008</v>
      </c>
      <c r="Z79" s="885">
        <f t="shared" si="9"/>
        <v>0.4</v>
      </c>
      <c r="AA79" s="884">
        <f t="shared" si="10"/>
        <v>482.56487477380216</v>
      </c>
      <c r="AB79" s="884">
        <f t="shared" si="11"/>
        <v>482.56487477380216</v>
      </c>
      <c r="AC79" s="886">
        <f t="shared" si="12"/>
        <v>0</v>
      </c>
      <c r="AD79" s="884">
        <f t="shared" si="13"/>
        <v>13827.901139567733</v>
      </c>
      <c r="AE79" s="884">
        <f t="shared" si="14"/>
        <v>684.23002180269827</v>
      </c>
      <c r="AF79" s="897">
        <f t="shared" si="15"/>
        <v>456.15334786846552</v>
      </c>
      <c r="AG79" s="1460">
        <f t="shared" si="51"/>
        <v>5.5964842489333685E-2</v>
      </c>
      <c r="AH79" s="891">
        <f>'Baseline data (from input)'!AS65*AG79</f>
        <v>3374.5795438727419</v>
      </c>
      <c r="AI79" s="885">
        <f>Parameters!S180</f>
        <v>0.71500000000000008</v>
      </c>
      <c r="AJ79" s="885">
        <f t="shared" si="17"/>
        <v>0.4</v>
      </c>
      <c r="AK79" s="884">
        <f t="shared" si="18"/>
        <v>482.56487477380216</v>
      </c>
      <c r="AL79" s="884">
        <f t="shared" si="19"/>
        <v>482.56487477380216</v>
      </c>
      <c r="AM79" s="886">
        <f t="shared" si="20"/>
        <v>0</v>
      </c>
      <c r="AN79" s="884">
        <f t="shared" si="21"/>
        <v>13827.901139567733</v>
      </c>
      <c r="AO79" s="884">
        <f t="shared" si="22"/>
        <v>684.23002180269827</v>
      </c>
      <c r="AP79" s="897">
        <f t="shared" si="23"/>
        <v>456.15334786846552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456.15334786846552</v>
      </c>
      <c r="BD79" s="1607">
        <f t="shared" si="48"/>
        <v>3.484052092677187</v>
      </c>
      <c r="BE79" s="1606">
        <f t="shared" si="34"/>
        <v>906.44417046222736</v>
      </c>
      <c r="BF79" s="1608">
        <v>0</v>
      </c>
      <c r="BG79" s="1609">
        <f t="shared" si="35"/>
        <v>906.44417046222736</v>
      </c>
      <c r="BI79" s="1605">
        <f t="shared" si="36"/>
        <v>446.80677050108471</v>
      </c>
      <c r="BJ79" s="1606">
        <f t="shared" si="37"/>
        <v>456.15334786846552</v>
      </c>
      <c r="BK79" s="1607">
        <f t="shared" si="38"/>
        <v>3.484052092677187</v>
      </c>
      <c r="BL79" s="1606">
        <f t="shared" si="39"/>
        <v>906.44417046222736</v>
      </c>
      <c r="BM79" s="1608">
        <v>0</v>
      </c>
      <c r="BN79" s="1609">
        <f t="shared" si="40"/>
        <v>906.44417046222736</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2738.2135907430802</v>
      </c>
      <c r="Y80" s="885">
        <f>Parameters!S181</f>
        <v>0.71500000000000008</v>
      </c>
      <c r="Z80" s="885">
        <f t="shared" si="9"/>
        <v>0.4</v>
      </c>
      <c r="AA80" s="884">
        <f t="shared" si="10"/>
        <v>391.5645434762605</v>
      </c>
      <c r="AB80" s="884">
        <f t="shared" si="11"/>
        <v>391.5645434762605</v>
      </c>
      <c r="AC80" s="886">
        <f t="shared" si="12"/>
        <v>0</v>
      </c>
      <c r="AD80" s="884">
        <f t="shared" si="13"/>
        <v>13545.070986520044</v>
      </c>
      <c r="AE80" s="884">
        <f t="shared" si="14"/>
        <v>674.39469652395087</v>
      </c>
      <c r="AF80" s="897">
        <f t="shared" si="15"/>
        <v>449.59646434930056</v>
      </c>
      <c r="AG80" s="1460">
        <f t="shared" si="51"/>
        <v>4.4634268694979357E-2</v>
      </c>
      <c r="AH80" s="891">
        <f>'Baseline data (from input)'!AS66*AG80</f>
        <v>2738.2135907430802</v>
      </c>
      <c r="AI80" s="885">
        <f>Parameters!S181</f>
        <v>0.71500000000000008</v>
      </c>
      <c r="AJ80" s="885">
        <f t="shared" si="17"/>
        <v>0.4</v>
      </c>
      <c r="AK80" s="884">
        <f t="shared" si="18"/>
        <v>391.5645434762605</v>
      </c>
      <c r="AL80" s="884">
        <f t="shared" si="19"/>
        <v>391.5645434762605</v>
      </c>
      <c r="AM80" s="886">
        <f t="shared" si="20"/>
        <v>0</v>
      </c>
      <c r="AN80" s="884">
        <f t="shared" si="21"/>
        <v>13545.070986520044</v>
      </c>
      <c r="AO80" s="884">
        <f t="shared" si="22"/>
        <v>674.39469652395087</v>
      </c>
      <c r="AP80" s="897">
        <f t="shared" si="23"/>
        <v>449.59646434930056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449.59646434930056</v>
      </c>
      <c r="BD80" s="1607">
        <f t="shared" si="48"/>
        <v>3.76742283861488</v>
      </c>
      <c r="BE80" s="1606">
        <f t="shared" si="34"/>
        <v>911.02856659281872</v>
      </c>
      <c r="BF80" s="1608">
        <v>0</v>
      </c>
      <c r="BG80" s="1609">
        <f t="shared" si="35"/>
        <v>911.02856659281872</v>
      </c>
      <c r="BI80" s="1605">
        <f t="shared" si="36"/>
        <v>457.66467940490338</v>
      </c>
      <c r="BJ80" s="1606">
        <f t="shared" si="37"/>
        <v>449.59646434930056</v>
      </c>
      <c r="BK80" s="1607">
        <f t="shared" si="38"/>
        <v>3.76742283861488</v>
      </c>
      <c r="BL80" s="1606">
        <f t="shared" si="39"/>
        <v>911.02856659281872</v>
      </c>
      <c r="BM80" s="1608">
        <v>0</v>
      </c>
      <c r="BN80" s="1609">
        <f t="shared" si="40"/>
        <v>911.02856659281872</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2083.2628110496098</v>
      </c>
      <c r="Y81" s="885">
        <f>Parameters!S182</f>
        <v>0.71500000000000008</v>
      </c>
      <c r="Z81" s="885">
        <f t="shared" si="9"/>
        <v>0.4</v>
      </c>
      <c r="AA81" s="884">
        <f t="shared" si="10"/>
        <v>297.90658198009424</v>
      </c>
      <c r="AB81" s="884">
        <f t="shared" si="11"/>
        <v>297.90658198009424</v>
      </c>
      <c r="AC81" s="886">
        <f t="shared" si="12"/>
        <v>0</v>
      </c>
      <c r="AD81" s="884">
        <f t="shared" si="13"/>
        <v>13182.376661308876</v>
      </c>
      <c r="AE81" s="884">
        <f t="shared" si="14"/>
        <v>660.6009071912639</v>
      </c>
      <c r="AF81" s="897">
        <f t="shared" si="15"/>
        <v>440.40060479417593</v>
      </c>
      <c r="AG81" s="1460">
        <f t="shared" si="51"/>
        <v>3.3303694900625028E-2</v>
      </c>
      <c r="AH81" s="891">
        <f>'Baseline data (from input)'!AS67*AG81</f>
        <v>2083.2628110496098</v>
      </c>
      <c r="AI81" s="885">
        <f>Parameters!S182</f>
        <v>0.71500000000000008</v>
      </c>
      <c r="AJ81" s="885">
        <f t="shared" si="17"/>
        <v>0.4</v>
      </c>
      <c r="AK81" s="884">
        <f t="shared" si="18"/>
        <v>297.90658198009424</v>
      </c>
      <c r="AL81" s="884">
        <f t="shared" si="19"/>
        <v>297.90658198009424</v>
      </c>
      <c r="AM81" s="886">
        <f t="shared" si="20"/>
        <v>0</v>
      </c>
      <c r="AN81" s="884">
        <f t="shared" si="21"/>
        <v>13182.376661308876</v>
      </c>
      <c r="AO81" s="884">
        <f t="shared" si="22"/>
        <v>660.6009071912639</v>
      </c>
      <c r="AP81" s="897">
        <f t="shared" si="23"/>
        <v>440.40060479417593</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440.40060479417593</v>
      </c>
      <c r="BD81" s="1607">
        <f t="shared" si="48"/>
        <v>4.034291356994312</v>
      </c>
      <c r="BE81" s="1606">
        <f t="shared" si="34"/>
        <v>910.01882704619265</v>
      </c>
      <c r="BF81" s="1608">
        <v>0</v>
      </c>
      <c r="BG81" s="1609">
        <f t="shared" si="35"/>
        <v>910.01882704619265</v>
      </c>
      <c r="BI81" s="1605">
        <f t="shared" si="36"/>
        <v>465.58393089502232</v>
      </c>
      <c r="BJ81" s="1606">
        <f t="shared" si="37"/>
        <v>440.40060479417593</v>
      </c>
      <c r="BK81" s="1607">
        <f t="shared" si="38"/>
        <v>4.034291356994312</v>
      </c>
      <c r="BL81" s="1606">
        <f t="shared" si="39"/>
        <v>910.01882704619265</v>
      </c>
      <c r="BM81" s="1608">
        <v>0</v>
      </c>
      <c r="BN81" s="1609">
        <f t="shared" si="40"/>
        <v>910.01882704619265</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1386.7474210893768</v>
      </c>
      <c r="Y82" s="885">
        <f>Parameters!S183</f>
        <v>0.71500000000000008</v>
      </c>
      <c r="Z82" s="885">
        <f t="shared" si="9"/>
        <v>0.4</v>
      </c>
      <c r="AA82" s="884">
        <f t="shared" si="10"/>
        <v>198.30488121578091</v>
      </c>
      <c r="AB82" s="884">
        <f t="shared" si="11"/>
        <v>198.30488121578091</v>
      </c>
      <c r="AC82" s="886">
        <f t="shared" si="12"/>
        <v>0</v>
      </c>
      <c r="AD82" s="884">
        <f t="shared" si="13"/>
        <v>12737.769446304266</v>
      </c>
      <c r="AE82" s="884">
        <f t="shared" si="14"/>
        <v>642.91209622039003</v>
      </c>
      <c r="AF82" s="897">
        <f t="shared" si="15"/>
        <v>428.60806414692667</v>
      </c>
      <c r="AG82" s="1461">
        <f>$D$13</f>
        <v>2.197312110627072E-2</v>
      </c>
      <c r="AH82" s="891">
        <f>'Baseline data (from input)'!AS68*AG82</f>
        <v>1386.7474210893768</v>
      </c>
      <c r="AI82" s="885">
        <f>Parameters!S183</f>
        <v>0.71500000000000008</v>
      </c>
      <c r="AJ82" s="885">
        <f t="shared" si="17"/>
        <v>0.4</v>
      </c>
      <c r="AK82" s="884">
        <f t="shared" si="18"/>
        <v>198.30488121578091</v>
      </c>
      <c r="AL82" s="884">
        <f t="shared" si="19"/>
        <v>198.30488121578091</v>
      </c>
      <c r="AM82" s="886">
        <f t="shared" si="20"/>
        <v>0</v>
      </c>
      <c r="AN82" s="884">
        <f t="shared" si="21"/>
        <v>12737.769446304266</v>
      </c>
      <c r="AO82" s="884">
        <f t="shared" si="22"/>
        <v>642.91209622039003</v>
      </c>
      <c r="AP82" s="897">
        <f t="shared" si="23"/>
        <v>428.60806414692667</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428.60806414692667</v>
      </c>
      <c r="BD82" s="1607">
        <f t="shared" si="48"/>
        <v>4.2856186627342376</v>
      </c>
      <c r="BE82" s="1606">
        <f t="shared" si="34"/>
        <v>904.40424232738667</v>
      </c>
      <c r="BF82" s="1608">
        <v>0</v>
      </c>
      <c r="BG82" s="1609">
        <f t="shared" si="35"/>
        <v>904.40424232738667</v>
      </c>
      <c r="BI82" s="1605">
        <f t="shared" si="36"/>
        <v>471.51055951772577</v>
      </c>
      <c r="BJ82" s="1606">
        <f t="shared" si="37"/>
        <v>428.60806414692667</v>
      </c>
      <c r="BK82" s="1607">
        <f t="shared" si="38"/>
        <v>4.2856186627342376</v>
      </c>
      <c r="BL82" s="1606">
        <f t="shared" si="39"/>
        <v>904.40424232738667</v>
      </c>
      <c r="BM82" s="1608">
        <v>0</v>
      </c>
      <c r="BN82" s="1609">
        <f t="shared" si="40"/>
        <v>904.40424232738667</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1420.6951663380141</v>
      </c>
      <c r="Y83" s="885">
        <f>Parameters!S184</f>
        <v>0.71500000000000008</v>
      </c>
      <c r="Z83" s="885">
        <f t="shared" si="9"/>
        <v>0.4</v>
      </c>
      <c r="AA83" s="884">
        <f t="shared" si="10"/>
        <v>203.15940878633603</v>
      </c>
      <c r="AB83" s="884">
        <f t="shared" si="11"/>
        <v>203.15940878633603</v>
      </c>
      <c r="AC83" s="886">
        <f t="shared" si="12"/>
        <v>0</v>
      </c>
      <c r="AD83" s="884">
        <f t="shared" si="13"/>
        <v>12319.700508617121</v>
      </c>
      <c r="AE83" s="884">
        <f t="shared" si="14"/>
        <v>621.22834647348043</v>
      </c>
      <c r="AF83" s="897">
        <f t="shared" si="15"/>
        <v>414.1522309823203</v>
      </c>
      <c r="AG83" s="1461">
        <f>AG82</f>
        <v>2.197312110627072E-2</v>
      </c>
      <c r="AH83" s="891">
        <f>'Baseline data (from input)'!AS69*AG83</f>
        <v>1420.6951663380141</v>
      </c>
      <c r="AI83" s="885">
        <f>Parameters!S184</f>
        <v>0.71500000000000008</v>
      </c>
      <c r="AJ83" s="885">
        <f t="shared" si="17"/>
        <v>0.4</v>
      </c>
      <c r="AK83" s="884">
        <f t="shared" si="18"/>
        <v>203.15940878633603</v>
      </c>
      <c r="AL83" s="884">
        <f t="shared" si="19"/>
        <v>203.15940878633603</v>
      </c>
      <c r="AM83" s="886">
        <f t="shared" si="20"/>
        <v>0</v>
      </c>
      <c r="AN83" s="884">
        <f t="shared" si="21"/>
        <v>12319.700508617121</v>
      </c>
      <c r="AO83" s="884">
        <f t="shared" si="22"/>
        <v>621.22834647348043</v>
      </c>
      <c r="AP83" s="897">
        <f t="shared" si="23"/>
        <v>414.1522309823203</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414.1522309823203</v>
      </c>
      <c r="BD83" s="1607">
        <f t="shared" si="48"/>
        <v>4.5223098056013837</v>
      </c>
      <c r="BE83" s="1606">
        <f t="shared" si="34"/>
        <v>893.46175328396396</v>
      </c>
      <c r="BF83" s="1608">
        <v>0</v>
      </c>
      <c r="BG83" s="1609">
        <f t="shared" si="35"/>
        <v>893.46175328396396</v>
      </c>
      <c r="BI83" s="1605">
        <f t="shared" si="36"/>
        <v>474.78721249604229</v>
      </c>
      <c r="BJ83" s="1606">
        <f t="shared" si="37"/>
        <v>414.1522309823203</v>
      </c>
      <c r="BK83" s="1607">
        <f t="shared" si="38"/>
        <v>4.5223098056013837</v>
      </c>
      <c r="BL83" s="1606">
        <f t="shared" si="39"/>
        <v>893.46175328396396</v>
      </c>
      <c r="BM83" s="1608">
        <v>0</v>
      </c>
      <c r="BN83" s="1609">
        <f t="shared" si="40"/>
        <v>893.46175328396396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1449.3744467850684</v>
      </c>
      <c r="Y84" s="885">
        <f>Parameters!S185</f>
        <v>0.71500000000000008</v>
      </c>
      <c r="Z84" s="885">
        <f t="shared" si="9"/>
        <v>0.4</v>
      </c>
      <c r="AA84" s="884">
        <f t="shared" si="10"/>
        <v>207.26054589026481</v>
      </c>
      <c r="AB84" s="884">
        <f t="shared" si="11"/>
        <v>207.26054589026481</v>
      </c>
      <c r="AC84" s="886">
        <f t="shared" si="12"/>
        <v>0</v>
      </c>
      <c r="AD84" s="884">
        <f t="shared" si="13"/>
        <v>11926.122170723283</v>
      </c>
      <c r="AE84" s="884">
        <f t="shared" si="14"/>
        <v>600.83888378410325</v>
      </c>
      <c r="AF84" s="897">
        <f t="shared" si="15"/>
        <v>400.55925585606883</v>
      </c>
      <c r="AG84" s="1461">
        <f t="shared" ref="AG84:AG87" si="53">AG83</f>
        <v>2.197312110627072E-2</v>
      </c>
      <c r="AH84" s="891">
        <f>'Baseline data (from input)'!AS70*AG84</f>
        <v>1449.3744467850684</v>
      </c>
      <c r="AI84" s="885">
        <f>Parameters!S185</f>
        <v>0.71500000000000008</v>
      </c>
      <c r="AJ84" s="885">
        <f t="shared" si="17"/>
        <v>0.4</v>
      </c>
      <c r="AK84" s="884">
        <f t="shared" si="18"/>
        <v>207.26054589026481</v>
      </c>
      <c r="AL84" s="884">
        <f t="shared" si="19"/>
        <v>207.26054589026481</v>
      </c>
      <c r="AM84" s="886">
        <f t="shared" si="20"/>
        <v>0</v>
      </c>
      <c r="AN84" s="884">
        <f t="shared" si="21"/>
        <v>11926.122170723283</v>
      </c>
      <c r="AO84" s="884">
        <f t="shared" si="22"/>
        <v>600.83888378410325</v>
      </c>
      <c r="AP84" s="897">
        <f t="shared" si="23"/>
        <v>400.55925585606883</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400.55925585606883</v>
      </c>
      <c r="BD84" s="1607">
        <f t="shared" si="48"/>
        <v>4.7452171293671848</v>
      </c>
      <c r="BE84" s="1606">
        <f t="shared" ref="BE84:BE120" si="54">SUM(BB84:BD84)</f>
        <v>881.0152451953785</v>
      </c>
      <c r="BF84" s="1608">
        <v>0</v>
      </c>
      <c r="BG84" s="1609">
        <f t="shared" si="35"/>
        <v>881.0152451953785</v>
      </c>
      <c r="BI84" s="1605">
        <f t="shared" si="36"/>
        <v>475.71077220994249</v>
      </c>
      <c r="BJ84" s="1606">
        <f t="shared" si="37"/>
        <v>400.55925585606883</v>
      </c>
      <c r="BK84" s="1607">
        <f t="shared" si="38"/>
        <v>4.7452171293671848</v>
      </c>
      <c r="BL84" s="1606">
        <f t="shared" ref="BL84:BL120" si="55">SUM(BI84:BK84)</f>
        <v>881.0152451953785</v>
      </c>
      <c r="BM84" s="1608">
        <v>0</v>
      </c>
      <c r="BN84" s="1609">
        <f t="shared" si="40"/>
        <v>881.0152451953785</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1465.6255829646668</v>
      </c>
      <c r="Y85" s="885">
        <f>Parameters!S186</f>
        <v>0.71500000000000008</v>
      </c>
      <c r="Z85" s="885">
        <f t="shared" ref="Z85:Z120" si="63">$D$3</f>
        <v>0.4</v>
      </c>
      <c r="AA85" s="884">
        <f t="shared" ref="AA85:AA120" si="64">X85*Z85*Y85*$D$4</f>
        <v>209.58445836394736</v>
      </c>
      <c r="AB85" s="884">
        <f t="shared" ref="AB85:AB120" si="65">AA85*$D$10</f>
        <v>209.58445836394736</v>
      </c>
      <c r="AC85" s="886">
        <f t="shared" ref="AC85:AC120" si="66">AA85*(1-$D$10)</f>
        <v>0</v>
      </c>
      <c r="AD85" s="884">
        <f t="shared" ref="AD85:AD120" si="67">AB85+(AD84*$D$8)</f>
        <v>11554.062787346264</v>
      </c>
      <c r="AE85" s="884">
        <f t="shared" ref="AE85:AE120" si="68">AC85+AD84*(1-$D$8)</f>
        <v>581.64384174096836</v>
      </c>
      <c r="AF85" s="897">
        <f t="shared" ref="AF85:AF120" si="69">AE85*16/12*$D$11</f>
        <v>387.76256116064559</v>
      </c>
      <c r="AG85" s="1461">
        <f t="shared" si="53"/>
        <v>2.197312110627072E-2</v>
      </c>
      <c r="AH85" s="891">
        <f>'Baseline data (from input)'!AS71*AG85</f>
        <v>1465.6255829646668</v>
      </c>
      <c r="AI85" s="885">
        <f>Parameters!S186</f>
        <v>0.71500000000000008</v>
      </c>
      <c r="AJ85" s="885">
        <f t="shared" ref="AJ85:AJ120" si="70">$D$3</f>
        <v>0.4</v>
      </c>
      <c r="AK85" s="884">
        <f t="shared" ref="AK85:AK120" si="71">AH85*AJ85*AI85*$D$4</f>
        <v>209.58445836394736</v>
      </c>
      <c r="AL85" s="884">
        <f t="shared" ref="AL85:AL120" si="72">AK85*$D$10</f>
        <v>209.58445836394736</v>
      </c>
      <c r="AM85" s="886">
        <f t="shared" ref="AM85:AM120" si="73">AK85*(1-$D$10)</f>
        <v>0</v>
      </c>
      <c r="AN85" s="884">
        <f t="shared" ref="AN85:AN120" si="74">AL85+(AN84*$D$8)</f>
        <v>11554.062787346264</v>
      </c>
      <c r="AO85" s="884">
        <f t="shared" ref="AO85:AO120" si="75">AM85+AN84*(1-$D$8)</f>
        <v>581.64384174096836</v>
      </c>
      <c r="AP85" s="897">
        <f t="shared" ref="AP85:AP120" si="76">AO85*16/12*$D$11</f>
        <v>387.76256116064559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387.76256116064559</v>
      </c>
      <c r="BD85" s="1607">
        <f t="shared" si="48"/>
        <v>4.9551433411659982</v>
      </c>
      <c r="BE85" s="1606">
        <f t="shared" si="54"/>
        <v>867.17439223886015</v>
      </c>
      <c r="BF85" s="1608">
        <v>0</v>
      </c>
      <c r="BG85" s="1609">
        <f t="shared" ref="BG85:BG120" si="83">BE85-BF85</f>
        <v>867.17439223886015</v>
      </c>
      <c r="BI85" s="1605">
        <f t="shared" ref="BI85:BI120" si="84">V85</f>
        <v>474.45668773704853</v>
      </c>
      <c r="BJ85" s="1606">
        <f t="shared" ref="BJ85:BJ120" si="85">AP85</f>
        <v>387.76256116064559</v>
      </c>
      <c r="BK85" s="1607">
        <f t="shared" ref="BK85:BK120" si="86">AZ85</f>
        <v>4.9551433411659982</v>
      </c>
      <c r="BL85" s="1606">
        <f t="shared" si="55"/>
        <v>867.17439223886015</v>
      </c>
      <c r="BM85" s="1608">
        <v>0</v>
      </c>
      <c r="BN85" s="1609">
        <f t="shared" ref="BN85:BN120" si="87">BL85-BM85</f>
        <v>867.17439223886015</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1480.5661271884276</v>
      </c>
      <c r="Y86" s="885">
        <f>Parameters!S187</f>
        <v>0.71500000000000008</v>
      </c>
      <c r="Z86" s="885">
        <f t="shared" si="63"/>
        <v>0.4</v>
      </c>
      <c r="AA86" s="884">
        <f t="shared" si="64"/>
        <v>211.72095618794518</v>
      </c>
      <c r="AB86" s="884">
        <f t="shared" si="65"/>
        <v>211.72095618794518</v>
      </c>
      <c r="AC86" s="886">
        <f t="shared" si="66"/>
        <v>0</v>
      </c>
      <c r="AD86" s="884">
        <f t="shared" si="67"/>
        <v>11202.285452040447</v>
      </c>
      <c r="AE86" s="884">
        <f t="shared" si="68"/>
        <v>563.4982914937616</v>
      </c>
      <c r="AF86" s="897">
        <f t="shared" si="69"/>
        <v>375.66552766250771</v>
      </c>
      <c r="AG86" s="1461">
        <f t="shared" si="53"/>
        <v>2.197312110627072E-2</v>
      </c>
      <c r="AH86" s="891">
        <f>'Baseline data (from input)'!AS72*AG86</f>
        <v>1480.5661271884276</v>
      </c>
      <c r="AI86" s="885">
        <f>Parameters!S187</f>
        <v>0.71500000000000008</v>
      </c>
      <c r="AJ86" s="885">
        <f t="shared" si="70"/>
        <v>0.4</v>
      </c>
      <c r="AK86" s="884">
        <f t="shared" si="71"/>
        <v>211.72095618794518</v>
      </c>
      <c r="AL86" s="884">
        <f t="shared" si="72"/>
        <v>211.72095618794518</v>
      </c>
      <c r="AM86" s="886">
        <f t="shared" si="73"/>
        <v>0</v>
      </c>
      <c r="AN86" s="884">
        <f t="shared" si="74"/>
        <v>11202.285452040447</v>
      </c>
      <c r="AO86" s="884">
        <f t="shared" si="75"/>
        <v>563.4982914937616</v>
      </c>
      <c r="AP86" s="897">
        <f t="shared" si="76"/>
        <v>375.66552766250771</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375.66552766250771</v>
      </c>
      <c r="BD86" s="1607">
        <f t="shared" si="48"/>
        <v>5.1528444021078155</v>
      </c>
      <c r="BE86" s="1606">
        <f t="shared" si="54"/>
        <v>852.01220331027139</v>
      </c>
      <c r="BF86" s="1608">
        <v>0</v>
      </c>
      <c r="BG86" s="1609">
        <f t="shared" si="83"/>
        <v>852.01220331027139</v>
      </c>
      <c r="BI86" s="1605">
        <f t="shared" si="84"/>
        <v>471.19383124565587</v>
      </c>
      <c r="BJ86" s="1606">
        <f t="shared" si="85"/>
        <v>375.66552766250771</v>
      </c>
      <c r="BK86" s="1607">
        <f t="shared" si="86"/>
        <v>5.1528444021078155</v>
      </c>
      <c r="BL86" s="1606">
        <f t="shared" si="55"/>
        <v>852.01220331027139</v>
      </c>
      <c r="BM86" s="1608">
        <v>0</v>
      </c>
      <c r="BN86" s="1609">
        <f t="shared" si="87"/>
        <v>852.01220331027139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10870.991805637155</v>
      </c>
      <c r="AE87" s="894">
        <f t="shared" si="68"/>
        <v>546.34190840329165</v>
      </c>
      <c r="AF87" s="898">
        <f t="shared" si="69"/>
        <v>364.22793893552779</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10870.991805637155</v>
      </c>
      <c r="AO87" s="894">
        <f t="shared" si="75"/>
        <v>546.34190840329165</v>
      </c>
      <c r="AP87" s="898">
        <f t="shared" si="76"/>
        <v>364.22793893552779</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364.22793893552779</v>
      </c>
      <c r="BD87" s="1612">
        <f t="shared" si="48"/>
        <v>5.3390322495547968</v>
      </c>
      <c r="BE87" s="1611">
        <f t="shared" si="54"/>
        <v>835.65202381317863</v>
      </c>
      <c r="BF87" s="1613">
        <v>0</v>
      </c>
      <c r="BG87" s="1614">
        <f t="shared" si="83"/>
        <v>835.65202381317863</v>
      </c>
      <c r="BI87" s="1610">
        <f t="shared" si="84"/>
        <v>466.08505262809604</v>
      </c>
      <c r="BJ87" s="1611">
        <f t="shared" si="85"/>
        <v>364.22793893552779</v>
      </c>
      <c r="BK87" s="1612">
        <f t="shared" si="86"/>
        <v>5.3390322495547968</v>
      </c>
      <c r="BL87" s="1611">
        <f t="shared" si="55"/>
        <v>835.65202381317863</v>
      </c>
      <c r="BM87" s="1613">
        <v>0</v>
      </c>
      <c r="BN87" s="1614">
        <f t="shared" si="87"/>
        <v>835.65202381317863</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1346.8082863848815</v>
      </c>
      <c r="Y88" s="853">
        <f>Parameters!S223</f>
        <v>0.71500000000000008</v>
      </c>
      <c r="Z88" s="853">
        <f t="shared" si="63"/>
        <v>0.4</v>
      </c>
      <c r="AA88" s="854">
        <f t="shared" si="64"/>
        <v>192.59358495303809</v>
      </c>
      <c r="AB88" s="854">
        <f t="shared" si="65"/>
        <v>192.59358495303809</v>
      </c>
      <c r="AC88" s="855">
        <f t="shared" si="66"/>
        <v>0</v>
      </c>
      <c r="AD88" s="854">
        <f t="shared" si="67"/>
        <v>10533.400863981247</v>
      </c>
      <c r="AE88" s="854">
        <f t="shared" si="68"/>
        <v>530.18452660894616</v>
      </c>
      <c r="AF88" s="856">
        <f t="shared" si="69"/>
        <v>353.45635107263075</v>
      </c>
      <c r="AH88" s="852">
        <f>'Recycling - Case 2'!AM178</f>
        <v>1346.8082863848815</v>
      </c>
      <c r="AI88" s="853">
        <f>Parameters!S223</f>
        <v>0.71500000000000008</v>
      </c>
      <c r="AJ88" s="853">
        <f t="shared" si="70"/>
        <v>0.4</v>
      </c>
      <c r="AK88" s="854">
        <f t="shared" si="71"/>
        <v>192.59358495303809</v>
      </c>
      <c r="AL88" s="854">
        <f t="shared" si="72"/>
        <v>192.59358495303809</v>
      </c>
      <c r="AM88" s="855">
        <f t="shared" si="73"/>
        <v>0</v>
      </c>
      <c r="AN88" s="854">
        <f t="shared" si="74"/>
        <v>10533.400863981247</v>
      </c>
      <c r="AO88" s="854">
        <f t="shared" si="75"/>
        <v>530.18452660894616</v>
      </c>
      <c r="AP88" s="856">
        <f t="shared" si="76"/>
        <v>353.45635107263075</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353.45635107263075</v>
      </c>
      <c r="BD88" s="1081">
        <f>AZ88</f>
        <v>5.514377360864759</v>
      </c>
      <c r="BE88" s="1053">
        <f t="shared" si="54"/>
        <v>818.25845123123179</v>
      </c>
      <c r="BF88" s="1054">
        <v>0</v>
      </c>
      <c r="BG88" s="1074">
        <f t="shared" si="83"/>
        <v>818.25845123123179</v>
      </c>
      <c r="BI88" s="1052">
        <f t="shared" si="84"/>
        <v>459.28772279773631</v>
      </c>
      <c r="BJ88" s="1053">
        <f>AP88</f>
        <v>353.45635107263075</v>
      </c>
      <c r="BK88" s="1081">
        <f t="shared" si="86"/>
        <v>5.514377360864759</v>
      </c>
      <c r="BL88" s="1053">
        <f t="shared" si="55"/>
        <v>818.25845123123179</v>
      </c>
      <c r="BM88" s="1054">
        <v>0</v>
      </c>
      <c r="BN88" s="1074">
        <f t="shared" si="87"/>
        <v>818.25845123123179</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1157.8187063585763</v>
      </c>
      <c r="Y89" s="853">
        <f>Parameters!S224</f>
        <v>0.71500000000000008</v>
      </c>
      <c r="Z89" s="853">
        <f t="shared" si="63"/>
        <v>0.4</v>
      </c>
      <c r="AA89" s="854">
        <f t="shared" si="64"/>
        <v>165.56807500927644</v>
      </c>
      <c r="AB89" s="854">
        <f t="shared" si="65"/>
        <v>165.56807500927644</v>
      </c>
      <c r="AC89" s="855">
        <f t="shared" si="66"/>
        <v>0</v>
      </c>
      <c r="AD89" s="854">
        <f t="shared" si="67"/>
        <v>10185.248916889483</v>
      </c>
      <c r="AE89" s="854">
        <f t="shared" si="68"/>
        <v>513.72002210104165</v>
      </c>
      <c r="AF89" s="856">
        <f t="shared" si="69"/>
        <v>342.48001473402775</v>
      </c>
      <c r="AH89" s="852">
        <f>'Recycling - Case 2'!AM179</f>
        <v>1157.8187063585763</v>
      </c>
      <c r="AI89" s="853">
        <f>Parameters!S224</f>
        <v>0.71500000000000008</v>
      </c>
      <c r="AJ89" s="853">
        <f t="shared" si="70"/>
        <v>0.4</v>
      </c>
      <c r="AK89" s="854">
        <f t="shared" si="71"/>
        <v>165.56807500927644</v>
      </c>
      <c r="AL89" s="854">
        <f t="shared" si="72"/>
        <v>165.56807500927644</v>
      </c>
      <c r="AM89" s="855">
        <f t="shared" si="73"/>
        <v>0</v>
      </c>
      <c r="AN89" s="854">
        <f t="shared" si="74"/>
        <v>10185.248916889483</v>
      </c>
      <c r="AO89" s="854">
        <f t="shared" si="75"/>
        <v>513.72002210104165</v>
      </c>
      <c r="AP89" s="856">
        <f t="shared" si="76"/>
        <v>342.48001473402775</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342.48001473402775</v>
      </c>
      <c r="BD89" s="1082">
        <f t="shared" ref="BD89:BD120" si="90">AZ89</f>
        <v>5.6975664484189794</v>
      </c>
      <c r="BE89" s="1056">
        <f t="shared" si="54"/>
        <v>800.31631292725694</v>
      </c>
      <c r="BF89" s="167">
        <v>0</v>
      </c>
      <c r="BG89" s="1075">
        <f t="shared" si="83"/>
        <v>800.31631292725694</v>
      </c>
      <c r="BI89" s="1055">
        <f t="shared" si="84"/>
        <v>452.13873174481023</v>
      </c>
      <c r="BJ89" s="1056">
        <f t="shared" si="85"/>
        <v>342.48001473402775</v>
      </c>
      <c r="BK89" s="1082">
        <f t="shared" si="86"/>
        <v>5.6975664484189794</v>
      </c>
      <c r="BL89" s="1056">
        <f t="shared" si="55"/>
        <v>800.31631292725694</v>
      </c>
      <c r="BM89" s="167">
        <v>0</v>
      </c>
      <c r="BN89" s="1075">
        <f t="shared" si="87"/>
        <v>800.31631292725694</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884.07454637136323</v>
      </c>
      <c r="Y90" s="853">
        <f>Parameters!S225</f>
        <v>0.71500000000000008</v>
      </c>
      <c r="Z90" s="853">
        <f t="shared" si="63"/>
        <v>0.4</v>
      </c>
      <c r="AA90" s="854">
        <f t="shared" si="64"/>
        <v>126.42266013110496</v>
      </c>
      <c r="AB90" s="854">
        <f t="shared" si="65"/>
        <v>126.42266013110496</v>
      </c>
      <c r="AC90" s="855">
        <f t="shared" si="66"/>
        <v>0</v>
      </c>
      <c r="AD90" s="854">
        <f t="shared" si="67"/>
        <v>9814.9311257404097</v>
      </c>
      <c r="AE90" s="854">
        <f t="shared" si="68"/>
        <v>496.74045128017929</v>
      </c>
      <c r="AF90" s="856">
        <f t="shared" si="69"/>
        <v>331.16030085345284</v>
      </c>
      <c r="AH90" s="852">
        <f>'Recycling - Case 2'!AM180</f>
        <v>884.07454637136323</v>
      </c>
      <c r="AI90" s="853">
        <f>Parameters!S225</f>
        <v>0.71500000000000008</v>
      </c>
      <c r="AJ90" s="853">
        <f t="shared" si="70"/>
        <v>0.4</v>
      </c>
      <c r="AK90" s="854">
        <f t="shared" si="71"/>
        <v>126.42266013110496</v>
      </c>
      <c r="AL90" s="854">
        <f t="shared" si="72"/>
        <v>126.42266013110496</v>
      </c>
      <c r="AM90" s="855">
        <f t="shared" si="73"/>
        <v>0</v>
      </c>
      <c r="AN90" s="854">
        <f t="shared" si="74"/>
        <v>9814.9311257404097</v>
      </c>
      <c r="AO90" s="854">
        <f t="shared" si="75"/>
        <v>496.74045128017929</v>
      </c>
      <c r="AP90" s="856">
        <f t="shared" si="76"/>
        <v>331.16030085345284</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331.16030085345284</v>
      </c>
      <c r="BD90" s="1082">
        <f t="shared" si="90"/>
        <v>5.8885995123248653</v>
      </c>
      <c r="BE90" s="1056">
        <f t="shared" si="54"/>
        <v>781.82173651797075</v>
      </c>
      <c r="BF90" s="167">
        <v>0</v>
      </c>
      <c r="BG90" s="1075">
        <f t="shared" si="83"/>
        <v>781.82173651797075</v>
      </c>
      <c r="BI90" s="1055">
        <f t="shared" si="84"/>
        <v>444.77283615219312</v>
      </c>
      <c r="BJ90" s="1056">
        <f t="shared" si="85"/>
        <v>331.16030085345284</v>
      </c>
      <c r="BK90" s="1082">
        <f t="shared" si="86"/>
        <v>5.8885995123248653</v>
      </c>
      <c r="BL90" s="1056">
        <f t="shared" si="55"/>
        <v>781.82173651797075</v>
      </c>
      <c r="BM90" s="167">
        <v>0</v>
      </c>
      <c r="BN90" s="1075">
        <f t="shared" si="87"/>
        <v>781.82173651797075</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253.74218836184426</v>
      </c>
      <c r="Y91" s="853">
        <f>Parameters!S226</f>
        <v>0.71500000000000008</v>
      </c>
      <c r="Z91" s="853">
        <f t="shared" si="63"/>
        <v>0.4</v>
      </c>
      <c r="AA91" s="854">
        <f t="shared" si="64"/>
        <v>36.285132935743732</v>
      </c>
      <c r="AB91" s="854">
        <f t="shared" si="65"/>
        <v>36.285132935743732</v>
      </c>
      <c r="AC91" s="855">
        <f t="shared" si="66"/>
        <v>0</v>
      </c>
      <c r="AD91" s="854">
        <f t="shared" si="67"/>
        <v>9372.536419187938</v>
      </c>
      <c r="AE91" s="854">
        <f t="shared" si="68"/>
        <v>478.67983948821461</v>
      </c>
      <c r="AF91" s="856">
        <f t="shared" si="69"/>
        <v>319.11989299214309</v>
      </c>
      <c r="AG91" s="4"/>
      <c r="AH91" s="852">
        <f>'Recycling - Case 2'!AM181</f>
        <v>253.74218836184426</v>
      </c>
      <c r="AI91" s="853">
        <f>Parameters!S226</f>
        <v>0.71500000000000008</v>
      </c>
      <c r="AJ91" s="853">
        <f t="shared" si="70"/>
        <v>0.4</v>
      </c>
      <c r="AK91" s="854">
        <f t="shared" si="71"/>
        <v>36.285132935743732</v>
      </c>
      <c r="AL91" s="854">
        <f t="shared" si="72"/>
        <v>36.285132935743732</v>
      </c>
      <c r="AM91" s="855">
        <f t="shared" si="73"/>
        <v>0</v>
      </c>
      <c r="AN91" s="854">
        <f t="shared" si="74"/>
        <v>9372.536419187938</v>
      </c>
      <c r="AO91" s="854">
        <f t="shared" si="75"/>
        <v>478.67983948821461</v>
      </c>
      <c r="AP91" s="856">
        <f t="shared" si="76"/>
        <v>319.11989299214309</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319.11989299214309</v>
      </c>
      <c r="BD91" s="1082">
        <f t="shared" si="90"/>
        <v>6.0874866051680776</v>
      </c>
      <c r="BE91" s="1056">
        <f t="shared" si="54"/>
        <v>761.65257302527129</v>
      </c>
      <c r="BF91" s="167">
        <v>0</v>
      </c>
      <c r="BG91" s="1075">
        <f t="shared" si="83"/>
        <v>761.65257302527129</v>
      </c>
      <c r="BI91" s="1055">
        <f t="shared" si="84"/>
        <v>436.44519342796008</v>
      </c>
      <c r="BJ91" s="1056">
        <f t="shared" si="85"/>
        <v>319.11989299214309</v>
      </c>
      <c r="BK91" s="1082">
        <f t="shared" si="86"/>
        <v>6.0874866051680776</v>
      </c>
      <c r="BL91" s="1056">
        <f t="shared" si="55"/>
        <v>761.65257302527129</v>
      </c>
      <c r="BM91" s="167">
        <v>0</v>
      </c>
      <c r="BN91" s="1075">
        <f t="shared" si="87"/>
        <v>761.65257302527129</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8915.4324241361246</v>
      </c>
      <c r="AE92" s="854">
        <f t="shared" si="68"/>
        <v>457.10399505181283</v>
      </c>
      <c r="AF92" s="856">
        <f t="shared" si="69"/>
        <v>304.73599670120853</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8915.4324241361246</v>
      </c>
      <c r="AO92" s="854">
        <f t="shared" si="75"/>
        <v>457.10399505181283</v>
      </c>
      <c r="AP92" s="856">
        <f t="shared" si="76"/>
        <v>304.73599670120853</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304.73599670120853</v>
      </c>
      <c r="BD92" s="1082">
        <f t="shared" si="90"/>
        <v>6.2916749638121372</v>
      </c>
      <c r="BE92" s="1056">
        <f t="shared" si="54"/>
        <v>736.42821071383253</v>
      </c>
      <c r="BF92" s="167">
        <v>0</v>
      </c>
      <c r="BG92" s="1075">
        <f t="shared" si="83"/>
        <v>736.42821071383253</v>
      </c>
      <c r="BI92" s="1055">
        <f t="shared" si="84"/>
        <v>425.40053904881188</v>
      </c>
      <c r="BJ92" s="1056">
        <f t="shared" si="85"/>
        <v>304.73599670120853</v>
      </c>
      <c r="BK92" s="1082">
        <f t="shared" si="86"/>
        <v>6.2916749638121372</v>
      </c>
      <c r="BL92" s="1056">
        <f t="shared" si="55"/>
        <v>736.42821071383253</v>
      </c>
      <c r="BM92" s="167">
        <v>0</v>
      </c>
      <c r="BN92" s="1075">
        <f t="shared" si="87"/>
        <v>736.42821071383253</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8480.6216539860106</v>
      </c>
      <c r="AE93" s="854">
        <f t="shared" si="68"/>
        <v>434.81077015011311</v>
      </c>
      <c r="AF93" s="856">
        <f t="shared" si="69"/>
        <v>289.87384676674208</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8480.6216539860106</v>
      </c>
      <c r="AO93" s="854">
        <f t="shared" si="75"/>
        <v>434.81077015011311</v>
      </c>
      <c r="AP93" s="856">
        <f t="shared" si="76"/>
        <v>289.87384676674208</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289.87384676674208</v>
      </c>
      <c r="BD93" s="1082">
        <f t="shared" si="90"/>
        <v>6.5011728353183846</v>
      </c>
      <c r="BE93" s="1056">
        <f t="shared" si="54"/>
        <v>708.76560994476085</v>
      </c>
      <c r="BF93" s="167">
        <v>0</v>
      </c>
      <c r="BG93" s="1075">
        <f t="shared" si="83"/>
        <v>708.76560994476085</v>
      </c>
      <c r="BI93" s="1055">
        <f t="shared" si="84"/>
        <v>412.39059034270048</v>
      </c>
      <c r="BJ93" s="1056">
        <f t="shared" si="85"/>
        <v>289.87384676674208</v>
      </c>
      <c r="BK93" s="1082">
        <f t="shared" si="86"/>
        <v>6.5011728353183846</v>
      </c>
      <c r="BL93" s="1056">
        <f t="shared" si="55"/>
        <v>708.76560994476085</v>
      </c>
      <c r="BM93" s="167">
        <v>0</v>
      </c>
      <c r="BN93" s="1075">
        <f t="shared" si="87"/>
        <v>708.76560994476085</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8067.0168553294061</v>
      </c>
      <c r="AE94" s="854">
        <f t="shared" si="68"/>
        <v>413.60479865660432</v>
      </c>
      <c r="AF94" s="856">
        <f t="shared" si="69"/>
        <v>275.73653243773623</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8067.0168553294061</v>
      </c>
      <c r="AO94" s="854">
        <f t="shared" si="75"/>
        <v>413.60479865660432</v>
      </c>
      <c r="AP94" s="856">
        <f t="shared" si="76"/>
        <v>275.73653243773623</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275.73653243773623</v>
      </c>
      <c r="BD94" s="1082">
        <f t="shared" si="90"/>
        <v>6.7159930473860614</v>
      </c>
      <c r="BE94" s="1056">
        <f t="shared" si="54"/>
        <v>682.23046884672158</v>
      </c>
      <c r="BF94" s="167">
        <v>0</v>
      </c>
      <c r="BG94" s="1075">
        <f t="shared" si="83"/>
        <v>682.23046884672158</v>
      </c>
      <c r="BI94" s="1055">
        <f t="shared" si="84"/>
        <v>399.77794336159923</v>
      </c>
      <c r="BJ94" s="1056">
        <f t="shared" si="85"/>
        <v>275.73653243773623</v>
      </c>
      <c r="BK94" s="1082">
        <f t="shared" si="86"/>
        <v>6.7159930473860614</v>
      </c>
      <c r="BL94" s="1056">
        <f t="shared" si="55"/>
        <v>682.23046884672158</v>
      </c>
      <c r="BM94" s="167">
        <v>0</v>
      </c>
      <c r="BN94" s="1075">
        <f t="shared" si="87"/>
        <v>682.23046884672158</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7673.583800732551</v>
      </c>
      <c r="AE95" s="854">
        <f t="shared" si="68"/>
        <v>393.43305459685541</v>
      </c>
      <c r="AF95" s="856">
        <f t="shared" si="69"/>
        <v>262.28870306457026</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7673.583800732551</v>
      </c>
      <c r="AO95" s="854">
        <f t="shared" si="75"/>
        <v>393.43305459685541</v>
      </c>
      <c r="AP95" s="856">
        <f t="shared" si="76"/>
        <v>262.28870306457026</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262.28870306457026</v>
      </c>
      <c r="BD95" s="1082">
        <f t="shared" si="90"/>
        <v>6.9361528161185868</v>
      </c>
      <c r="BE95" s="1056">
        <f t="shared" si="54"/>
        <v>656.74172565812512</v>
      </c>
      <c r="BF95" s="167">
        <v>0</v>
      </c>
      <c r="BG95" s="1075">
        <f t="shared" si="83"/>
        <v>656.74172565812512</v>
      </c>
      <c r="BI95" s="1055">
        <f t="shared" si="84"/>
        <v>387.51686977743628</v>
      </c>
      <c r="BJ95" s="1056">
        <f t="shared" si="85"/>
        <v>262.28870306457026</v>
      </c>
      <c r="BK95" s="1082">
        <f t="shared" si="86"/>
        <v>6.9361528161185868</v>
      </c>
      <c r="BL95" s="1056">
        <f t="shared" si="55"/>
        <v>656.74172565812512</v>
      </c>
      <c r="BM95" s="167">
        <v>0</v>
      </c>
      <c r="BN95" s="1075">
        <f t="shared" si="87"/>
        <v>656.74172565812512</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7299.3387026288265</v>
      </c>
      <c r="AE96" s="854">
        <f t="shared" si="68"/>
        <v>374.24509810372479</v>
      </c>
      <c r="AF96" s="856">
        <f t="shared" si="69"/>
        <v>249.49673206914986</v>
      </c>
      <c r="AG96" s="4"/>
      <c r="AH96" s="852">
        <f>'Recycling - Case 2'!AM186</f>
        <v>0</v>
      </c>
      <c r="AI96" s="853">
        <f>Parameters!S231</f>
        <v>0.71500000000000008</v>
      </c>
      <c r="AJ96" s="853">
        <f t="shared" si="70"/>
        <v>0.4</v>
      </c>
      <c r="AK96" s="854">
        <f t="shared" si="71"/>
        <v>0</v>
      </c>
      <c r="AL96" s="854">
        <f t="shared" si="72"/>
        <v>0</v>
      </c>
      <c r="AM96" s="855">
        <f t="shared" si="73"/>
        <v>0</v>
      </c>
      <c r="AN96" s="854">
        <f t="shared" si="74"/>
        <v>7299.3387026288265</v>
      </c>
      <c r="AO96" s="854">
        <f t="shared" si="75"/>
        <v>374.24509810372479</v>
      </c>
      <c r="AP96" s="856">
        <f t="shared" si="76"/>
        <v>249.49673206914986</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249.49673206914986</v>
      </c>
      <c r="BD96" s="1082">
        <f t="shared" si="90"/>
        <v>7.1616735660298199</v>
      </c>
      <c r="BE96" s="1056">
        <f t="shared" si="54"/>
        <v>632.22179808763099</v>
      </c>
      <c r="BF96" s="167">
        <v>0</v>
      </c>
      <c r="BG96" s="1075">
        <f t="shared" si="83"/>
        <v>632.22179808763099</v>
      </c>
      <c r="BI96" s="1055">
        <f t="shared" si="84"/>
        <v>375.5633924524513</v>
      </c>
      <c r="BJ96" s="1056">
        <f t="shared" si="85"/>
        <v>249.49673206914986</v>
      </c>
      <c r="BK96" s="1082">
        <f t="shared" si="86"/>
        <v>7.1616735660298199</v>
      </c>
      <c r="BL96" s="1056">
        <f t="shared" si="55"/>
        <v>632.22179808763099</v>
      </c>
      <c r="BM96" s="167">
        <v>0</v>
      </c>
      <c r="BN96" s="1075">
        <f t="shared" si="87"/>
        <v>632.22179808763099</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6943.3457533374067</v>
      </c>
      <c r="AE97" s="854">
        <f t="shared" si="68"/>
        <v>355.99294929141939</v>
      </c>
      <c r="AF97" s="856">
        <f t="shared" si="69"/>
        <v>237.32863286094627</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6943.3457533374067</v>
      </c>
      <c r="AO97" s="854">
        <f t="shared" si="75"/>
        <v>355.99294929141939</v>
      </c>
      <c r="AP97" s="856">
        <f t="shared" si="76"/>
        <v>237.32863286094627</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237.32863286094627</v>
      </c>
      <c r="BD97" s="1082">
        <f t="shared" si="90"/>
        <v>7.391512426558168</v>
      </c>
      <c r="BE97" s="1056">
        <f t="shared" si="54"/>
        <v>608.59260519112786</v>
      </c>
      <c r="BF97" s="167">
        <v>0</v>
      </c>
      <c r="BG97" s="1075">
        <f t="shared" si="83"/>
        <v>608.59260519112786</v>
      </c>
      <c r="BI97" s="1055">
        <f t="shared" si="84"/>
        <v>363.87245990362339</v>
      </c>
      <c r="BJ97" s="1056">
        <f t="shared" si="85"/>
        <v>237.32863286094627</v>
      </c>
      <c r="BK97" s="1082">
        <f t="shared" si="86"/>
        <v>7.391512426558168</v>
      </c>
      <c r="BL97" s="1056">
        <f t="shared" si="55"/>
        <v>608.59260519112786</v>
      </c>
      <c r="BM97" s="167">
        <v>0</v>
      </c>
      <c r="BN97" s="1075">
        <f t="shared" si="87"/>
        <v>608.59260519112786</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6604.714785056618</v>
      </c>
      <c r="AE98" s="854">
        <f t="shared" si="68"/>
        <v>338.63096828078869</v>
      </c>
      <c r="AF98" s="856">
        <f t="shared" si="69"/>
        <v>225.75397885385914</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6604.714785056618</v>
      </c>
      <c r="AO98" s="854">
        <f t="shared" si="75"/>
        <v>338.63096828078869</v>
      </c>
      <c r="AP98" s="856">
        <f t="shared" si="76"/>
        <v>225.75397885385914</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225.75397885385914</v>
      </c>
      <c r="BD98" s="1082">
        <f t="shared" si="90"/>
        <v>7.6257005725941918</v>
      </c>
      <c r="BE98" s="1056">
        <f t="shared" si="54"/>
        <v>585.78348071941525</v>
      </c>
      <c r="BF98" s="167">
        <v>0</v>
      </c>
      <c r="BG98" s="1075">
        <f t="shared" si="83"/>
        <v>585.78348071941525</v>
      </c>
      <c r="BI98" s="1055">
        <f t="shared" si="84"/>
        <v>352.40380129296199</v>
      </c>
      <c r="BJ98" s="1056">
        <f t="shared" si="85"/>
        <v>225.75397885385914</v>
      </c>
      <c r="BK98" s="1082">
        <f t="shared" si="86"/>
        <v>7.6257005725941918</v>
      </c>
      <c r="BL98" s="1056">
        <f t="shared" si="55"/>
        <v>585.78348071941525</v>
      </c>
      <c r="BM98" s="167">
        <v>0</v>
      </c>
      <c r="BN98" s="1075">
        <f t="shared" si="87"/>
        <v>585.78348071941525</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6282.5990439807638</v>
      </c>
      <c r="AE99" s="854">
        <f t="shared" si="68"/>
        <v>322.1157410758542</v>
      </c>
      <c r="AF99" s="856">
        <f t="shared" si="69"/>
        <v>214.74382738390281</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6282.5990439807638</v>
      </c>
      <c r="AO99" s="854">
        <f t="shared" si="75"/>
        <v>322.1157410758542</v>
      </c>
      <c r="AP99" s="856">
        <f t="shared" si="76"/>
        <v>214.74382738390281</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214.74382738390281</v>
      </c>
      <c r="BD99" s="1082">
        <f t="shared" si="90"/>
        <v>7.8642712376260375</v>
      </c>
      <c r="BE99" s="1056">
        <f t="shared" si="54"/>
        <v>563.72670237443447</v>
      </c>
      <c r="BF99" s="167">
        <v>0</v>
      </c>
      <c r="BG99" s="1075">
        <f t="shared" si="83"/>
        <v>563.72670237443447</v>
      </c>
      <c r="BI99" s="1055">
        <f t="shared" si="84"/>
        <v>341.11860375290564</v>
      </c>
      <c r="BJ99" s="1056">
        <f t="shared" si="85"/>
        <v>214.74382738390281</v>
      </c>
      <c r="BK99" s="1082">
        <f t="shared" si="86"/>
        <v>7.8642712376260375</v>
      </c>
      <c r="BL99" s="1056">
        <f t="shared" si="55"/>
        <v>563.72670237443447</v>
      </c>
      <c r="BM99" s="167">
        <v>0</v>
      </c>
      <c r="BN99" s="1075">
        <f t="shared" si="87"/>
        <v>563.72670237443447</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5976.1930729745582</v>
      </c>
      <c r="AE100" s="854">
        <f t="shared" si="68"/>
        <v>306.40597100620579</v>
      </c>
      <c r="AF100" s="856">
        <f t="shared" si="69"/>
        <v>204.27064733747054</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5976.1930729745582</v>
      </c>
      <c r="AO100" s="854">
        <f t="shared" si="75"/>
        <v>306.40597100620579</v>
      </c>
      <c r="AP100" s="856">
        <f t="shared" si="76"/>
        <v>204.27064733747054</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204.27064733747054</v>
      </c>
      <c r="BD100" s="1082">
        <f t="shared" si="90"/>
        <v>8.1072596427450581</v>
      </c>
      <c r="BE100" s="1056">
        <f t="shared" si="54"/>
        <v>542.35732965762361</v>
      </c>
      <c r="BF100" s="167">
        <v>0</v>
      </c>
      <c r="BG100" s="1075">
        <f t="shared" si="83"/>
        <v>542.35732965762361</v>
      </c>
      <c r="BI100" s="1055">
        <f t="shared" si="84"/>
        <v>329.97942267740808</v>
      </c>
      <c r="BJ100" s="1056">
        <f t="shared" si="85"/>
        <v>204.27064733747054</v>
      </c>
      <c r="BK100" s="1082">
        <f t="shared" si="86"/>
        <v>8.1072596427450581</v>
      </c>
      <c r="BL100" s="1056">
        <f t="shared" si="55"/>
        <v>542.35732965762361</v>
      </c>
      <c r="BM100" s="167">
        <v>0</v>
      </c>
      <c r="BN100" s="1075">
        <f t="shared" si="87"/>
        <v>542.35732965762361</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5684.7306975107422</v>
      </c>
      <c r="AE101" s="854">
        <f t="shared" si="68"/>
        <v>291.46237546381559</v>
      </c>
      <c r="AF101" s="856">
        <f t="shared" si="69"/>
        <v>194.30825030921039</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5684.7306975107422</v>
      </c>
      <c r="AO101" s="854">
        <f t="shared" si="75"/>
        <v>291.46237546381559</v>
      </c>
      <c r="AP101" s="856">
        <f t="shared" si="76"/>
        <v>194.30825030921039</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194.30825030921039</v>
      </c>
      <c r="BD101" s="1082">
        <f t="shared" si="90"/>
        <v>8.3547029303730156</v>
      </c>
      <c r="BE101" s="1056">
        <f t="shared" si="54"/>
        <v>521.61304844188669</v>
      </c>
      <c r="BF101" s="167">
        <v>0</v>
      </c>
      <c r="BG101" s="1075">
        <f t="shared" si="83"/>
        <v>521.61304844188669</v>
      </c>
      <c r="BI101" s="1055">
        <f t="shared" si="84"/>
        <v>318.9500952023032</v>
      </c>
      <c r="BJ101" s="1056">
        <f t="shared" si="85"/>
        <v>194.30825030921039</v>
      </c>
      <c r="BK101" s="1082">
        <f t="shared" si="86"/>
        <v>8.3547029303730156</v>
      </c>
      <c r="BL101" s="1056">
        <f t="shared" si="55"/>
        <v>521.61304844188669</v>
      </c>
      <c r="BM101" s="167">
        <v>0</v>
      </c>
      <c r="BN101" s="1075">
        <f t="shared" si="87"/>
        <v>521.61304844188669</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5407.4831098346858</v>
      </c>
      <c r="AE102" s="854">
        <f t="shared" si="68"/>
        <v>277.2475876760563</v>
      </c>
      <c r="AF102" s="856">
        <f t="shared" si="69"/>
        <v>184.83172511737087</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5407.4831098346858</v>
      </c>
      <c r="AO102" s="854">
        <f t="shared" si="75"/>
        <v>277.2475876760563</v>
      </c>
      <c r="AP102" s="856">
        <f t="shared" si="76"/>
        <v>184.83172511737087</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184.83172511737087</v>
      </c>
      <c r="BD102" s="1082">
        <f t="shared" si="90"/>
        <v>8.5938772770593896</v>
      </c>
      <c r="BE102" s="1056">
        <f t="shared" si="54"/>
        <v>501.30887767092389</v>
      </c>
      <c r="BF102" s="167">
        <v>0</v>
      </c>
      <c r="BG102" s="1075">
        <f t="shared" si="83"/>
        <v>501.30887767092389</v>
      </c>
      <c r="BI102" s="1055">
        <f t="shared" si="84"/>
        <v>307.88327527649363</v>
      </c>
      <c r="BJ102" s="1056">
        <f t="shared" si="85"/>
        <v>184.83172511737087</v>
      </c>
      <c r="BK102" s="1082">
        <f t="shared" si="86"/>
        <v>8.5938772770593896</v>
      </c>
      <c r="BL102" s="1056">
        <f t="shared" si="55"/>
        <v>501.30887767092389</v>
      </c>
      <c r="BM102" s="167">
        <v>0</v>
      </c>
      <c r="BN102" s="1075">
        <f t="shared" si="87"/>
        <v>501.30887767092389</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5143.7570465653798</v>
      </c>
      <c r="AE103" s="854">
        <f t="shared" si="68"/>
        <v>263.72606326930628</v>
      </c>
      <c r="AF103" s="856">
        <f t="shared" si="69"/>
        <v>175.81737551287085</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5143.7570465653798</v>
      </c>
      <c r="AO103" s="854">
        <f t="shared" si="75"/>
        <v>263.72606326930628</v>
      </c>
      <c r="AP103" s="856">
        <f t="shared" si="76"/>
        <v>175.81737551287085</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175.81737551287085</v>
      </c>
      <c r="BD103" s="1082">
        <f t="shared" si="90"/>
        <v>8.8253166376919747</v>
      </c>
      <c r="BE103" s="1056">
        <f t="shared" si="54"/>
        <v>481.42104908425074</v>
      </c>
      <c r="BF103" s="167">
        <v>0</v>
      </c>
      <c r="BG103" s="1075">
        <f t="shared" si="83"/>
        <v>481.42104908425074</v>
      </c>
      <c r="BI103" s="1055">
        <f t="shared" si="84"/>
        <v>296.77835693368792</v>
      </c>
      <c r="BJ103" s="1056">
        <f t="shared" si="85"/>
        <v>175.81737551287085</v>
      </c>
      <c r="BK103" s="1082">
        <f t="shared" si="86"/>
        <v>8.8253166376919747</v>
      </c>
      <c r="BL103" s="1056">
        <f t="shared" si="55"/>
        <v>481.42104908425074</v>
      </c>
      <c r="BM103" s="167">
        <v>0</v>
      </c>
      <c r="BN103" s="1075">
        <f t="shared" si="87"/>
        <v>481.42104908425074</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4892.8930551758785</v>
      </c>
      <c r="AE104" s="854">
        <f t="shared" si="68"/>
        <v>250.86399138950114</v>
      </c>
      <c r="AF104" s="856">
        <f t="shared" si="69"/>
        <v>167.24266092633408</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4892.8930551758785</v>
      </c>
      <c r="AO104" s="854">
        <f t="shared" si="75"/>
        <v>250.86399138950114</v>
      </c>
      <c r="AP104" s="856">
        <f t="shared" si="76"/>
        <v>167.24266092633408</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167.24266092633408</v>
      </c>
      <c r="BD104" s="1082">
        <f t="shared" si="90"/>
        <v>9.049524319321451</v>
      </c>
      <c r="BE104" s="1056">
        <f t="shared" si="54"/>
        <v>462.51473820014553</v>
      </c>
      <c r="BF104" s="167">
        <v>0</v>
      </c>
      <c r="BG104" s="1075">
        <f t="shared" si="83"/>
        <v>462.51473820014553</v>
      </c>
      <c r="BI104" s="1055">
        <f t="shared" si="84"/>
        <v>286.22255295449003</v>
      </c>
      <c r="BJ104" s="1056">
        <f t="shared" si="85"/>
        <v>167.24266092633408</v>
      </c>
      <c r="BK104" s="1082">
        <f t="shared" si="86"/>
        <v>9.049524319321451</v>
      </c>
      <c r="BL104" s="1056">
        <f t="shared" si="55"/>
        <v>462.51473820014553</v>
      </c>
      <c r="BM104" s="167">
        <v>0</v>
      </c>
      <c r="BN104" s="1075">
        <f t="shared" si="87"/>
        <v>462.51473820014553</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4654.2638450184913</v>
      </c>
      <c r="AE105" s="854">
        <f t="shared" si="68"/>
        <v>238.62921015738723</v>
      </c>
      <c r="AF105" s="856">
        <f t="shared" si="69"/>
        <v>159.08614010492482</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4654.2638450184913</v>
      </c>
      <c r="AO105" s="854">
        <f t="shared" si="75"/>
        <v>238.62921015738723</v>
      </c>
      <c r="AP105" s="856">
        <f t="shared" si="76"/>
        <v>159.08614010492482</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159.08614010492482</v>
      </c>
      <c r="BD105" s="1082">
        <f t="shared" si="90"/>
        <v>9.2669747697696376</v>
      </c>
      <c r="BE105" s="1056">
        <f t="shared" si="54"/>
        <v>444.54209005023819</v>
      </c>
      <c r="BF105" s="167">
        <v>0</v>
      </c>
      <c r="BG105" s="1075">
        <f t="shared" si="83"/>
        <v>444.54209005023819</v>
      </c>
      <c r="BI105" s="1055">
        <f t="shared" si="84"/>
        <v>276.1889751755437</v>
      </c>
      <c r="BJ105" s="1056">
        <f t="shared" si="85"/>
        <v>159.08614010492482</v>
      </c>
      <c r="BK105" s="1082">
        <f t="shared" si="86"/>
        <v>9.2669747697696376</v>
      </c>
      <c r="BL105" s="1056">
        <f t="shared" si="55"/>
        <v>444.54209005023819</v>
      </c>
      <c r="BM105" s="167">
        <v>0</v>
      </c>
      <c r="BN105" s="1075">
        <f t="shared" si="87"/>
        <v>444.54209005023819</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4427.2727187714199</v>
      </c>
      <c r="AE106" s="854">
        <f t="shared" si="68"/>
        <v>226.99112624707141</v>
      </c>
      <c r="AF106" s="856">
        <f t="shared" si="69"/>
        <v>151.32741749804759</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4427.2727187714199</v>
      </c>
      <c r="AO106" s="854">
        <f t="shared" si="75"/>
        <v>226.99112624707141</v>
      </c>
      <c r="AP106" s="856">
        <f t="shared" si="76"/>
        <v>151.32741749804759</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151.32741749804759</v>
      </c>
      <c r="BD106" s="1082">
        <f t="shared" si="90"/>
        <v>9.4781152621098883</v>
      </c>
      <c r="BE106" s="1056">
        <f t="shared" si="54"/>
        <v>427.45758157293983</v>
      </c>
      <c r="BF106" s="167">
        <v>0</v>
      </c>
      <c r="BG106" s="1075">
        <f t="shared" si="83"/>
        <v>427.45758157293983</v>
      </c>
      <c r="BI106" s="1055">
        <f t="shared" si="84"/>
        <v>266.65204881278231</v>
      </c>
      <c r="BJ106" s="1056">
        <f t="shared" si="85"/>
        <v>151.32741749804759</v>
      </c>
      <c r="BK106" s="1082">
        <f t="shared" si="86"/>
        <v>9.4781152621098883</v>
      </c>
      <c r="BL106" s="1056">
        <f t="shared" si="55"/>
        <v>427.45758157293983</v>
      </c>
      <c r="BM106" s="167">
        <v>0</v>
      </c>
      <c r="BN106" s="1075">
        <f t="shared" si="87"/>
        <v>427.45758157293983</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4211.3520803846495</v>
      </c>
      <c r="AE107" s="854">
        <f t="shared" si="68"/>
        <v>215.92063838677066</v>
      </c>
      <c r="AF107" s="856">
        <f t="shared" si="69"/>
        <v>143.94709225784712</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4211.3520803846495</v>
      </c>
      <c r="AO107" s="854">
        <f t="shared" si="75"/>
        <v>215.92063838677066</v>
      </c>
      <c r="AP107" s="856">
        <f t="shared" si="76"/>
        <v>143.94709225784712</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143.94709225784712</v>
      </c>
      <c r="BD107" s="1082">
        <f t="shared" si="90"/>
        <v>9.6824566655644659</v>
      </c>
      <c r="BE107" s="1056">
        <f t="shared" si="54"/>
        <v>411.21598313024629</v>
      </c>
      <c r="BF107" s="167">
        <v>0</v>
      </c>
      <c r="BG107" s="1075">
        <f t="shared" si="83"/>
        <v>411.21598313024629</v>
      </c>
      <c r="BI107" s="1055">
        <f t="shared" si="84"/>
        <v>257.58643420683467</v>
      </c>
      <c r="BJ107" s="1056">
        <f t="shared" si="85"/>
        <v>143.94709225784712</v>
      </c>
      <c r="BK107" s="1082">
        <f t="shared" si="86"/>
        <v>9.6824566655644659</v>
      </c>
      <c r="BL107" s="1056">
        <f t="shared" si="55"/>
        <v>411.21598313024629</v>
      </c>
      <c r="BM107" s="167">
        <v>0</v>
      </c>
      <c r="BN107" s="1075">
        <f t="shared" si="87"/>
        <v>411.21598313024629</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4005.9620157941749</v>
      </c>
      <c r="AE108" s="854">
        <f t="shared" si="68"/>
        <v>205.39006459047465</v>
      </c>
      <c r="AF108" s="856">
        <f t="shared" si="69"/>
        <v>136.92670972698309</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4005.9620157941749</v>
      </c>
      <c r="AO108" s="854">
        <f t="shared" si="75"/>
        <v>205.39006459047465</v>
      </c>
      <c r="AP108" s="856">
        <f t="shared" si="76"/>
        <v>136.92670972698309</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136.92670972698309</v>
      </c>
      <c r="BD108" s="1082">
        <f t="shared" si="90"/>
        <v>9.8804351710040521</v>
      </c>
      <c r="BE108" s="1056">
        <f t="shared" si="54"/>
        <v>395.77621505007971</v>
      </c>
      <c r="BF108" s="167">
        <v>0</v>
      </c>
      <c r="BG108" s="1075">
        <f t="shared" si="83"/>
        <v>395.77621505007971</v>
      </c>
      <c r="BI108" s="1055">
        <f t="shared" si="84"/>
        <v>248.9690701520926</v>
      </c>
      <c r="BJ108" s="1056">
        <f t="shared" si="85"/>
        <v>136.92670972698309</v>
      </c>
      <c r="BK108" s="1082">
        <f t="shared" si="86"/>
        <v>9.8804351710040521</v>
      </c>
      <c r="BL108" s="1056">
        <f t="shared" si="55"/>
        <v>395.77621505007971</v>
      </c>
      <c r="BM108" s="167">
        <v>0</v>
      </c>
      <c r="BN108" s="1075">
        <f t="shared" si="87"/>
        <v>395.77621505007971</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3810.5889428556134</v>
      </c>
      <c r="AE109" s="854">
        <f t="shared" si="68"/>
        <v>195.37307293856168</v>
      </c>
      <c r="AF109" s="856">
        <f t="shared" si="69"/>
        <v>130.24871529237444</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3810.5889428556134</v>
      </c>
      <c r="AO109" s="854">
        <f t="shared" si="75"/>
        <v>195.37307293856168</v>
      </c>
      <c r="AP109" s="856">
        <f t="shared" si="76"/>
        <v>130.24871529237444</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130.24871529237444</v>
      </c>
      <c r="BD109" s="1082">
        <f t="shared" si="90"/>
        <v>10.072461862144058</v>
      </c>
      <c r="BE109" s="1056">
        <f t="shared" si="54"/>
        <v>381.09919850293068</v>
      </c>
      <c r="BF109" s="167">
        <v>0</v>
      </c>
      <c r="BG109" s="1075">
        <f t="shared" si="83"/>
        <v>381.09919850293068</v>
      </c>
      <c r="BI109" s="1055">
        <f t="shared" si="84"/>
        <v>240.77802134841218</v>
      </c>
      <c r="BJ109" s="1056">
        <f t="shared" si="85"/>
        <v>130.24871529237444</v>
      </c>
      <c r="BK109" s="1082">
        <f t="shared" si="86"/>
        <v>10.072461862144058</v>
      </c>
      <c r="BL109" s="1056">
        <f t="shared" si="55"/>
        <v>381.09919850293068</v>
      </c>
      <c r="BM109" s="167">
        <v>0</v>
      </c>
      <c r="BN109" s="1075">
        <f t="shared" si="87"/>
        <v>381.09919850293068</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27.953414830263171</v>
      </c>
      <c r="Y110" s="853">
        <f>Parameters!S245</f>
        <v>0.71500000000000008</v>
      </c>
      <c r="Z110" s="853">
        <f t="shared" si="63"/>
        <v>0.4</v>
      </c>
      <c r="AA110" s="854">
        <f t="shared" si="64"/>
        <v>3.9973383207276343</v>
      </c>
      <c r="AB110" s="854">
        <f t="shared" si="65"/>
        <v>3.9973383207276343</v>
      </c>
      <c r="AC110" s="855">
        <f t="shared" si="66"/>
        <v>0</v>
      </c>
      <c r="AD110" s="854">
        <f t="shared" si="67"/>
        <v>3628.7416654420567</v>
      </c>
      <c r="AE110" s="854">
        <f t="shared" si="68"/>
        <v>185.84461573428405</v>
      </c>
      <c r="AF110" s="856">
        <f t="shared" si="69"/>
        <v>123.89641048952269</v>
      </c>
      <c r="AG110" s="4"/>
      <c r="AH110" s="852">
        <f>'Recycling - Case 2'!AM200</f>
        <v>27.953414830263171</v>
      </c>
      <c r="AI110" s="853">
        <f>Parameters!S245</f>
        <v>0.71500000000000008</v>
      </c>
      <c r="AJ110" s="853">
        <f t="shared" si="70"/>
        <v>0.4</v>
      </c>
      <c r="AK110" s="854">
        <f t="shared" si="71"/>
        <v>3.9973383207276343</v>
      </c>
      <c r="AL110" s="854">
        <f t="shared" si="72"/>
        <v>3.9973383207276343</v>
      </c>
      <c r="AM110" s="855">
        <f t="shared" si="73"/>
        <v>0</v>
      </c>
      <c r="AN110" s="854">
        <f t="shared" si="74"/>
        <v>3628.7416654420567</v>
      </c>
      <c r="AO110" s="854">
        <f t="shared" si="75"/>
        <v>185.84461573428405</v>
      </c>
      <c r="AP110" s="856">
        <f t="shared" si="76"/>
        <v>123.89641048952269</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123.89641048952269</v>
      </c>
      <c r="BD110" s="1082">
        <f t="shared" si="90"/>
        <v>10.258924179828504</v>
      </c>
      <c r="BE110" s="1056">
        <f t="shared" si="54"/>
        <v>367.14775813454469</v>
      </c>
      <c r="BF110" s="167">
        <v>0</v>
      </c>
      <c r="BG110" s="1075">
        <f t="shared" si="83"/>
        <v>367.14775813454469</v>
      </c>
      <c r="BI110" s="1055">
        <f t="shared" si="84"/>
        <v>232.9924234651935</v>
      </c>
      <c r="BJ110" s="1056">
        <f t="shared" si="85"/>
        <v>123.89641048952269</v>
      </c>
      <c r="BK110" s="1082">
        <f t="shared" si="86"/>
        <v>10.258924179828504</v>
      </c>
      <c r="BL110" s="1056">
        <f t="shared" si="55"/>
        <v>367.14775813454469</v>
      </c>
      <c r="BM110" s="167">
        <v>0</v>
      </c>
      <c r="BN110" s="1075">
        <f t="shared" si="87"/>
        <v>367.14775813454469</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52.540977645042261</v>
      </c>
      <c r="Y111" s="853">
        <f>Parameters!S246</f>
        <v>0.71500000000000008</v>
      </c>
      <c r="Z111" s="853">
        <f t="shared" si="63"/>
        <v>0.4</v>
      </c>
      <c r="AA111" s="854">
        <f t="shared" si="64"/>
        <v>7.5133598032410456</v>
      </c>
      <c r="AB111" s="854">
        <f t="shared" si="65"/>
        <v>7.5133598032410456</v>
      </c>
      <c r="AC111" s="855">
        <f t="shared" si="66"/>
        <v>0</v>
      </c>
      <c r="AD111" s="854">
        <f t="shared" si="67"/>
        <v>3459.2792058834511</v>
      </c>
      <c r="AE111" s="854">
        <f t="shared" si="68"/>
        <v>176.97581936184659</v>
      </c>
      <c r="AF111" s="856">
        <f t="shared" si="69"/>
        <v>117.9838795745644</v>
      </c>
      <c r="AG111" s="4"/>
      <c r="AH111" s="852">
        <f>'Recycling - Case 2'!AM201</f>
        <v>52.540977645042261</v>
      </c>
      <c r="AI111" s="853">
        <f>Parameters!S246</f>
        <v>0.71500000000000008</v>
      </c>
      <c r="AJ111" s="853">
        <f t="shared" si="70"/>
        <v>0.4</v>
      </c>
      <c r="AK111" s="854">
        <f t="shared" si="71"/>
        <v>7.5133598032410456</v>
      </c>
      <c r="AL111" s="854">
        <f t="shared" si="72"/>
        <v>7.5133598032410456</v>
      </c>
      <c r="AM111" s="855">
        <f t="shared" si="73"/>
        <v>0</v>
      </c>
      <c r="AN111" s="854">
        <f t="shared" si="74"/>
        <v>3459.2792058834511</v>
      </c>
      <c r="AO111" s="854">
        <f t="shared" si="75"/>
        <v>176.97581936184659</v>
      </c>
      <c r="AP111" s="856">
        <f t="shared" si="76"/>
        <v>117.9838795745644</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117.9838795745644</v>
      </c>
      <c r="BD111" s="1082">
        <f t="shared" si="90"/>
        <v>10.440187301056445</v>
      </c>
      <c r="BE111" s="1056">
        <f t="shared" si="54"/>
        <v>354.01649776097969</v>
      </c>
      <c r="BF111" s="167">
        <v>0</v>
      </c>
      <c r="BG111" s="1075">
        <f t="shared" si="83"/>
        <v>354.01649776097969</v>
      </c>
      <c r="BI111" s="1055">
        <f t="shared" si="84"/>
        <v>225.59243088535888</v>
      </c>
      <c r="BJ111" s="1056">
        <f t="shared" si="85"/>
        <v>117.9838795745644</v>
      </c>
      <c r="BK111" s="1082">
        <f t="shared" si="86"/>
        <v>10.440187301056445</v>
      </c>
      <c r="BL111" s="1056">
        <f t="shared" si="55"/>
        <v>354.01649776097969</v>
      </c>
      <c r="BM111" s="167">
        <v>0</v>
      </c>
      <c r="BN111" s="1075">
        <f t="shared" si="87"/>
        <v>354.01649776097969</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77.664296707125331</v>
      </c>
      <c r="Y112" s="853">
        <f>Parameters!S247</f>
        <v>0.71500000000000008</v>
      </c>
      <c r="Z112" s="853">
        <f t="shared" si="63"/>
        <v>0.4</v>
      </c>
      <c r="AA112" s="854">
        <f t="shared" si="64"/>
        <v>11.105994429118924</v>
      </c>
      <c r="AB112" s="854">
        <f t="shared" si="65"/>
        <v>11.105994429118924</v>
      </c>
      <c r="AC112" s="855">
        <f t="shared" si="66"/>
        <v>0</v>
      </c>
      <c r="AD112" s="854">
        <f t="shared" si="67"/>
        <v>3301.6741626289208</v>
      </c>
      <c r="AE112" s="854">
        <f t="shared" si="68"/>
        <v>168.71103768364893</v>
      </c>
      <c r="AF112" s="856">
        <f t="shared" si="69"/>
        <v>112.47402512243262</v>
      </c>
      <c r="AG112" s="4"/>
      <c r="AH112" s="852">
        <f>'Recycling - Case 2'!AM202</f>
        <v>77.664296707125331</v>
      </c>
      <c r="AI112" s="853">
        <f>Parameters!S247</f>
        <v>0.71500000000000008</v>
      </c>
      <c r="AJ112" s="853">
        <f t="shared" si="70"/>
        <v>0.4</v>
      </c>
      <c r="AK112" s="854">
        <f t="shared" si="71"/>
        <v>11.105994429118924</v>
      </c>
      <c r="AL112" s="854">
        <f t="shared" si="72"/>
        <v>11.105994429118924</v>
      </c>
      <c r="AM112" s="855">
        <f t="shared" si="73"/>
        <v>0</v>
      </c>
      <c r="AN112" s="854">
        <f t="shared" si="74"/>
        <v>3301.6741626289208</v>
      </c>
      <c r="AO112" s="854">
        <f t="shared" si="75"/>
        <v>168.71103768364893</v>
      </c>
      <c r="AP112" s="856">
        <f t="shared" si="76"/>
        <v>112.47402512243262</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112.47402512243262</v>
      </c>
      <c r="BD112" s="1082">
        <f t="shared" si="90"/>
        <v>10.615730908057881</v>
      </c>
      <c r="BE112" s="1056">
        <f t="shared" si="54"/>
        <v>341.64804662012449</v>
      </c>
      <c r="BF112" s="167">
        <v>0</v>
      </c>
      <c r="BG112" s="1075">
        <f t="shared" si="83"/>
        <v>341.64804662012449</v>
      </c>
      <c r="BI112" s="1055">
        <f t="shared" si="84"/>
        <v>218.55829058963403</v>
      </c>
      <c r="BJ112" s="1056">
        <f t="shared" si="85"/>
        <v>112.47402512243262</v>
      </c>
      <c r="BK112" s="1082">
        <f t="shared" si="86"/>
        <v>10.615730908057881</v>
      </c>
      <c r="BL112" s="1056">
        <f t="shared" si="55"/>
        <v>341.64804662012449</v>
      </c>
      <c r="BM112" s="167">
        <v>0</v>
      </c>
      <c r="BN112" s="1075">
        <f t="shared" si="87"/>
        <v>341.64804662012449</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103.31438605208118</v>
      </c>
      <c r="Y113" s="853">
        <f>Parameters!S248</f>
        <v>0.71500000000000008</v>
      </c>
      <c r="Z113" s="853">
        <f t="shared" si="63"/>
        <v>0.4</v>
      </c>
      <c r="AA113" s="854">
        <f t="shared" si="64"/>
        <v>14.773957205447612</v>
      </c>
      <c r="AB113" s="854">
        <f t="shared" si="65"/>
        <v>14.773957205447612</v>
      </c>
      <c r="AC113" s="855">
        <f t="shared" si="66"/>
        <v>0</v>
      </c>
      <c r="AD113" s="854">
        <f t="shared" si="67"/>
        <v>3155.4235708118326</v>
      </c>
      <c r="AE113" s="854">
        <f t="shared" si="68"/>
        <v>161.02454902253561</v>
      </c>
      <c r="AF113" s="856">
        <f t="shared" si="69"/>
        <v>107.34969934835708</v>
      </c>
      <c r="AG113" s="4"/>
      <c r="AH113" s="852">
        <f>'Recycling - Case 2'!AM203</f>
        <v>103.31438605208118</v>
      </c>
      <c r="AI113" s="853">
        <f>Parameters!S248</f>
        <v>0.71500000000000008</v>
      </c>
      <c r="AJ113" s="853">
        <f t="shared" si="70"/>
        <v>0.4</v>
      </c>
      <c r="AK113" s="854">
        <f t="shared" si="71"/>
        <v>14.773957205447612</v>
      </c>
      <c r="AL113" s="854">
        <f t="shared" si="72"/>
        <v>14.773957205447612</v>
      </c>
      <c r="AM113" s="855">
        <f t="shared" si="73"/>
        <v>0</v>
      </c>
      <c r="AN113" s="854">
        <f t="shared" si="74"/>
        <v>3155.4235708118326</v>
      </c>
      <c r="AO113" s="854">
        <f t="shared" si="75"/>
        <v>161.02454902253561</v>
      </c>
      <c r="AP113" s="856">
        <f t="shared" si="76"/>
        <v>107.34969934835708</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107.34969934835708</v>
      </c>
      <c r="BD113" s="1082">
        <f t="shared" si="90"/>
        <v>10.785918118126029</v>
      </c>
      <c r="BE113" s="1056">
        <f t="shared" si="54"/>
        <v>330.00772715717562</v>
      </c>
      <c r="BF113" s="167">
        <v>0</v>
      </c>
      <c r="BG113" s="1075">
        <f t="shared" si="83"/>
        <v>330.00772715717562</v>
      </c>
      <c r="BI113" s="1055">
        <f t="shared" si="84"/>
        <v>211.87210969069255</v>
      </c>
      <c r="BJ113" s="1056">
        <f t="shared" si="85"/>
        <v>107.34969934835708</v>
      </c>
      <c r="BK113" s="1082">
        <f t="shared" si="86"/>
        <v>10.785918118126029</v>
      </c>
      <c r="BL113" s="1056">
        <f t="shared" si="55"/>
        <v>330.00772715717562</v>
      </c>
      <c r="BM113" s="167">
        <v>0</v>
      </c>
      <c r="BN113" s="1075">
        <f t="shared" si="87"/>
        <v>330.00772715717562</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129.48441684914823</v>
      </c>
      <c r="Y114" s="853">
        <f>Parameters!S249</f>
        <v>0.71500000000000008</v>
      </c>
      <c r="Z114" s="853">
        <f t="shared" si="63"/>
        <v>0.4</v>
      </c>
      <c r="AA114" s="854">
        <f t="shared" si="64"/>
        <v>18.516271609428202</v>
      </c>
      <c r="AB114" s="854">
        <f t="shared" si="65"/>
        <v>18.516271609428202</v>
      </c>
      <c r="AC114" s="855">
        <f t="shared" si="66"/>
        <v>0</v>
      </c>
      <c r="AD114" s="854">
        <f t="shared" si="67"/>
        <v>3020.0480189287559</v>
      </c>
      <c r="AE114" s="854">
        <f t="shared" si="68"/>
        <v>153.89182349250507</v>
      </c>
      <c r="AF114" s="856">
        <f t="shared" si="69"/>
        <v>102.59454899500338</v>
      </c>
      <c r="AG114" s="4"/>
      <c r="AH114" s="852">
        <f>'Recycling - Case 2'!AM204</f>
        <v>129.48441684914823</v>
      </c>
      <c r="AI114" s="853">
        <f>Parameters!S249</f>
        <v>0.71500000000000008</v>
      </c>
      <c r="AJ114" s="853">
        <f t="shared" si="70"/>
        <v>0.4</v>
      </c>
      <c r="AK114" s="854">
        <f t="shared" si="71"/>
        <v>18.516271609428202</v>
      </c>
      <c r="AL114" s="854">
        <f t="shared" si="72"/>
        <v>18.516271609428202</v>
      </c>
      <c r="AM114" s="855">
        <f t="shared" si="73"/>
        <v>0</v>
      </c>
      <c r="AN114" s="854">
        <f t="shared" si="74"/>
        <v>3020.0480189287559</v>
      </c>
      <c r="AO114" s="854">
        <f t="shared" si="75"/>
        <v>153.89182349250507</v>
      </c>
      <c r="AP114" s="856">
        <f t="shared" si="76"/>
        <v>102.59454899500338</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102.59454899500338</v>
      </c>
      <c r="BD114" s="1082">
        <f t="shared" si="90"/>
        <v>10.951091088817506</v>
      </c>
      <c r="BE114" s="1056">
        <f t="shared" si="54"/>
        <v>319.06250869446467</v>
      </c>
      <c r="BF114" s="167">
        <v>0</v>
      </c>
      <c r="BG114" s="1075">
        <f t="shared" si="83"/>
        <v>319.06250869446467</v>
      </c>
      <c r="BI114" s="1055">
        <f t="shared" si="84"/>
        <v>205.51686861064377</v>
      </c>
      <c r="BJ114" s="1056">
        <f t="shared" si="85"/>
        <v>102.59454899500338</v>
      </c>
      <c r="BK114" s="1082">
        <f t="shared" si="86"/>
        <v>10.951091088817506</v>
      </c>
      <c r="BL114" s="1056">
        <f t="shared" si="55"/>
        <v>319.06250869446467</v>
      </c>
      <c r="BM114" s="167">
        <v>0</v>
      </c>
      <c r="BN114" s="1075">
        <f t="shared" si="87"/>
        <v>319.06250869446467</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156.20427331765214</v>
      </c>
      <c r="Y115" s="853">
        <f>Parameters!S250</f>
        <v>0.71500000000000008</v>
      </c>
      <c r="Z115" s="853">
        <f t="shared" si="63"/>
        <v>0.4</v>
      </c>
      <c r="AA115" s="854">
        <f t="shared" si="64"/>
        <v>22.337211084424258</v>
      </c>
      <c r="AB115" s="854">
        <f t="shared" si="65"/>
        <v>22.337211084424258</v>
      </c>
      <c r="AC115" s="855">
        <f t="shared" si="66"/>
        <v>0</v>
      </c>
      <c r="AD115" s="854">
        <f t="shared" si="67"/>
        <v>2895.0957500945465</v>
      </c>
      <c r="AE115" s="854">
        <f t="shared" si="68"/>
        <v>147.28947991863396</v>
      </c>
      <c r="AF115" s="856">
        <f t="shared" si="69"/>
        <v>98.192986612422644</v>
      </c>
      <c r="AG115" s="4"/>
      <c r="AH115" s="852">
        <f>'Recycling - Case 2'!AM205</f>
        <v>156.20427331765214</v>
      </c>
      <c r="AI115" s="853">
        <f>Parameters!S250</f>
        <v>0.71500000000000008</v>
      </c>
      <c r="AJ115" s="853">
        <f t="shared" si="70"/>
        <v>0.4</v>
      </c>
      <c r="AK115" s="854">
        <f t="shared" si="71"/>
        <v>22.337211084424258</v>
      </c>
      <c r="AL115" s="854">
        <f t="shared" si="72"/>
        <v>22.337211084424258</v>
      </c>
      <c r="AM115" s="855">
        <f t="shared" si="73"/>
        <v>0</v>
      </c>
      <c r="AN115" s="854">
        <f t="shared" si="74"/>
        <v>2895.0957500945465</v>
      </c>
      <c r="AO115" s="854">
        <f t="shared" si="75"/>
        <v>147.28947991863396</v>
      </c>
      <c r="AP115" s="856">
        <f t="shared" si="76"/>
        <v>98.192986612422644</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98.192986612422644</v>
      </c>
      <c r="BD115" s="1082">
        <f t="shared" si="90"/>
        <v>11.111572239711137</v>
      </c>
      <c r="BE115" s="1056">
        <f t="shared" si="54"/>
        <v>308.78093732993773</v>
      </c>
      <c r="BF115" s="167">
        <v>0</v>
      </c>
      <c r="BG115" s="1075">
        <f t="shared" si="83"/>
        <v>308.78093732993773</v>
      </c>
      <c r="BI115" s="1055">
        <f t="shared" si="84"/>
        <v>199.47637847780393</v>
      </c>
      <c r="BJ115" s="1056">
        <f t="shared" si="85"/>
        <v>98.192986612422644</v>
      </c>
      <c r="BK115" s="1082">
        <f t="shared" si="86"/>
        <v>11.111572239711137</v>
      </c>
      <c r="BL115" s="1056">
        <f t="shared" si="55"/>
        <v>308.78093732993773</v>
      </c>
      <c r="BM115" s="167">
        <v>0</v>
      </c>
      <c r="BN115" s="1075">
        <f t="shared" si="87"/>
        <v>308.78093732993773</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181.85735445438314</v>
      </c>
      <c r="Y116" s="853">
        <f>Parameters!S251</f>
        <v>0.71500000000000008</v>
      </c>
      <c r="Z116" s="853">
        <f t="shared" si="63"/>
        <v>0.4</v>
      </c>
      <c r="AA116" s="854">
        <f t="shared" si="64"/>
        <v>26.005601686976792</v>
      </c>
      <c r="AB116" s="854">
        <f t="shared" si="65"/>
        <v>26.005601686976792</v>
      </c>
      <c r="AC116" s="855">
        <f t="shared" si="66"/>
        <v>0</v>
      </c>
      <c r="AD116" s="854">
        <f t="shared" si="67"/>
        <v>2779.9058659238749</v>
      </c>
      <c r="AE116" s="854">
        <f t="shared" si="68"/>
        <v>141.19548585764807</v>
      </c>
      <c r="AF116" s="856">
        <f t="shared" si="69"/>
        <v>94.130323905098706</v>
      </c>
      <c r="AG116" s="4"/>
      <c r="AH116" s="852">
        <f>'Recycling - Case 2'!AM206</f>
        <v>181.85735445438314</v>
      </c>
      <c r="AI116" s="853">
        <f>Parameters!S251</f>
        <v>0.71500000000000008</v>
      </c>
      <c r="AJ116" s="853">
        <f t="shared" si="70"/>
        <v>0.4</v>
      </c>
      <c r="AK116" s="854">
        <f t="shared" si="71"/>
        <v>26.005601686976792</v>
      </c>
      <c r="AL116" s="854">
        <f t="shared" si="72"/>
        <v>26.005601686976792</v>
      </c>
      <c r="AM116" s="855">
        <f t="shared" si="73"/>
        <v>0</v>
      </c>
      <c r="AN116" s="854">
        <f t="shared" si="74"/>
        <v>2779.9058659238749</v>
      </c>
      <c r="AO116" s="854">
        <f t="shared" si="75"/>
        <v>141.19548585764807</v>
      </c>
      <c r="AP116" s="856">
        <f t="shared" si="76"/>
        <v>94.130323905098706</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94.130323905098706</v>
      </c>
      <c r="BD116" s="1082">
        <f t="shared" si="90"/>
        <v>11.267665403024253</v>
      </c>
      <c r="BE116" s="1056">
        <f t="shared" si="54"/>
        <v>299.13322990961927</v>
      </c>
      <c r="BF116" s="167">
        <v>0</v>
      </c>
      <c r="BG116" s="1075">
        <f t="shared" si="83"/>
        <v>299.13322990961927</v>
      </c>
      <c r="BI116" s="1055">
        <f t="shared" si="84"/>
        <v>193.73524060149632</v>
      </c>
      <c r="BJ116" s="1056">
        <f t="shared" si="85"/>
        <v>94.130323905098706</v>
      </c>
      <c r="BK116" s="1082">
        <f t="shared" si="86"/>
        <v>11.267665403024253</v>
      </c>
      <c r="BL116" s="1056">
        <f t="shared" si="55"/>
        <v>299.13322990961927</v>
      </c>
      <c r="BM116" s="167">
        <v>0</v>
      </c>
      <c r="BN116" s="1075">
        <f t="shared" si="87"/>
        <v>299.13322990961927</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207.81347092406131</v>
      </c>
      <c r="Y117" s="853">
        <f>Parameters!S252</f>
        <v>0.71500000000000008</v>
      </c>
      <c r="Z117" s="853">
        <f t="shared" si="63"/>
        <v>0.4</v>
      </c>
      <c r="AA117" s="854">
        <f t="shared" si="64"/>
        <v>29.717326342140773</v>
      </c>
      <c r="AB117" s="854">
        <f t="shared" si="65"/>
        <v>29.717326342140773</v>
      </c>
      <c r="AC117" s="855">
        <f t="shared" si="66"/>
        <v>0</v>
      </c>
      <c r="AD117" s="854">
        <f t="shared" si="67"/>
        <v>2674.0455833510673</v>
      </c>
      <c r="AE117" s="854">
        <f t="shared" si="68"/>
        <v>135.57760891494831</v>
      </c>
      <c r="AF117" s="856">
        <f t="shared" si="69"/>
        <v>90.385072609965547</v>
      </c>
      <c r="AG117" s="4"/>
      <c r="AH117" s="852">
        <f>'Recycling - Case 2'!AM207</f>
        <v>207.81347092406131</v>
      </c>
      <c r="AI117" s="853">
        <f>Parameters!S252</f>
        <v>0.71500000000000008</v>
      </c>
      <c r="AJ117" s="853">
        <f t="shared" si="70"/>
        <v>0.4</v>
      </c>
      <c r="AK117" s="854">
        <f t="shared" si="71"/>
        <v>29.717326342140773</v>
      </c>
      <c r="AL117" s="854">
        <f t="shared" si="72"/>
        <v>29.717326342140773</v>
      </c>
      <c r="AM117" s="855">
        <f t="shared" si="73"/>
        <v>0</v>
      </c>
      <c r="AN117" s="854">
        <f t="shared" si="74"/>
        <v>2674.0455833510673</v>
      </c>
      <c r="AO117" s="854">
        <f t="shared" si="75"/>
        <v>135.57760891494831</v>
      </c>
      <c r="AP117" s="856">
        <f t="shared" si="76"/>
        <v>90.385072609965547</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90.385072609965547</v>
      </c>
      <c r="BD117" s="1082">
        <f t="shared" si="90"/>
        <v>11.418768517398904</v>
      </c>
      <c r="BE117" s="1056">
        <f t="shared" si="54"/>
        <v>290.08181643383062</v>
      </c>
      <c r="BF117" s="167">
        <v>0</v>
      </c>
      <c r="BG117" s="1075">
        <f t="shared" si="83"/>
        <v>290.08181643383062</v>
      </c>
      <c r="BI117" s="1055">
        <f t="shared" si="84"/>
        <v>188.27797530646615</v>
      </c>
      <c r="BJ117" s="1056">
        <f t="shared" si="85"/>
        <v>90.385072609965547</v>
      </c>
      <c r="BK117" s="1082">
        <f t="shared" si="86"/>
        <v>11.418768517398904</v>
      </c>
      <c r="BL117" s="1056">
        <f t="shared" si="55"/>
        <v>290.08181643383062</v>
      </c>
      <c r="BM117" s="167">
        <v>0</v>
      </c>
      <c r="BN117" s="1075">
        <f t="shared" si="87"/>
        <v>290.08181643383062</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234.21262382027572</v>
      </c>
      <c r="Y118" s="853">
        <f>Parameters!S253</f>
        <v>0.71500000000000008</v>
      </c>
      <c r="Z118" s="853">
        <f t="shared" si="63"/>
        <v>0.4</v>
      </c>
      <c r="AA118" s="854">
        <f t="shared" si="64"/>
        <v>33.492405206299438</v>
      </c>
      <c r="AB118" s="854">
        <f t="shared" si="65"/>
        <v>33.492405206299438</v>
      </c>
      <c r="AC118" s="855">
        <f t="shared" si="66"/>
        <v>0</v>
      </c>
      <c r="AD118" s="854">
        <f t="shared" si="67"/>
        <v>2577.1232465460112</v>
      </c>
      <c r="AE118" s="854">
        <f t="shared" si="68"/>
        <v>130.41474201135546</v>
      </c>
      <c r="AF118" s="856">
        <f t="shared" si="69"/>
        <v>86.943161340903643</v>
      </c>
      <c r="AG118" s="4"/>
      <c r="AH118" s="852">
        <f>'Recycling - Case 2'!AM208</f>
        <v>234.21262382027572</v>
      </c>
      <c r="AI118" s="853">
        <f>Parameters!S253</f>
        <v>0.71500000000000008</v>
      </c>
      <c r="AJ118" s="853">
        <f t="shared" si="70"/>
        <v>0.4</v>
      </c>
      <c r="AK118" s="854">
        <f t="shared" si="71"/>
        <v>33.492405206299438</v>
      </c>
      <c r="AL118" s="854">
        <f t="shared" si="72"/>
        <v>33.492405206299438</v>
      </c>
      <c r="AM118" s="855">
        <f t="shared" si="73"/>
        <v>0</v>
      </c>
      <c r="AN118" s="854">
        <f t="shared" si="74"/>
        <v>2577.1232465460112</v>
      </c>
      <c r="AO118" s="854">
        <f t="shared" si="75"/>
        <v>130.41474201135546</v>
      </c>
      <c r="AP118" s="856">
        <f t="shared" si="76"/>
        <v>86.943161340903643</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86.943161340903643</v>
      </c>
      <c r="BD118" s="1082">
        <f t="shared" si="90"/>
        <v>11.565193111063991</v>
      </c>
      <c r="BE118" s="1056">
        <f t="shared" si="54"/>
        <v>281.59906065285702</v>
      </c>
      <c r="BF118" s="167">
        <v>0</v>
      </c>
      <c r="BG118" s="1075">
        <f t="shared" si="83"/>
        <v>281.59906065285702</v>
      </c>
      <c r="BI118" s="1055">
        <f t="shared" si="84"/>
        <v>183.09070620088937</v>
      </c>
      <c r="BJ118" s="1056">
        <f t="shared" si="85"/>
        <v>86.943161340903643</v>
      </c>
      <c r="BK118" s="1082">
        <f t="shared" si="86"/>
        <v>11.565193111063991</v>
      </c>
      <c r="BL118" s="1056">
        <f t="shared" si="55"/>
        <v>281.59906065285702</v>
      </c>
      <c r="BM118" s="167">
        <v>0</v>
      </c>
      <c r="BN118" s="1075">
        <f t="shared" si="87"/>
        <v>281.59906065285702</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261.07831930130334</v>
      </c>
      <c r="Y119" s="853">
        <f>Parameters!S254</f>
        <v>0.71500000000000008</v>
      </c>
      <c r="Z119" s="853">
        <f t="shared" si="63"/>
        <v>0.4</v>
      </c>
      <c r="AA119" s="854">
        <f t="shared" si="64"/>
        <v>37.334199660086384</v>
      </c>
      <c r="AB119" s="854">
        <f t="shared" si="65"/>
        <v>37.334199660086384</v>
      </c>
      <c r="AC119" s="855">
        <f t="shared" si="66"/>
        <v>0</v>
      </c>
      <c r="AD119" s="854">
        <f t="shared" si="67"/>
        <v>2488.7696623394604</v>
      </c>
      <c r="AE119" s="854">
        <f t="shared" si="68"/>
        <v>125.68778386663725</v>
      </c>
      <c r="AF119" s="856">
        <f t="shared" si="69"/>
        <v>83.791855911091503</v>
      </c>
      <c r="AG119" s="4"/>
      <c r="AH119" s="852">
        <f>'Recycling - Case 2'!AM209</f>
        <v>261.07831930130334</v>
      </c>
      <c r="AI119" s="853">
        <f>Parameters!S254</f>
        <v>0.71500000000000008</v>
      </c>
      <c r="AJ119" s="853">
        <f t="shared" si="70"/>
        <v>0.4</v>
      </c>
      <c r="AK119" s="854">
        <f t="shared" si="71"/>
        <v>37.334199660086384</v>
      </c>
      <c r="AL119" s="854">
        <f t="shared" si="72"/>
        <v>37.334199660086384</v>
      </c>
      <c r="AM119" s="855">
        <f t="shared" si="73"/>
        <v>0</v>
      </c>
      <c r="AN119" s="854">
        <f t="shared" si="74"/>
        <v>2488.7696623394604</v>
      </c>
      <c r="AO119" s="854">
        <f t="shared" si="75"/>
        <v>125.68778386663725</v>
      </c>
      <c r="AP119" s="856">
        <f t="shared" si="76"/>
        <v>83.791855911091503</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83.791855911091503</v>
      </c>
      <c r="BD119" s="1082">
        <f t="shared" si="90"/>
        <v>11.70723267710305</v>
      </c>
      <c r="BE119" s="1056">
        <f t="shared" si="54"/>
        <v>273.65932258058871</v>
      </c>
      <c r="BF119" s="167">
        <v>0</v>
      </c>
      <c r="BG119" s="1075">
        <f t="shared" si="83"/>
        <v>273.65932258058871</v>
      </c>
      <c r="BI119" s="1055">
        <f t="shared" si="84"/>
        <v>178.16023399239415</v>
      </c>
      <c r="BJ119" s="1056">
        <f t="shared" si="85"/>
        <v>83.791855911091503</v>
      </c>
      <c r="BK119" s="1082">
        <f t="shared" si="86"/>
        <v>11.70723267710305</v>
      </c>
      <c r="BL119" s="1056">
        <f t="shared" si="55"/>
        <v>273.65932258058871</v>
      </c>
      <c r="BM119" s="167">
        <v>0</v>
      </c>
      <c r="BN119" s="1075">
        <f t="shared" si="87"/>
        <v>273.65932258058871</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288.86695004613648</v>
      </c>
      <c r="Y120" s="858">
        <f>Parameters!S255</f>
        <v>0.71500000000000008</v>
      </c>
      <c r="Z120" s="858">
        <f t="shared" si="63"/>
        <v>0.4</v>
      </c>
      <c r="AA120" s="859">
        <f t="shared" si="64"/>
        <v>41.307973856597521</v>
      </c>
      <c r="AB120" s="859">
        <f t="shared" si="65"/>
        <v>41.307973856597521</v>
      </c>
      <c r="AC120" s="860">
        <f t="shared" si="66"/>
        <v>0</v>
      </c>
      <c r="AD120" s="859">
        <f t="shared" si="67"/>
        <v>2408.6989074785988</v>
      </c>
      <c r="AE120" s="859">
        <f t="shared" si="68"/>
        <v>121.37872871745914</v>
      </c>
      <c r="AF120" s="861">
        <f t="shared" si="69"/>
        <v>80.919152478306088</v>
      </c>
      <c r="AG120" s="4"/>
      <c r="AH120" s="852">
        <f>'Recycling - Case 2'!AM210</f>
        <v>288.86695004613648</v>
      </c>
      <c r="AI120" s="858">
        <f>Parameters!S255</f>
        <v>0.71500000000000008</v>
      </c>
      <c r="AJ120" s="858">
        <f t="shared" si="70"/>
        <v>0.4</v>
      </c>
      <c r="AK120" s="859">
        <f t="shared" si="71"/>
        <v>41.307973856597521</v>
      </c>
      <c r="AL120" s="859">
        <f t="shared" si="72"/>
        <v>41.307973856597521</v>
      </c>
      <c r="AM120" s="860">
        <f t="shared" si="73"/>
        <v>0</v>
      </c>
      <c r="AN120" s="859">
        <f t="shared" si="74"/>
        <v>2408.6989074785988</v>
      </c>
      <c r="AO120" s="859">
        <f t="shared" si="75"/>
        <v>121.37872871745914</v>
      </c>
      <c r="AP120" s="861">
        <f t="shared" si="76"/>
        <v>80.919152478306088</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80.919152478306088</v>
      </c>
      <c r="BD120" s="1083">
        <f t="shared" si="90"/>
        <v>11.845163724284795</v>
      </c>
      <c r="BE120" s="1058">
        <f t="shared" si="54"/>
        <v>266.23831966339412</v>
      </c>
      <c r="BF120" s="1059">
        <v>0</v>
      </c>
      <c r="BG120" s="1076">
        <f t="shared" si="83"/>
        <v>266.23831966339412</v>
      </c>
      <c r="BI120" s="1057">
        <f t="shared" si="84"/>
        <v>173.47400346080323</v>
      </c>
      <c r="BJ120" s="1058">
        <f t="shared" si="85"/>
        <v>80.919152478306088</v>
      </c>
      <c r="BK120" s="1083">
        <f t="shared" si="86"/>
        <v>11.845163724284795</v>
      </c>
      <c r="BL120" s="1058">
        <f t="shared" si="55"/>
        <v>266.23831966339412</v>
      </c>
      <c r="BM120" s="1059">
        <v>0</v>
      </c>
      <c r="BN120" s="1076">
        <f t="shared" si="87"/>
        <v>266.23831966339412</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2000.9426695271068</v>
      </c>
      <c r="Y31" s="907">
        <f>Parameters!S132</f>
        <v>0.71500000000000008</v>
      </c>
      <c r="Z31" s="907">
        <f t="shared" si="9"/>
        <v>0.4</v>
      </c>
      <c r="AA31" s="906">
        <f t="shared" si="10"/>
        <v>286.13480174237628</v>
      </c>
      <c r="AB31" s="906">
        <f t="shared" si="11"/>
        <v>286.13480174237628</v>
      </c>
      <c r="AC31" s="286">
        <f t="shared" si="12"/>
        <v>0</v>
      </c>
      <c r="AD31" s="906">
        <f t="shared" si="13"/>
        <v>286.13480174237628</v>
      </c>
      <c r="AE31" s="906">
        <f t="shared" si="14"/>
        <v>0</v>
      </c>
      <c r="AF31" s="1072">
        <f t="shared" si="15"/>
        <v>0</v>
      </c>
      <c r="AG31" s="1450">
        <f t="shared" si="16"/>
        <v>0.13527885904981399</v>
      </c>
      <c r="AH31" s="914">
        <f>'Baseline data (from input)'!AS17*AG31</f>
        <v>2000.9426695271068</v>
      </c>
      <c r="AI31" s="907">
        <f>Parameters!S132</f>
        <v>0.71500000000000008</v>
      </c>
      <c r="AJ31" s="907">
        <f t="shared" si="17"/>
        <v>0.4</v>
      </c>
      <c r="AK31" s="906">
        <f t="shared" si="18"/>
        <v>286.13480174237628</v>
      </c>
      <c r="AL31" s="906">
        <f t="shared" si="19"/>
        <v>286.13480174237628</v>
      </c>
      <c r="AM31" s="286">
        <f t="shared" si="20"/>
        <v>0</v>
      </c>
      <c r="AN31" s="906">
        <f t="shared" si="21"/>
        <v>286.13480174237628</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2124.5585684484636</v>
      </c>
      <c r="Y32" s="907">
        <f>Parameters!S133</f>
        <v>0.71500000000000008</v>
      </c>
      <c r="Z32" s="907">
        <f t="shared" si="9"/>
        <v>0.4</v>
      </c>
      <c r="AA32" s="906">
        <f t="shared" si="10"/>
        <v>303.81187528813035</v>
      </c>
      <c r="AB32" s="906">
        <f t="shared" si="11"/>
        <v>303.81187528813035</v>
      </c>
      <c r="AC32" s="286">
        <f t="shared" si="12"/>
        <v>0</v>
      </c>
      <c r="AD32" s="906">
        <f t="shared" si="13"/>
        <v>575.99171807915684</v>
      </c>
      <c r="AE32" s="906">
        <f t="shared" si="14"/>
        <v>13.95495895134979</v>
      </c>
      <c r="AF32" s="1072">
        <f t="shared" si="15"/>
        <v>9.3033059675665264</v>
      </c>
      <c r="AG32" s="1450">
        <f t="shared" si="16"/>
        <v>0.13527885904981399</v>
      </c>
      <c r="AH32" s="914">
        <f>'Baseline data (from input)'!AS18*AG32</f>
        <v>2124.5585684484636</v>
      </c>
      <c r="AI32" s="907">
        <f>Parameters!S133</f>
        <v>0.71500000000000008</v>
      </c>
      <c r="AJ32" s="907">
        <f t="shared" si="17"/>
        <v>0.4</v>
      </c>
      <c r="AK32" s="906">
        <f>AH32*AJ32*AI32*$D$4</f>
        <v>303.81187528813035</v>
      </c>
      <c r="AL32" s="906">
        <f>AK32*$D$10</f>
        <v>303.81187528813035</v>
      </c>
      <c r="AM32" s="286">
        <f t="shared" si="20"/>
        <v>0</v>
      </c>
      <c r="AN32" s="906">
        <f t="shared" si="21"/>
        <v>575.99171807915684</v>
      </c>
      <c r="AO32" s="906">
        <f t="shared" si="22"/>
        <v>13.95495895134979</v>
      </c>
      <c r="AP32" s="1072">
        <f t="shared" si="23"/>
        <v>9.3033059675665264</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9.3033059675665264</v>
      </c>
      <c r="BD32" s="1080">
        <f t="shared" si="33"/>
        <v>0</v>
      </c>
      <c r="BE32" s="301">
        <f t="shared" si="34"/>
        <v>49.287842540672301</v>
      </c>
      <c r="BF32" s="104">
        <v>0</v>
      </c>
      <c r="BG32" s="302">
        <f t="shared" si="35"/>
        <v>49.287842540672301</v>
      </c>
      <c r="BI32" s="300">
        <f t="shared" si="36"/>
        <v>39.984536573105771</v>
      </c>
      <c r="BJ32" s="301">
        <f t="shared" si="37"/>
        <v>9.3033059675665264</v>
      </c>
      <c r="BK32" s="1080">
        <f t="shared" si="38"/>
        <v>0</v>
      </c>
      <c r="BL32" s="301">
        <f t="shared" si="39"/>
        <v>49.287842540672301</v>
      </c>
      <c r="BM32" s="104">
        <v>0</v>
      </c>
      <c r="BN32" s="302">
        <f t="shared" si="40"/>
        <v>49.287842540672301</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2281.2152906763922</v>
      </c>
      <c r="Y33" s="908">
        <f>Parameters!S134</f>
        <v>0.71500000000000008</v>
      </c>
      <c r="Z33" s="908">
        <f t="shared" si="9"/>
        <v>0.4</v>
      </c>
      <c r="AA33" s="906">
        <f t="shared" si="10"/>
        <v>326.21378656672414</v>
      </c>
      <c r="AB33" s="906">
        <f t="shared" si="11"/>
        <v>326.21378656672414</v>
      </c>
      <c r="AC33" s="286">
        <f t="shared" si="12"/>
        <v>0</v>
      </c>
      <c r="AD33" s="906">
        <f t="shared" si="13"/>
        <v>874.11405707233803</v>
      </c>
      <c r="AE33" s="906">
        <f t="shared" si="14"/>
        <v>28.091447573542965</v>
      </c>
      <c r="AF33" s="1072">
        <f t="shared" si="15"/>
        <v>18.72763171569531</v>
      </c>
      <c r="AG33" s="1450">
        <f t="shared" si="16"/>
        <v>0.13527885904981399</v>
      </c>
      <c r="AH33" s="914">
        <f>'Baseline data (from input)'!AS19*AG33</f>
        <v>2281.2152906763922</v>
      </c>
      <c r="AI33" s="908">
        <f>Parameters!S134</f>
        <v>0.71500000000000008</v>
      </c>
      <c r="AJ33" s="908">
        <f t="shared" si="17"/>
        <v>0.4</v>
      </c>
      <c r="AK33" s="906">
        <f t="shared" si="18"/>
        <v>326.21378656672414</v>
      </c>
      <c r="AL33" s="906">
        <f t="shared" si="19"/>
        <v>326.21378656672414</v>
      </c>
      <c r="AM33" s="286">
        <f>AK33*(1-$D$10)</f>
        <v>0</v>
      </c>
      <c r="AN33" s="906">
        <f>AL33+(AN32*$D$8)</f>
        <v>874.11405707233803</v>
      </c>
      <c r="AO33" s="906">
        <f t="shared" si="22"/>
        <v>28.091447573542965</v>
      </c>
      <c r="AP33" s="1072">
        <f t="shared" si="23"/>
        <v>18.72763171569531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18.72763171569531</v>
      </c>
      <c r="BD33" s="1080">
        <f t="shared" si="33"/>
        <v>0</v>
      </c>
      <c r="BE33" s="301">
        <f t="shared" si="34"/>
        <v>61.962622598353143</v>
      </c>
      <c r="BF33" s="104">
        <v>0</v>
      </c>
      <c r="BG33" s="302">
        <f t="shared" si="35"/>
        <v>61.962622598353143</v>
      </c>
      <c r="BI33" s="300">
        <f t="shared" si="36"/>
        <v>43.234990882657833</v>
      </c>
      <c r="BJ33" s="301">
        <f t="shared" si="37"/>
        <v>18.72763171569531</v>
      </c>
      <c r="BK33" s="1080">
        <f t="shared" si="38"/>
        <v>0</v>
      </c>
      <c r="BL33" s="301">
        <f t="shared" si="39"/>
        <v>61.962622598353143</v>
      </c>
      <c r="BM33" s="104">
        <v>0</v>
      </c>
      <c r="BN33" s="302">
        <f t="shared" si="40"/>
        <v>61.962622598353143</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2462.3388041559415</v>
      </c>
      <c r="Y34" s="908">
        <f>Parameters!S135</f>
        <v>0.71500000000000008</v>
      </c>
      <c r="Z34" s="908">
        <f t="shared" si="9"/>
        <v>0.4</v>
      </c>
      <c r="AA34" s="906">
        <f t="shared" si="10"/>
        <v>352.11444899429972</v>
      </c>
      <c r="AB34" s="906">
        <f t="shared" si="11"/>
        <v>352.11444899429972</v>
      </c>
      <c r="AC34" s="286">
        <f t="shared" si="12"/>
        <v>0</v>
      </c>
      <c r="AD34" s="906">
        <f t="shared" si="13"/>
        <v>1183.5974604512041</v>
      </c>
      <c r="AE34" s="906">
        <f t="shared" si="14"/>
        <v>42.631045615433642</v>
      </c>
      <c r="AF34" s="1072">
        <f t="shared" si="15"/>
        <v>28.420697076955761</v>
      </c>
      <c r="AG34" s="1450">
        <f t="shared" si="16"/>
        <v>0.13527885904981399</v>
      </c>
      <c r="AH34" s="914">
        <f>'Baseline data (from input)'!AS20*AG34</f>
        <v>2462.3388041559415</v>
      </c>
      <c r="AI34" s="908">
        <f>Parameters!S135</f>
        <v>0.71500000000000008</v>
      </c>
      <c r="AJ34" s="908">
        <f t="shared" si="17"/>
        <v>0.4</v>
      </c>
      <c r="AK34" s="906">
        <f t="shared" si="18"/>
        <v>352.11444899429972</v>
      </c>
      <c r="AL34" s="906">
        <f t="shared" si="19"/>
        <v>352.11444899429972</v>
      </c>
      <c r="AM34" s="286">
        <f t="shared" si="20"/>
        <v>0</v>
      </c>
      <c r="AN34" s="906">
        <f t="shared" si="21"/>
        <v>1183.5974604512041</v>
      </c>
      <c r="AO34" s="906">
        <f t="shared" si="22"/>
        <v>42.631045615433642</v>
      </c>
      <c r="AP34" s="1072">
        <f t="shared" si="23"/>
        <v>28.420697076955761</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28.420697076955761</v>
      </c>
      <c r="BD34" s="1080">
        <f t="shared" si="33"/>
        <v>0</v>
      </c>
      <c r="BE34" s="301">
        <f t="shared" si="34"/>
        <v>74.884084174324187</v>
      </c>
      <c r="BF34" s="104">
        <v>0</v>
      </c>
      <c r="BG34" s="302">
        <f t="shared" si="35"/>
        <v>74.884084174324187</v>
      </c>
      <c r="BI34" s="300">
        <f t="shared" si="36"/>
        <v>46.463387097368418</v>
      </c>
      <c r="BJ34" s="301">
        <f t="shared" si="37"/>
        <v>28.420697076955761</v>
      </c>
      <c r="BK34" s="1080">
        <f t="shared" si="38"/>
        <v>0</v>
      </c>
      <c r="BL34" s="301">
        <f t="shared" si="39"/>
        <v>74.884084174324187</v>
      </c>
      <c r="BM34" s="104">
        <v>0</v>
      </c>
      <c r="BN34" s="302">
        <f t="shared" si="40"/>
        <v>74.884084174324187</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2613.1019198848221</v>
      </c>
      <c r="Y35" s="908">
        <f>Parameters!S136</f>
        <v>0.71500000000000008</v>
      </c>
      <c r="Z35" s="908">
        <f t="shared" si="9"/>
        <v>0.4</v>
      </c>
      <c r="AA35" s="906">
        <f t="shared" si="10"/>
        <v>373.67357454352964</v>
      </c>
      <c r="AB35" s="906">
        <f t="shared" si="11"/>
        <v>373.67357454352964</v>
      </c>
      <c r="AC35" s="286">
        <f t="shared" si="12"/>
        <v>0</v>
      </c>
      <c r="AD35" s="906">
        <f t="shared" si="13"/>
        <v>1499.5463056890351</v>
      </c>
      <c r="AE35" s="906">
        <f t="shared" si="14"/>
        <v>57.724729305698609</v>
      </c>
      <c r="AF35" s="1072">
        <f t="shared" si="15"/>
        <v>38.483152870465737</v>
      </c>
      <c r="AG35" s="1450">
        <f t="shared" si="16"/>
        <v>0.13527885904981399</v>
      </c>
      <c r="AH35" s="914">
        <f>'Baseline data (from input)'!AS21*AG35</f>
        <v>2613.1019198848221</v>
      </c>
      <c r="AI35" s="908">
        <f>Parameters!S136</f>
        <v>0.71500000000000008</v>
      </c>
      <c r="AJ35" s="908">
        <f t="shared" si="17"/>
        <v>0.4</v>
      </c>
      <c r="AK35" s="906">
        <f t="shared" si="18"/>
        <v>373.67357454352964</v>
      </c>
      <c r="AL35" s="906">
        <f t="shared" si="19"/>
        <v>373.67357454352964</v>
      </c>
      <c r="AM35" s="286">
        <f t="shared" si="20"/>
        <v>0</v>
      </c>
      <c r="AN35" s="906">
        <f t="shared" si="21"/>
        <v>1499.5463056890351</v>
      </c>
      <c r="AO35" s="906">
        <f t="shared" si="22"/>
        <v>57.724729305698609</v>
      </c>
      <c r="AP35" s="1072">
        <f t="shared" si="23"/>
        <v>38.483152870465737</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38.483152870465737</v>
      </c>
      <c r="BD35" s="1080">
        <f t="shared" si="33"/>
        <v>0</v>
      </c>
      <c r="BE35" s="301">
        <f t="shared" si="34"/>
        <v>88.153953873683122</v>
      </c>
      <c r="BF35" s="104">
        <v>0</v>
      </c>
      <c r="BG35" s="302">
        <f t="shared" si="35"/>
        <v>88.153953873683122</v>
      </c>
      <c r="BI35" s="300">
        <f t="shared" si="36"/>
        <v>49.670801003217377</v>
      </c>
      <c r="BJ35" s="301">
        <f t="shared" si="37"/>
        <v>38.483152870465737</v>
      </c>
      <c r="BK35" s="1080">
        <f t="shared" si="38"/>
        <v>0</v>
      </c>
      <c r="BL35" s="301">
        <f t="shared" si="39"/>
        <v>88.153953873683122</v>
      </c>
      <c r="BM35" s="104">
        <v>0</v>
      </c>
      <c r="BN35" s="302">
        <f t="shared" si="40"/>
        <v>88.153953873683122</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2729.0794384202059</v>
      </c>
      <c r="Y36" s="908">
        <f>Parameters!S137</f>
        <v>0.71500000000000008</v>
      </c>
      <c r="Z36" s="908">
        <f t="shared" si="9"/>
        <v>0.4</v>
      </c>
      <c r="AA36" s="906">
        <f t="shared" si="10"/>
        <v>390.25835969408951</v>
      </c>
      <c r="AB36" s="906">
        <f t="shared" si="11"/>
        <v>390.25835969408951</v>
      </c>
      <c r="AC36" s="286">
        <f t="shared" si="12"/>
        <v>0</v>
      </c>
      <c r="AD36" s="906">
        <f t="shared" si="13"/>
        <v>1816.6709290668421</v>
      </c>
      <c r="AE36" s="906">
        <f t="shared" si="14"/>
        <v>73.133736316282466</v>
      </c>
      <c r="AF36" s="1072">
        <f t="shared" si="15"/>
        <v>48.755824210854975</v>
      </c>
      <c r="AG36" s="1450">
        <f t="shared" si="16"/>
        <v>0.13527885904981399</v>
      </c>
      <c r="AH36" s="914">
        <f>'Baseline data (from input)'!AS22*AG36</f>
        <v>2729.0794384202059</v>
      </c>
      <c r="AI36" s="908">
        <f>Parameters!S137</f>
        <v>0.71500000000000008</v>
      </c>
      <c r="AJ36" s="908">
        <f t="shared" si="17"/>
        <v>0.4</v>
      </c>
      <c r="AK36" s="906">
        <f t="shared" si="18"/>
        <v>390.25835969408951</v>
      </c>
      <c r="AL36" s="906">
        <f t="shared" si="19"/>
        <v>390.25835969408951</v>
      </c>
      <c r="AM36" s="286">
        <f t="shared" si="20"/>
        <v>0</v>
      </c>
      <c r="AN36" s="906">
        <f t="shared" si="21"/>
        <v>1816.6709290668421</v>
      </c>
      <c r="AO36" s="906">
        <f t="shared" si="22"/>
        <v>73.133736316282466</v>
      </c>
      <c r="AP36" s="1072">
        <f t="shared" si="23"/>
        <v>48.755824210854975</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48.755824210854975</v>
      </c>
      <c r="BD36" s="1080">
        <f t="shared" si="33"/>
        <v>0</v>
      </c>
      <c r="BE36" s="301">
        <f t="shared" si="34"/>
        <v>101.61408013033815</v>
      </c>
      <c r="BF36" s="104">
        <v>0</v>
      </c>
      <c r="BG36" s="302">
        <f t="shared" si="35"/>
        <v>101.61408013033815</v>
      </c>
      <c r="BI36" s="300">
        <f t="shared" si="36"/>
        <v>52.858255919483177</v>
      </c>
      <c r="BJ36" s="301">
        <f t="shared" si="37"/>
        <v>48.755824210854975</v>
      </c>
      <c r="BK36" s="1080">
        <f t="shared" si="38"/>
        <v>0</v>
      </c>
      <c r="BL36" s="301">
        <f t="shared" si="39"/>
        <v>101.61408013033815</v>
      </c>
      <c r="BM36" s="104">
        <v>0</v>
      </c>
      <c r="BN36" s="302">
        <f t="shared" si="40"/>
        <v>101.61408013033815</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2925.4797126963326</v>
      </c>
      <c r="Y37" s="908">
        <f>Parameters!S138</f>
        <v>0.71500000000000008</v>
      </c>
      <c r="Z37" s="908">
        <f t="shared" si="9"/>
        <v>0.4</v>
      </c>
      <c r="AA37" s="906">
        <f t="shared" si="10"/>
        <v>418.34359891557557</v>
      </c>
      <c r="AB37" s="906">
        <f t="shared" si="11"/>
        <v>418.34359891557557</v>
      </c>
      <c r="AC37" s="286">
        <f t="shared" si="12"/>
        <v>0</v>
      </c>
      <c r="AD37" s="906">
        <f t="shared" si="13"/>
        <v>2146.4144412790051</v>
      </c>
      <c r="AE37" s="906">
        <f t="shared" si="14"/>
        <v>88.60008670341243</v>
      </c>
      <c r="AF37" s="1072">
        <f t="shared" si="15"/>
        <v>59.066724468941622</v>
      </c>
      <c r="AG37" s="1450">
        <f t="shared" si="16"/>
        <v>0.13527885904981399</v>
      </c>
      <c r="AH37" s="914">
        <f>'Baseline data (from input)'!AS23*AG37</f>
        <v>2925.4797126963326</v>
      </c>
      <c r="AI37" s="908">
        <f>Parameters!S138</f>
        <v>0.71500000000000008</v>
      </c>
      <c r="AJ37" s="908">
        <f t="shared" si="17"/>
        <v>0.4</v>
      </c>
      <c r="AK37" s="906">
        <f t="shared" si="18"/>
        <v>418.34359891557557</v>
      </c>
      <c r="AL37" s="906">
        <f t="shared" si="19"/>
        <v>418.34359891557557</v>
      </c>
      <c r="AM37" s="286">
        <f t="shared" si="20"/>
        <v>0</v>
      </c>
      <c r="AN37" s="906">
        <f t="shared" si="21"/>
        <v>2146.4144412790051</v>
      </c>
      <c r="AO37" s="906">
        <f t="shared" si="22"/>
        <v>88.60008670341243</v>
      </c>
      <c r="AP37" s="1072">
        <f t="shared" si="23"/>
        <v>59.066724468941622</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59.066724468941622</v>
      </c>
      <c r="BD37" s="1080">
        <f t="shared" si="33"/>
        <v>0</v>
      </c>
      <c r="BE37" s="301">
        <f t="shared" si="34"/>
        <v>115.13325653333837</v>
      </c>
      <c r="BF37" s="104">
        <v>0</v>
      </c>
      <c r="BG37" s="302">
        <f t="shared" si="35"/>
        <v>115.13325653333837</v>
      </c>
      <c r="BI37" s="300">
        <f t="shared" si="36"/>
        <v>56.066532064396746</v>
      </c>
      <c r="BJ37" s="301">
        <f t="shared" si="37"/>
        <v>59.066724468941622</v>
      </c>
      <c r="BK37" s="1080">
        <f t="shared" si="38"/>
        <v>0</v>
      </c>
      <c r="BL37" s="301">
        <f t="shared" si="39"/>
        <v>115.13325653333837</v>
      </c>
      <c r="BM37" s="104">
        <v>0</v>
      </c>
      <c r="BN37" s="302">
        <f t="shared" si="40"/>
        <v>115.13325653333837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3046.9878981079401</v>
      </c>
      <c r="Y38" s="908">
        <f>Parameters!S139</f>
        <v>0.71500000000000008</v>
      </c>
      <c r="Z38" s="908">
        <f t="shared" si="9"/>
        <v>0.4</v>
      </c>
      <c r="AA38" s="906">
        <f t="shared" si="10"/>
        <v>435.71926942943554</v>
      </c>
      <c r="AB38" s="906">
        <f t="shared" si="11"/>
        <v>435.71926942943554</v>
      </c>
      <c r="AC38" s="286">
        <f t="shared" si="12"/>
        <v>0</v>
      </c>
      <c r="AD38" s="906">
        <f t="shared" si="13"/>
        <v>2477.4518431472852</v>
      </c>
      <c r="AE38" s="906">
        <f t="shared" si="14"/>
        <v>104.68186756115546</v>
      </c>
      <c r="AF38" s="1072">
        <f t="shared" si="15"/>
        <v>69.787911707436976</v>
      </c>
      <c r="AG38" s="1450">
        <f t="shared" si="16"/>
        <v>0.13527885904981399</v>
      </c>
      <c r="AH38" s="914">
        <f>'Baseline data (from input)'!AS24*AG38</f>
        <v>3046.9878981079401</v>
      </c>
      <c r="AI38" s="908">
        <f>Parameters!S139</f>
        <v>0.71500000000000008</v>
      </c>
      <c r="AJ38" s="908">
        <f t="shared" si="17"/>
        <v>0.4</v>
      </c>
      <c r="AK38" s="906">
        <f t="shared" si="18"/>
        <v>435.71926942943554</v>
      </c>
      <c r="AL38" s="906">
        <f t="shared" si="19"/>
        <v>435.71926942943554</v>
      </c>
      <c r="AM38" s="286">
        <f t="shared" si="20"/>
        <v>0</v>
      </c>
      <c r="AN38" s="906">
        <f t="shared" si="21"/>
        <v>2477.4518431472852</v>
      </c>
      <c r="AO38" s="906">
        <f t="shared" si="22"/>
        <v>104.68186756115546</v>
      </c>
      <c r="AP38" s="1072">
        <f t="shared" si="23"/>
        <v>69.787911707436976</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69.787911707436976</v>
      </c>
      <c r="BD38" s="1080">
        <f t="shared" si="33"/>
        <v>0</v>
      </c>
      <c r="BE38" s="301">
        <f t="shared" si="34"/>
        <v>129.08438831294325</v>
      </c>
      <c r="BF38" s="104">
        <v>0</v>
      </c>
      <c r="BG38" s="302">
        <f t="shared" si="35"/>
        <v>129.08438831294325</v>
      </c>
      <c r="BI38" s="300">
        <f t="shared" si="36"/>
        <v>59.296476605506278</v>
      </c>
      <c r="BJ38" s="301">
        <f t="shared" si="37"/>
        <v>69.787911707436976</v>
      </c>
      <c r="BK38" s="1080">
        <f t="shared" si="38"/>
        <v>0</v>
      </c>
      <c r="BL38" s="301">
        <f t="shared" si="39"/>
        <v>129.08438831294325</v>
      </c>
      <c r="BM38" s="104">
        <v>0</v>
      </c>
      <c r="BN38" s="302">
        <f t="shared" si="40"/>
        <v>129.08438831294325</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3190.6786860594402</v>
      </c>
      <c r="Y39" s="908">
        <f>Parameters!S140</f>
        <v>0.71500000000000008</v>
      </c>
      <c r="Z39" s="908">
        <f t="shared" si="9"/>
        <v>0.4</v>
      </c>
      <c r="AA39" s="906">
        <f t="shared" si="10"/>
        <v>456.26705210650005</v>
      </c>
      <c r="AB39" s="906">
        <f t="shared" si="11"/>
        <v>456.26705210650005</v>
      </c>
      <c r="AC39" s="286">
        <f t="shared" si="12"/>
        <v>0</v>
      </c>
      <c r="AD39" s="906">
        <f t="shared" si="13"/>
        <v>2812.8921430917253</v>
      </c>
      <c r="AE39" s="906">
        <f t="shared" si="14"/>
        <v>120.82675216205989</v>
      </c>
      <c r="AF39" s="1072">
        <f t="shared" si="15"/>
        <v>80.551168108039931</v>
      </c>
      <c r="AG39" s="1450">
        <f t="shared" si="16"/>
        <v>0.13527885904981399</v>
      </c>
      <c r="AH39" s="914">
        <f>'Baseline data (from input)'!AS25*AG39</f>
        <v>3190.6786860594402</v>
      </c>
      <c r="AI39" s="908">
        <f>Parameters!S140</f>
        <v>0.71500000000000008</v>
      </c>
      <c r="AJ39" s="908">
        <f t="shared" si="17"/>
        <v>0.4</v>
      </c>
      <c r="AK39" s="906">
        <f t="shared" si="18"/>
        <v>456.26705210650005</v>
      </c>
      <c r="AL39" s="906">
        <f t="shared" si="19"/>
        <v>456.26705210650005</v>
      </c>
      <c r="AM39" s="286">
        <f t="shared" si="20"/>
        <v>0</v>
      </c>
      <c r="AN39" s="906">
        <f t="shared" si="21"/>
        <v>2812.8921430917253</v>
      </c>
      <c r="AO39" s="906">
        <f t="shared" si="22"/>
        <v>120.82675216205989</v>
      </c>
      <c r="AP39" s="1072">
        <f t="shared" si="23"/>
        <v>80.551168108039931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80.551168108039931</v>
      </c>
      <c r="BD39" s="1080">
        <f t="shared" si="33"/>
        <v>0</v>
      </c>
      <c r="BE39" s="301">
        <f t="shared" si="34"/>
        <v>143.09949724249509</v>
      </c>
      <c r="BF39" s="104">
        <v>0</v>
      </c>
      <c r="BG39" s="302">
        <f t="shared" si="35"/>
        <v>143.09949724249509</v>
      </c>
      <c r="BI39" s="300">
        <f t="shared" si="36"/>
        <v>62.548329134455173</v>
      </c>
      <c r="BJ39" s="301">
        <f t="shared" si="37"/>
        <v>80.551168108039931</v>
      </c>
      <c r="BK39" s="1080">
        <f t="shared" si="38"/>
        <v>0</v>
      </c>
      <c r="BL39" s="301">
        <f t="shared" si="39"/>
        <v>143.09949724249509</v>
      </c>
      <c r="BM39" s="104">
        <v>0</v>
      </c>
      <c r="BN39" s="302">
        <f t="shared" si="40"/>
        <v>143.09949724249509</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3358.1470129856002</v>
      </c>
      <c r="Y40" s="908">
        <f>Parameters!S141</f>
        <v>0.71500000000000008</v>
      </c>
      <c r="Z40" s="908">
        <f t="shared" si="9"/>
        <v>0.4</v>
      </c>
      <c r="AA40" s="906">
        <f t="shared" si="10"/>
        <v>480.21502285694095</v>
      </c>
      <c r="AB40" s="906">
        <f t="shared" si="11"/>
        <v>480.21502285694095</v>
      </c>
      <c r="AC40" s="286">
        <f t="shared" si="12"/>
        <v>0</v>
      </c>
      <c r="AD40" s="906">
        <f t="shared" si="13"/>
        <v>3155.9207973126627</v>
      </c>
      <c r="AE40" s="906">
        <f t="shared" si="14"/>
        <v>137.18636863600335</v>
      </c>
      <c r="AF40" s="1072">
        <f t="shared" si="15"/>
        <v>91.457579090668901</v>
      </c>
      <c r="AG40" s="1450">
        <f t="shared" si="16"/>
        <v>0.13527885904981399</v>
      </c>
      <c r="AH40" s="914">
        <f>'Baseline data (from input)'!AS26*AG40</f>
        <v>3358.1470129856002</v>
      </c>
      <c r="AI40" s="908">
        <f>Parameters!S141</f>
        <v>0.71500000000000008</v>
      </c>
      <c r="AJ40" s="908">
        <f t="shared" si="17"/>
        <v>0.4</v>
      </c>
      <c r="AK40" s="906">
        <f t="shared" si="18"/>
        <v>480.21502285694095</v>
      </c>
      <c r="AL40" s="906">
        <f t="shared" si="19"/>
        <v>480.21502285694095</v>
      </c>
      <c r="AM40" s="286">
        <f t="shared" si="20"/>
        <v>0</v>
      </c>
      <c r="AN40" s="906">
        <f t="shared" si="21"/>
        <v>3155.9207973126627</v>
      </c>
      <c r="AO40" s="906">
        <f t="shared" si="22"/>
        <v>137.18636863600335</v>
      </c>
      <c r="AP40" s="1072">
        <f t="shared" si="23"/>
        <v>91.457579090668901</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91.457579090668901</v>
      </c>
      <c r="BD40" s="1080">
        <f t="shared" si="33"/>
        <v>0</v>
      </c>
      <c r="BE40" s="301">
        <f t="shared" si="34"/>
        <v>157.27989664853339</v>
      </c>
      <c r="BF40" s="104">
        <v>0</v>
      </c>
      <c r="BG40" s="302">
        <f t="shared" si="35"/>
        <v>157.27989664853339</v>
      </c>
      <c r="BI40" s="300">
        <f t="shared" si="36"/>
        <v>65.822317557864508</v>
      </c>
      <c r="BJ40" s="301">
        <f t="shared" si="37"/>
        <v>91.457579090668901</v>
      </c>
      <c r="BK40" s="1080">
        <f t="shared" si="38"/>
        <v>0</v>
      </c>
      <c r="BL40" s="301">
        <f t="shared" si="39"/>
        <v>157.27989664853339</v>
      </c>
      <c r="BM40" s="104">
        <v>0</v>
      </c>
      <c r="BN40" s="302">
        <f t="shared" si="40"/>
        <v>157.27989664853339</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3501.8411306336011</v>
      </c>
      <c r="Y41" s="908">
        <f>Parameters!S142</f>
        <v>0.71500000000000008</v>
      </c>
      <c r="Z41" s="908">
        <f t="shared" si="9"/>
        <v>0.4</v>
      </c>
      <c r="AA41" s="906">
        <f t="shared" si="10"/>
        <v>500.76328168060508</v>
      </c>
      <c r="AB41" s="906">
        <f t="shared" si="11"/>
        <v>500.76328168060508</v>
      </c>
      <c r="AC41" s="286">
        <f t="shared" si="12"/>
        <v>0</v>
      </c>
      <c r="AD41" s="906">
        <f t="shared" si="13"/>
        <v>3502.7680054781636</v>
      </c>
      <c r="AE41" s="906">
        <f t="shared" si="14"/>
        <v>153.91607351510405</v>
      </c>
      <c r="AF41" s="1072">
        <f t="shared" si="15"/>
        <v>102.61071567673604</v>
      </c>
      <c r="AG41" s="1450">
        <f t="shared" si="16"/>
        <v>0.13527885904981399</v>
      </c>
      <c r="AH41" s="914">
        <f>'Baseline data (from input)'!AS27*AG41</f>
        <v>3501.8411306336011</v>
      </c>
      <c r="AI41" s="908">
        <f>Parameters!S142</f>
        <v>0.71500000000000008</v>
      </c>
      <c r="AJ41" s="908">
        <f t="shared" si="17"/>
        <v>0.4</v>
      </c>
      <c r="AK41" s="906">
        <f t="shared" si="18"/>
        <v>500.76328168060508</v>
      </c>
      <c r="AL41" s="906">
        <f t="shared" si="19"/>
        <v>500.76328168060508</v>
      </c>
      <c r="AM41" s="286">
        <f t="shared" si="20"/>
        <v>0</v>
      </c>
      <c r="AN41" s="906">
        <f t="shared" si="21"/>
        <v>3502.7680054781636</v>
      </c>
      <c r="AO41" s="906">
        <f t="shared" si="22"/>
        <v>153.91607351510405</v>
      </c>
      <c r="AP41" s="1072">
        <f t="shared" si="23"/>
        <v>102.61071567673604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102.61071567673604</v>
      </c>
      <c r="BD41" s="1080">
        <f t="shared" si="33"/>
        <v>0</v>
      </c>
      <c r="BE41" s="301">
        <f t="shared" si="34"/>
        <v>171.72937434395431</v>
      </c>
      <c r="BF41" s="104">
        <v>0</v>
      </c>
      <c r="BG41" s="302">
        <f t="shared" si="35"/>
        <v>171.72937434395431</v>
      </c>
      <c r="BI41" s="300">
        <f t="shared" si="36"/>
        <v>69.118658667218284</v>
      </c>
      <c r="BJ41" s="301">
        <f t="shared" si="37"/>
        <v>102.61071567673604</v>
      </c>
      <c r="BK41" s="1080">
        <f t="shared" si="38"/>
        <v>0</v>
      </c>
      <c r="BL41" s="301">
        <f t="shared" si="39"/>
        <v>171.72937434395431</v>
      </c>
      <c r="BM41" s="104">
        <v>0</v>
      </c>
      <c r="BN41" s="302">
        <f t="shared" si="40"/>
        <v>171.72937434395431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3559.7882683994508</v>
      </c>
      <c r="Y42" s="908">
        <f>Parameters!S143</f>
        <v>0.71500000000000008</v>
      </c>
      <c r="Z42" s="908">
        <f t="shared" si="9"/>
        <v>0.4</v>
      </c>
      <c r="AA42" s="906">
        <f t="shared" si="10"/>
        <v>509.04972238112157</v>
      </c>
      <c r="AB42" s="906">
        <f t="shared" si="11"/>
        <v>509.04972238112157</v>
      </c>
      <c r="AC42" s="286">
        <f t="shared" si="12"/>
        <v>0</v>
      </c>
      <c r="AD42" s="906">
        <f t="shared" si="13"/>
        <v>3840.985716391629</v>
      </c>
      <c r="AE42" s="906">
        <f t="shared" si="14"/>
        <v>170.83201146765614</v>
      </c>
      <c r="AF42" s="1072">
        <f t="shared" si="15"/>
        <v>113.8880076451041</v>
      </c>
      <c r="AG42" s="1450">
        <f t="shared" si="16"/>
        <v>0.13527885904981399</v>
      </c>
      <c r="AH42" s="914">
        <f>'Baseline data (from input)'!AS28*AG42</f>
        <v>3559.7882683994508</v>
      </c>
      <c r="AI42" s="908">
        <f>Parameters!S143</f>
        <v>0.71500000000000008</v>
      </c>
      <c r="AJ42" s="908">
        <f t="shared" si="17"/>
        <v>0.4</v>
      </c>
      <c r="AK42" s="906">
        <f t="shared" si="18"/>
        <v>509.04972238112157</v>
      </c>
      <c r="AL42" s="906">
        <f t="shared" si="19"/>
        <v>509.04972238112157</v>
      </c>
      <c r="AM42" s="286">
        <f t="shared" si="20"/>
        <v>0</v>
      </c>
      <c r="AN42" s="906">
        <f t="shared" si="21"/>
        <v>3840.985716391629</v>
      </c>
      <c r="AO42" s="906">
        <f t="shared" si="22"/>
        <v>170.83201146765614</v>
      </c>
      <c r="AP42" s="1072">
        <f t="shared" si="23"/>
        <v>113.8880076451041</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113.8880076451041</v>
      </c>
      <c r="BD42" s="1080">
        <f t="shared" si="33"/>
        <v>0</v>
      </c>
      <c r="BE42" s="301">
        <f t="shared" si="34"/>
        <v>193.2512278292856</v>
      </c>
      <c r="BF42" s="104">
        <v>0</v>
      </c>
      <c r="BG42" s="302">
        <f t="shared" si="35"/>
        <v>193.2512278292856</v>
      </c>
      <c r="BI42" s="300">
        <f t="shared" si="36"/>
        <v>79.363220184181515</v>
      </c>
      <c r="BJ42" s="301">
        <f t="shared" si="37"/>
        <v>113.8880076451041</v>
      </c>
      <c r="BK42" s="1080">
        <f t="shared" si="38"/>
        <v>0</v>
      </c>
      <c r="BL42" s="301">
        <f t="shared" si="39"/>
        <v>193.2512278292856</v>
      </c>
      <c r="BM42" s="104">
        <v>0</v>
      </c>
      <c r="BN42" s="302">
        <f t="shared" si="40"/>
        <v>193.2512278292856</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3722.5417101069079</v>
      </c>
      <c r="Y43" s="908">
        <f>Parameters!S144</f>
        <v>0.71500000000000008</v>
      </c>
      <c r="Z43" s="908">
        <f t="shared" si="9"/>
        <v>0.4</v>
      </c>
      <c r="AA43" s="906">
        <f t="shared" si="10"/>
        <v>532.32346454528795</v>
      </c>
      <c r="AB43" s="906">
        <f t="shared" si="11"/>
        <v>532.32346454528795</v>
      </c>
      <c r="AC43" s="286">
        <f t="shared" si="12"/>
        <v>0</v>
      </c>
      <c r="AD43" s="906">
        <f t="shared" si="13"/>
        <v>4185.9820970639603</v>
      </c>
      <c r="AE43" s="906">
        <f t="shared" si="14"/>
        <v>187.32708387295702</v>
      </c>
      <c r="AF43" s="1072">
        <f t="shared" si="15"/>
        <v>124.88472258197135</v>
      </c>
      <c r="AG43" s="1450">
        <f t="shared" si="16"/>
        <v>0.13527885904981399</v>
      </c>
      <c r="AH43" s="914">
        <f>'Baseline data (from input)'!AS29*AG43</f>
        <v>3722.5417101069079</v>
      </c>
      <c r="AI43" s="908">
        <f>Parameters!S144</f>
        <v>0.71500000000000008</v>
      </c>
      <c r="AJ43" s="908">
        <f t="shared" si="17"/>
        <v>0.4</v>
      </c>
      <c r="AK43" s="906">
        <f t="shared" si="18"/>
        <v>532.32346454528795</v>
      </c>
      <c r="AL43" s="906">
        <f t="shared" si="19"/>
        <v>532.32346454528795</v>
      </c>
      <c r="AM43" s="286">
        <f t="shared" si="20"/>
        <v>0</v>
      </c>
      <c r="AN43" s="906">
        <f t="shared" si="21"/>
        <v>4185.9820970639603</v>
      </c>
      <c r="AO43" s="906">
        <f t="shared" si="22"/>
        <v>187.32708387295702</v>
      </c>
      <c r="AP43" s="1072">
        <f t="shared" si="23"/>
        <v>124.88472258197135</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124.88472258197135</v>
      </c>
      <c r="BD43" s="1080">
        <f t="shared" si="33"/>
        <v>0</v>
      </c>
      <c r="BE43" s="301">
        <f t="shared" si="34"/>
        <v>214.30853042569214</v>
      </c>
      <c r="BF43" s="104">
        <v>0</v>
      </c>
      <c r="BG43" s="302">
        <f t="shared" si="35"/>
        <v>214.30853042569214</v>
      </c>
      <c r="BI43" s="300">
        <f t="shared" si="36"/>
        <v>89.42380784372078</v>
      </c>
      <c r="BJ43" s="301">
        <f t="shared" si="37"/>
        <v>124.88472258197135</v>
      </c>
      <c r="BK43" s="1080">
        <f t="shared" si="38"/>
        <v>0</v>
      </c>
      <c r="BL43" s="301">
        <f t="shared" si="39"/>
        <v>214.30853042569214</v>
      </c>
      <c r="BM43" s="104">
        <v>0</v>
      </c>
      <c r="BN43" s="302">
        <f t="shared" si="40"/>
        <v>214.30853042569214</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3950.0282613449822</v>
      </c>
      <c r="Y44" s="908">
        <f>Parameters!S145</f>
        <v>0.71500000000000008</v>
      </c>
      <c r="Z44" s="908">
        <f t="shared" si="9"/>
        <v>0.4</v>
      </c>
      <c r="AA44" s="906">
        <f t="shared" si="10"/>
        <v>564.85404137233263</v>
      </c>
      <c r="AB44" s="906">
        <f t="shared" si="11"/>
        <v>564.85404137233263</v>
      </c>
      <c r="AC44" s="286">
        <f t="shared" si="12"/>
        <v>0</v>
      </c>
      <c r="AD44" s="906">
        <f t="shared" si="13"/>
        <v>4546.6833825327758</v>
      </c>
      <c r="AE44" s="906">
        <f t="shared" si="14"/>
        <v>204.15275590351735</v>
      </c>
      <c r="AF44" s="1072">
        <f t="shared" si="15"/>
        <v>136.10183726901155</v>
      </c>
      <c r="AG44" s="1450">
        <f t="shared" si="16"/>
        <v>0.13527885904981399</v>
      </c>
      <c r="AH44" s="914">
        <f>'Baseline data (from input)'!AS30*AG44</f>
        <v>3950.0282613449822</v>
      </c>
      <c r="AI44" s="908">
        <f>Parameters!S145</f>
        <v>0.71500000000000008</v>
      </c>
      <c r="AJ44" s="908">
        <f t="shared" si="17"/>
        <v>0.4</v>
      </c>
      <c r="AK44" s="906">
        <f t="shared" si="18"/>
        <v>564.85404137233263</v>
      </c>
      <c r="AL44" s="906">
        <f t="shared" si="19"/>
        <v>564.85404137233263</v>
      </c>
      <c r="AM44" s="286">
        <f t="shared" si="20"/>
        <v>0</v>
      </c>
      <c r="AN44" s="906">
        <f t="shared" si="21"/>
        <v>4546.6833825327758</v>
      </c>
      <c r="AO44" s="906">
        <f t="shared" si="22"/>
        <v>204.15275590351735</v>
      </c>
      <c r="AP44" s="1072">
        <f t="shared" si="23"/>
        <v>136.10183726901155</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136.10183726901155</v>
      </c>
      <c r="BD44" s="1080">
        <f t="shared" si="33"/>
        <v>0</v>
      </c>
      <c r="BE44" s="301">
        <f t="shared" si="34"/>
        <v>235.41484584525674</v>
      </c>
      <c r="BF44" s="104">
        <v>0</v>
      </c>
      <c r="BG44" s="302">
        <f t="shared" si="35"/>
        <v>235.41484584525674</v>
      </c>
      <c r="BI44" s="300">
        <f t="shared" si="36"/>
        <v>99.313008576245181</v>
      </c>
      <c r="BJ44" s="301">
        <f t="shared" si="37"/>
        <v>136.10183726901155</v>
      </c>
      <c r="BK44" s="1080">
        <f t="shared" si="38"/>
        <v>0</v>
      </c>
      <c r="BL44" s="301">
        <f t="shared" si="39"/>
        <v>235.41484584525674</v>
      </c>
      <c r="BM44" s="104">
        <v>0</v>
      </c>
      <c r="BN44" s="302">
        <f t="shared" si="40"/>
        <v>235.41484584525674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4016.9989434929412</v>
      </c>
      <c r="Y45" s="908">
        <f>Parameters!S146</f>
        <v>0.71500000000000008</v>
      </c>
      <c r="Z45" s="908">
        <f t="shared" si="9"/>
        <v>0.4</v>
      </c>
      <c r="AA45" s="906">
        <f t="shared" si="10"/>
        <v>574.4308489194907</v>
      </c>
      <c r="AB45" s="906">
        <f t="shared" si="11"/>
        <v>574.4308489194907</v>
      </c>
      <c r="AC45" s="286">
        <f t="shared" si="12"/>
        <v>0</v>
      </c>
      <c r="AD45" s="906">
        <f t="shared" si="13"/>
        <v>4899.3698662731031</v>
      </c>
      <c r="AE45" s="906">
        <f t="shared" si="14"/>
        <v>221.74436517916371</v>
      </c>
      <c r="AF45" s="1072">
        <f t="shared" si="15"/>
        <v>147.82957678610913</v>
      </c>
      <c r="AG45" s="1450">
        <f t="shared" si="16"/>
        <v>0.13527885904981399</v>
      </c>
      <c r="AH45" s="914">
        <f>'Baseline data (from input)'!AS31*AG45</f>
        <v>4016.9989434929412</v>
      </c>
      <c r="AI45" s="908">
        <f>Parameters!S146</f>
        <v>0.71500000000000008</v>
      </c>
      <c r="AJ45" s="908">
        <f t="shared" si="17"/>
        <v>0.4</v>
      </c>
      <c r="AK45" s="906">
        <f t="shared" si="18"/>
        <v>574.4308489194907</v>
      </c>
      <c r="AL45" s="906">
        <f t="shared" si="19"/>
        <v>574.4308489194907</v>
      </c>
      <c r="AM45" s="286">
        <f t="shared" si="20"/>
        <v>0</v>
      </c>
      <c r="AN45" s="906">
        <f t="shared" si="21"/>
        <v>4899.3698662731031</v>
      </c>
      <c r="AO45" s="906">
        <f t="shared" si="22"/>
        <v>221.74436517916371</v>
      </c>
      <c r="AP45" s="1072">
        <f t="shared" si="23"/>
        <v>147.82957678610913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147.82957678610913</v>
      </c>
      <c r="BD45" s="1080">
        <f t="shared" si="33"/>
        <v>0</v>
      </c>
      <c r="BE45" s="301">
        <f t="shared" si="34"/>
        <v>256.87116741993117</v>
      </c>
      <c r="BF45" s="104">
        <v>0</v>
      </c>
      <c r="BG45" s="302">
        <f t="shared" si="35"/>
        <v>256.87116741993117</v>
      </c>
      <c r="BI45" s="300">
        <f t="shared" si="36"/>
        <v>109.04159063382205</v>
      </c>
      <c r="BJ45" s="301">
        <f t="shared" si="37"/>
        <v>147.82957678610913</v>
      </c>
      <c r="BK45" s="1080">
        <f t="shared" si="38"/>
        <v>0</v>
      </c>
      <c r="BL45" s="301">
        <f t="shared" si="39"/>
        <v>256.87116741993117</v>
      </c>
      <c r="BM45" s="104">
        <v>0</v>
      </c>
      <c r="BN45" s="302">
        <f t="shared" si="40"/>
        <v>256.87116741993117</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4107.3775655717263</v>
      </c>
      <c r="Y46" s="908">
        <f>Parameters!S147</f>
        <v>0.71500000000000008</v>
      </c>
      <c r="Z46" s="908">
        <f t="shared" si="9"/>
        <v>0.4</v>
      </c>
      <c r="AA46" s="906">
        <f t="shared" si="10"/>
        <v>587.35499187675691</v>
      </c>
      <c r="AB46" s="906">
        <f t="shared" si="11"/>
        <v>587.35499187675691</v>
      </c>
      <c r="AC46" s="286">
        <f t="shared" si="12"/>
        <v>0</v>
      </c>
      <c r="AD46" s="906">
        <f t="shared" si="13"/>
        <v>5247.7797701878608</v>
      </c>
      <c r="AE46" s="906">
        <f t="shared" si="14"/>
        <v>238.94508796199904</v>
      </c>
      <c r="AF46" s="1072">
        <f t="shared" si="15"/>
        <v>159.29672530799937</v>
      </c>
      <c r="AG46" s="1450">
        <f t="shared" si="16"/>
        <v>0.13527885904981399</v>
      </c>
      <c r="AH46" s="914">
        <f>'Baseline data (from input)'!AS32*AG46</f>
        <v>4107.3775655717263</v>
      </c>
      <c r="AI46" s="908">
        <f>Parameters!S147</f>
        <v>0.71500000000000008</v>
      </c>
      <c r="AJ46" s="908">
        <f t="shared" si="17"/>
        <v>0.4</v>
      </c>
      <c r="AK46" s="906">
        <f t="shared" si="18"/>
        <v>587.35499187675691</v>
      </c>
      <c r="AL46" s="906">
        <f t="shared" si="19"/>
        <v>587.35499187675691</v>
      </c>
      <c r="AM46" s="286">
        <f t="shared" si="20"/>
        <v>0</v>
      </c>
      <c r="AN46" s="906">
        <f t="shared" si="21"/>
        <v>5247.7797701878608</v>
      </c>
      <c r="AO46" s="906">
        <f t="shared" si="22"/>
        <v>238.94508796199904</v>
      </c>
      <c r="AP46" s="1072">
        <f t="shared" si="23"/>
        <v>159.29672530799937</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159.29672530799937</v>
      </c>
      <c r="BD46" s="1080">
        <f t="shared" si="33"/>
        <v>0</v>
      </c>
      <c r="BE46" s="301">
        <f t="shared" si="34"/>
        <v>277.91652240266768</v>
      </c>
      <c r="BF46" s="104">
        <v>0</v>
      </c>
      <c r="BG46" s="302">
        <f t="shared" si="35"/>
        <v>277.91652240266768</v>
      </c>
      <c r="BI46" s="300">
        <f t="shared" si="36"/>
        <v>118.6197970946683</v>
      </c>
      <c r="BJ46" s="301">
        <f t="shared" si="37"/>
        <v>159.29672530799937</v>
      </c>
      <c r="BK46" s="1080">
        <f t="shared" si="38"/>
        <v>0</v>
      </c>
      <c r="BL46" s="301">
        <f t="shared" si="39"/>
        <v>277.91652240266768</v>
      </c>
      <c r="BM46" s="104">
        <v>0</v>
      </c>
      <c r="BN46" s="302">
        <f t="shared" si="40"/>
        <v>277.91652240266768</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4103.5150889969937</v>
      </c>
      <c r="Y47" s="908">
        <f>Parameters!S148</f>
        <v>0.71500000000000008</v>
      </c>
      <c r="Z47" s="908">
        <f t="shared" si="9"/>
        <v>0.4</v>
      </c>
      <c r="AA47" s="906">
        <f t="shared" si="10"/>
        <v>586.80265772657026</v>
      </c>
      <c r="AB47" s="906">
        <f t="shared" si="11"/>
        <v>586.80265772657026</v>
      </c>
      <c r="AC47" s="286">
        <f t="shared" si="12"/>
        <v>0</v>
      </c>
      <c r="AD47" s="906">
        <f t="shared" si="13"/>
        <v>5578.6451884288581</v>
      </c>
      <c r="AE47" s="906">
        <f t="shared" si="14"/>
        <v>255.93723948557272</v>
      </c>
      <c r="AF47" s="1072">
        <f t="shared" si="15"/>
        <v>170.62482632371515</v>
      </c>
      <c r="AG47" s="1450">
        <f t="shared" si="16"/>
        <v>0.13527885904981399</v>
      </c>
      <c r="AH47" s="914">
        <f>'Baseline data (from input)'!AS33*AG47</f>
        <v>4103.5150889969937</v>
      </c>
      <c r="AI47" s="908">
        <f>Parameters!S148</f>
        <v>0.71500000000000008</v>
      </c>
      <c r="AJ47" s="908">
        <f t="shared" si="17"/>
        <v>0.4</v>
      </c>
      <c r="AK47" s="906">
        <f t="shared" si="18"/>
        <v>586.80265772657026</v>
      </c>
      <c r="AL47" s="906">
        <f t="shared" si="19"/>
        <v>586.80265772657026</v>
      </c>
      <c r="AM47" s="286">
        <f t="shared" si="20"/>
        <v>0</v>
      </c>
      <c r="AN47" s="906">
        <f t="shared" si="21"/>
        <v>5578.6451884288581</v>
      </c>
      <c r="AO47" s="906">
        <f t="shared" si="22"/>
        <v>255.93723948557272</v>
      </c>
      <c r="AP47" s="1072">
        <f t="shared" si="23"/>
        <v>170.62482632371515</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170.62482632371515</v>
      </c>
      <c r="BD47" s="1080">
        <f t="shared" si="33"/>
        <v>0</v>
      </c>
      <c r="BE47" s="301">
        <f t="shared" si="34"/>
        <v>298.68099299339463</v>
      </c>
      <c r="BF47" s="104">
        <v>0</v>
      </c>
      <c r="BG47" s="302">
        <f t="shared" si="35"/>
        <v>298.68099299339463</v>
      </c>
      <c r="BI47" s="300">
        <f t="shared" si="36"/>
        <v>128.05616666967944</v>
      </c>
      <c r="BJ47" s="301">
        <f t="shared" si="37"/>
        <v>170.62482632371515</v>
      </c>
      <c r="BK47" s="1080">
        <f t="shared" si="38"/>
        <v>0</v>
      </c>
      <c r="BL47" s="301">
        <f t="shared" si="39"/>
        <v>298.68099299339463</v>
      </c>
      <c r="BM47" s="104">
        <v>0</v>
      </c>
      <c r="BN47" s="302">
        <f t="shared" si="40"/>
        <v>298.68099299339463</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4227.2175606820056</v>
      </c>
      <c r="Y48" s="908">
        <f>Parameters!S149</f>
        <v>0.71500000000000008</v>
      </c>
      <c r="Z48" s="908">
        <f t="shared" si="9"/>
        <v>0.4</v>
      </c>
      <c r="AA48" s="906">
        <f t="shared" si="10"/>
        <v>604.49211117752691</v>
      </c>
      <c r="AB48" s="906">
        <f t="shared" si="11"/>
        <v>604.49211117752691</v>
      </c>
      <c r="AC48" s="286">
        <f t="shared" si="12"/>
        <v>0</v>
      </c>
      <c r="AD48" s="906">
        <f t="shared" si="13"/>
        <v>5911.0635632603862</v>
      </c>
      <c r="AE48" s="906">
        <f t="shared" si="14"/>
        <v>272.0737363459981</v>
      </c>
      <c r="AF48" s="1072">
        <f t="shared" si="15"/>
        <v>181.38249089733208</v>
      </c>
      <c r="AG48" s="1450">
        <f t="shared" si="16"/>
        <v>0.13527885904981399</v>
      </c>
      <c r="AH48" s="914">
        <f>'Baseline data (from input)'!AS34*AG48</f>
        <v>4227.2175606820056</v>
      </c>
      <c r="AI48" s="908">
        <f>Parameters!S149</f>
        <v>0.71500000000000008</v>
      </c>
      <c r="AJ48" s="908">
        <f t="shared" si="17"/>
        <v>0.4</v>
      </c>
      <c r="AK48" s="906">
        <f t="shared" si="18"/>
        <v>604.49211117752691</v>
      </c>
      <c r="AL48" s="906">
        <f t="shared" si="19"/>
        <v>604.49211117752691</v>
      </c>
      <c r="AM48" s="286">
        <f t="shared" si="20"/>
        <v>0</v>
      </c>
      <c r="AN48" s="906">
        <f t="shared" si="21"/>
        <v>5911.0635632603862</v>
      </c>
      <c r="AO48" s="906">
        <f t="shared" si="22"/>
        <v>272.0737363459981</v>
      </c>
      <c r="AP48" s="1072">
        <f t="shared" si="23"/>
        <v>181.38249089733208</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181.38249089733208</v>
      </c>
      <c r="BD48" s="1080">
        <f t="shared" si="33"/>
        <v>0</v>
      </c>
      <c r="BE48" s="301">
        <f t="shared" si="34"/>
        <v>318.73890291623485</v>
      </c>
      <c r="BF48" s="104">
        <v>0</v>
      </c>
      <c r="BG48" s="302">
        <f t="shared" si="35"/>
        <v>318.73890291623485</v>
      </c>
      <c r="BI48" s="300">
        <f t="shared" si="36"/>
        <v>137.35641201890277</v>
      </c>
      <c r="BJ48" s="301">
        <f t="shared" si="37"/>
        <v>181.38249089733208</v>
      </c>
      <c r="BK48" s="1080">
        <f t="shared" si="38"/>
        <v>0</v>
      </c>
      <c r="BL48" s="301">
        <f t="shared" si="39"/>
        <v>318.73890291623485</v>
      </c>
      <c r="BM48" s="104">
        <v>0</v>
      </c>
      <c r="BN48" s="302">
        <f t="shared" si="40"/>
        <v>318.73890291623485</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4387.45040346119</v>
      </c>
      <c r="Y49" s="908">
        <f>Parameters!S150</f>
        <v>0.71500000000000008</v>
      </c>
      <c r="Z49" s="908">
        <f t="shared" si="9"/>
        <v>0.4</v>
      </c>
      <c r="AA49" s="906">
        <f t="shared" si="10"/>
        <v>627.40540769495033</v>
      </c>
      <c r="AB49" s="906">
        <f t="shared" si="11"/>
        <v>627.40540769495033</v>
      </c>
      <c r="AC49" s="286">
        <f t="shared" si="12"/>
        <v>0</v>
      </c>
      <c r="AD49" s="906">
        <f t="shared" si="13"/>
        <v>6250.1829991622681</v>
      </c>
      <c r="AE49" s="906">
        <f t="shared" si="14"/>
        <v>288.28597179306911</v>
      </c>
      <c r="AF49" s="1072">
        <f t="shared" si="15"/>
        <v>192.19064786204606</v>
      </c>
      <c r="AG49" s="1450">
        <f t="shared" si="16"/>
        <v>0.13527885904981399</v>
      </c>
      <c r="AH49" s="914">
        <f>'Baseline data (from input)'!AS35*AG49</f>
        <v>4387.45040346119</v>
      </c>
      <c r="AI49" s="908">
        <f>Parameters!S150</f>
        <v>0.71500000000000008</v>
      </c>
      <c r="AJ49" s="908">
        <f t="shared" si="17"/>
        <v>0.4</v>
      </c>
      <c r="AK49" s="906">
        <f t="shared" si="18"/>
        <v>627.40540769495033</v>
      </c>
      <c r="AL49" s="906">
        <f t="shared" si="19"/>
        <v>627.40540769495033</v>
      </c>
      <c r="AM49" s="286">
        <f t="shared" si="20"/>
        <v>0</v>
      </c>
      <c r="AN49" s="906">
        <f t="shared" si="21"/>
        <v>6250.1829991622681</v>
      </c>
      <c r="AO49" s="906">
        <f t="shared" si="22"/>
        <v>288.28597179306911</v>
      </c>
      <c r="AP49" s="1072">
        <f t="shared" si="23"/>
        <v>192.19064786204606</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192.19064786204606</v>
      </c>
      <c r="BD49" s="1080">
        <f t="shared" si="33"/>
        <v>0</v>
      </c>
      <c r="BE49" s="301">
        <f t="shared" si="34"/>
        <v>338.72444629697588</v>
      </c>
      <c r="BF49" s="104">
        <v>0</v>
      </c>
      <c r="BG49" s="302">
        <f t="shared" si="35"/>
        <v>338.72444629697588</v>
      </c>
      <c r="BI49" s="300">
        <f t="shared" si="36"/>
        <v>146.53379843492979</v>
      </c>
      <c r="BJ49" s="301">
        <f t="shared" si="37"/>
        <v>192.19064786204606</v>
      </c>
      <c r="BK49" s="1080">
        <f t="shared" si="38"/>
        <v>0</v>
      </c>
      <c r="BL49" s="301">
        <f t="shared" si="39"/>
        <v>338.72444629697588</v>
      </c>
      <c r="BM49" s="104">
        <v>0</v>
      </c>
      <c r="BN49" s="302">
        <f t="shared" si="40"/>
        <v>338.72444629697588</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4677.9252903090164</v>
      </c>
      <c r="Y50" s="908">
        <f>Parameters!S151</f>
        <v>0.71500000000000008</v>
      </c>
      <c r="Z50" s="908">
        <f t="shared" si="9"/>
        <v>0.4</v>
      </c>
      <c r="AA50" s="906">
        <f t="shared" si="10"/>
        <v>668.94331651418952</v>
      </c>
      <c r="AB50" s="906">
        <f t="shared" si="11"/>
        <v>668.94331651418952</v>
      </c>
      <c r="AC50" s="286">
        <f t="shared" si="12"/>
        <v>0</v>
      </c>
      <c r="AD50" s="906">
        <f t="shared" si="13"/>
        <v>6614.3012938314605</v>
      </c>
      <c r="AE50" s="906">
        <f t="shared" si="14"/>
        <v>304.82502184499708</v>
      </c>
      <c r="AF50" s="1072">
        <f t="shared" si="15"/>
        <v>203.21668122999804</v>
      </c>
      <c r="AG50" s="1450">
        <f t="shared" si="16"/>
        <v>0.13527885904981399</v>
      </c>
      <c r="AH50" s="914">
        <f>'Baseline data (from input)'!AS36*AG50</f>
        <v>4677.9252903090164</v>
      </c>
      <c r="AI50" s="908">
        <f>Parameters!S151</f>
        <v>0.71500000000000008</v>
      </c>
      <c r="AJ50" s="908">
        <f t="shared" si="17"/>
        <v>0.4</v>
      </c>
      <c r="AK50" s="906">
        <f t="shared" si="18"/>
        <v>668.94331651418952</v>
      </c>
      <c r="AL50" s="906">
        <f t="shared" si="19"/>
        <v>668.94331651418952</v>
      </c>
      <c r="AM50" s="286">
        <f t="shared" si="20"/>
        <v>0</v>
      </c>
      <c r="AN50" s="906">
        <f t="shared" si="21"/>
        <v>6614.3012938314605</v>
      </c>
      <c r="AO50" s="906">
        <f t="shared" si="22"/>
        <v>304.82502184499708</v>
      </c>
      <c r="AP50" s="1072">
        <f t="shared" si="23"/>
        <v>203.21668122999804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203.21668122999804</v>
      </c>
      <c r="BD50" s="1080">
        <f t="shared" si="33"/>
        <v>0</v>
      </c>
      <c r="BE50" s="301">
        <f t="shared" si="34"/>
        <v>358.83328796892079</v>
      </c>
      <c r="BF50" s="104">
        <v>0</v>
      </c>
      <c r="BG50" s="302">
        <f t="shared" si="35"/>
        <v>358.83328796892079</v>
      </c>
      <c r="BI50" s="300">
        <f t="shared" si="36"/>
        <v>155.61660673892274</v>
      </c>
      <c r="BJ50" s="301">
        <f t="shared" si="37"/>
        <v>203.21668122999804</v>
      </c>
      <c r="BK50" s="1080">
        <f t="shared" si="38"/>
        <v>0</v>
      </c>
      <c r="BL50" s="301">
        <f t="shared" si="39"/>
        <v>358.83328796892079</v>
      </c>
      <c r="BM50" s="104">
        <v>0</v>
      </c>
      <c r="BN50" s="302">
        <f t="shared" si="40"/>
        <v>358.83328796892079</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4928.6965817794771</v>
      </c>
      <c r="Y51" s="908">
        <f>Parameters!S152</f>
        <v>0.71500000000000008</v>
      </c>
      <c r="Z51" s="908">
        <f t="shared" si="9"/>
        <v>0.4</v>
      </c>
      <c r="AA51" s="906">
        <f t="shared" si="10"/>
        <v>704.80361119446536</v>
      </c>
      <c r="AB51" s="906">
        <f t="shared" si="11"/>
        <v>704.80361119446536</v>
      </c>
      <c r="AC51" s="286">
        <f t="shared" si="12"/>
        <v>0</v>
      </c>
      <c r="AD51" s="906">
        <f t="shared" si="13"/>
        <v>6996.521624400094</v>
      </c>
      <c r="AE51" s="906">
        <f t="shared" si="14"/>
        <v>322.58328062583223</v>
      </c>
      <c r="AF51" s="1072">
        <f t="shared" si="15"/>
        <v>215.05552041722149</v>
      </c>
      <c r="AG51" s="1450">
        <f t="shared" si="16"/>
        <v>0.13527885904981399</v>
      </c>
      <c r="AH51" s="914">
        <f>'Baseline data (from input)'!AS37*AG51</f>
        <v>4928.6965817794771</v>
      </c>
      <c r="AI51" s="908">
        <f>Parameters!S152</f>
        <v>0.71500000000000008</v>
      </c>
      <c r="AJ51" s="908">
        <f t="shared" si="17"/>
        <v>0.4</v>
      </c>
      <c r="AK51" s="906">
        <f t="shared" si="18"/>
        <v>704.80361119446536</v>
      </c>
      <c r="AL51" s="906">
        <f t="shared" si="19"/>
        <v>704.80361119446536</v>
      </c>
      <c r="AM51" s="286">
        <f t="shared" si="20"/>
        <v>0</v>
      </c>
      <c r="AN51" s="906">
        <f t="shared" si="21"/>
        <v>6996.521624400094</v>
      </c>
      <c r="AO51" s="906">
        <f t="shared" si="22"/>
        <v>322.58328062583223</v>
      </c>
      <c r="AP51" s="1072">
        <f t="shared" si="23"/>
        <v>215.05552041722149</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215.05552041722149</v>
      </c>
      <c r="BD51" s="1080">
        <f t="shared" si="33"/>
        <v>0</v>
      </c>
      <c r="BE51" s="301">
        <f t="shared" si="34"/>
        <v>379.69448773635304</v>
      </c>
      <c r="BF51" s="104">
        <v>0</v>
      </c>
      <c r="BG51" s="302">
        <f t="shared" si="35"/>
        <v>379.69448773635304</v>
      </c>
      <c r="BI51" s="300">
        <f t="shared" si="36"/>
        <v>164.63896731913152</v>
      </c>
      <c r="BJ51" s="301">
        <f t="shared" si="37"/>
        <v>215.05552041722149</v>
      </c>
      <c r="BK51" s="1080">
        <f t="shared" si="38"/>
        <v>0</v>
      </c>
      <c r="BL51" s="301">
        <f t="shared" si="39"/>
        <v>379.69448773635304</v>
      </c>
      <c r="BM51" s="104">
        <v>0</v>
      </c>
      <c r="BN51" s="302">
        <f t="shared" si="40"/>
        <v>379.69448773635304</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4909.8004140529156</v>
      </c>
      <c r="Y52" s="908">
        <f>Parameters!S153</f>
        <v>0.71500000000000008</v>
      </c>
      <c r="Z52" s="908">
        <f t="shared" si="9"/>
        <v>0.4</v>
      </c>
      <c r="AA52" s="906">
        <f t="shared" si="10"/>
        <v>702.101459209567</v>
      </c>
      <c r="AB52" s="906">
        <f t="shared" si="11"/>
        <v>702.101459209567</v>
      </c>
      <c r="AC52" s="286">
        <f t="shared" si="12"/>
        <v>0</v>
      </c>
      <c r="AD52" s="906">
        <f t="shared" si="13"/>
        <v>7357.3986974944692</v>
      </c>
      <c r="AE52" s="906">
        <f t="shared" si="14"/>
        <v>341.22438611519181</v>
      </c>
      <c r="AF52" s="1072">
        <f t="shared" si="15"/>
        <v>227.48292407679455</v>
      </c>
      <c r="AG52" s="1450">
        <f t="shared" si="16"/>
        <v>0.13527885904981399</v>
      </c>
      <c r="AH52" s="914">
        <f>'Baseline data (from input)'!AS38*AG52</f>
        <v>4909.8004140529156</v>
      </c>
      <c r="AI52" s="908">
        <f>Parameters!S153</f>
        <v>0.71500000000000008</v>
      </c>
      <c r="AJ52" s="908">
        <f t="shared" si="17"/>
        <v>0.4</v>
      </c>
      <c r="AK52" s="906">
        <f t="shared" si="18"/>
        <v>702.101459209567</v>
      </c>
      <c r="AL52" s="906">
        <f t="shared" si="19"/>
        <v>702.101459209567</v>
      </c>
      <c r="AM52" s="286">
        <f t="shared" si="20"/>
        <v>0</v>
      </c>
      <c r="AN52" s="906">
        <f t="shared" si="21"/>
        <v>7357.3986974944692</v>
      </c>
      <c r="AO52" s="906">
        <f t="shared" si="22"/>
        <v>341.22438611519181</v>
      </c>
      <c r="AP52" s="1072">
        <f t="shared" si="23"/>
        <v>227.48292407679455</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227.48292407679455</v>
      </c>
      <c r="BD52" s="1080">
        <f t="shared" si="33"/>
        <v>0</v>
      </c>
      <c r="BE52" s="301">
        <f t="shared" si="34"/>
        <v>401.11325806566902</v>
      </c>
      <c r="BF52" s="104">
        <v>0</v>
      </c>
      <c r="BG52" s="302">
        <f t="shared" si="35"/>
        <v>401.11325806566902</v>
      </c>
      <c r="BI52" s="300">
        <f t="shared" si="36"/>
        <v>173.63033398887444</v>
      </c>
      <c r="BJ52" s="301">
        <f t="shared" si="37"/>
        <v>227.48292407679455</v>
      </c>
      <c r="BK52" s="1080">
        <f t="shared" si="38"/>
        <v>0</v>
      </c>
      <c r="BL52" s="301">
        <f t="shared" si="39"/>
        <v>401.11325806566902</v>
      </c>
      <c r="BM52" s="104">
        <v>0</v>
      </c>
      <c r="BN52" s="302">
        <f t="shared" si="40"/>
        <v>401.11325806566902</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4819.1387656754987</v>
      </c>
      <c r="Y53" s="908">
        <f>Parameters!S154</f>
        <v>0.71500000000000008</v>
      </c>
      <c r="Z53" s="908">
        <f t="shared" si="9"/>
        <v>0.4</v>
      </c>
      <c r="AA53" s="906">
        <f t="shared" si="10"/>
        <v>689.13684349159644</v>
      </c>
      <c r="AB53" s="906">
        <f t="shared" si="11"/>
        <v>689.13684349159644</v>
      </c>
      <c r="AC53" s="286">
        <f t="shared" si="12"/>
        <v>0</v>
      </c>
      <c r="AD53" s="906">
        <f t="shared" si="13"/>
        <v>7687.7109723315634</v>
      </c>
      <c r="AE53" s="906">
        <f t="shared" si="14"/>
        <v>358.82456865450234</v>
      </c>
      <c r="AF53" s="1072">
        <f t="shared" si="15"/>
        <v>239.21637910300157</v>
      </c>
      <c r="AG53" s="1450">
        <f t="shared" si="16"/>
        <v>0.13527885904981399</v>
      </c>
      <c r="AH53" s="914">
        <f>'Baseline data (from input)'!AS39*AG53</f>
        <v>4819.1387656754987</v>
      </c>
      <c r="AI53" s="908">
        <f>Parameters!S154</f>
        <v>0.71500000000000008</v>
      </c>
      <c r="AJ53" s="908">
        <f t="shared" si="17"/>
        <v>0.4</v>
      </c>
      <c r="AK53" s="906">
        <f t="shared" si="18"/>
        <v>689.13684349159644</v>
      </c>
      <c r="AL53" s="906">
        <f t="shared" si="19"/>
        <v>689.13684349159644</v>
      </c>
      <c r="AM53" s="286">
        <f t="shared" si="20"/>
        <v>0</v>
      </c>
      <c r="AN53" s="906">
        <f t="shared" si="21"/>
        <v>7687.7109723315634</v>
      </c>
      <c r="AO53" s="906">
        <f t="shared" si="22"/>
        <v>358.82456865450234</v>
      </c>
      <c r="AP53" s="1072">
        <f t="shared" si="23"/>
        <v>239.21637910300157</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239.21637910300157</v>
      </c>
      <c r="BD53" s="1080">
        <f t="shared" si="33"/>
        <v>0</v>
      </c>
      <c r="BE53" s="301">
        <f t="shared" si="34"/>
        <v>421.8314887655394</v>
      </c>
      <c r="BF53" s="104">
        <v>0</v>
      </c>
      <c r="BG53" s="302">
        <f t="shared" si="35"/>
        <v>421.8314887655394</v>
      </c>
      <c r="BI53" s="300">
        <f t="shared" si="36"/>
        <v>182.61510966253783</v>
      </c>
      <c r="BJ53" s="301">
        <f t="shared" si="37"/>
        <v>239.21637910300157</v>
      </c>
      <c r="BK53" s="1080">
        <f t="shared" si="38"/>
        <v>0</v>
      </c>
      <c r="BL53" s="301">
        <f t="shared" si="39"/>
        <v>421.8314887655394</v>
      </c>
      <c r="BM53" s="104">
        <v>0</v>
      </c>
      <c r="BN53" s="302">
        <f t="shared" si="40"/>
        <v>421.8314887655394</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5064.8721890096467</v>
      </c>
      <c r="Y54" s="908">
        <f>Parameters!S155</f>
        <v>0.71500000000000008</v>
      </c>
      <c r="Z54" s="908">
        <f t="shared" si="9"/>
        <v>0.4</v>
      </c>
      <c r="AA54" s="906">
        <f t="shared" si="10"/>
        <v>724.27672302837959</v>
      </c>
      <c r="AB54" s="906">
        <f t="shared" si="11"/>
        <v>724.27672302837959</v>
      </c>
      <c r="AC54" s="286">
        <f t="shared" si="12"/>
        <v>0</v>
      </c>
      <c r="AD54" s="906">
        <f t="shared" si="13"/>
        <v>8037.0536069671571</v>
      </c>
      <c r="AE54" s="906">
        <f t="shared" si="14"/>
        <v>374.93408839278578</v>
      </c>
      <c r="AF54" s="1072">
        <f t="shared" si="15"/>
        <v>249.95605892852384</v>
      </c>
      <c r="AG54" s="1450">
        <f t="shared" si="16"/>
        <v>0.13527885904981399</v>
      </c>
      <c r="AH54" s="914">
        <f>'Baseline data (from input)'!AS40*AG54</f>
        <v>5064.8721890096467</v>
      </c>
      <c r="AI54" s="908">
        <f>Parameters!S155</f>
        <v>0.71500000000000008</v>
      </c>
      <c r="AJ54" s="908">
        <f t="shared" si="17"/>
        <v>0.4</v>
      </c>
      <c r="AK54" s="906">
        <f t="shared" si="18"/>
        <v>724.27672302837959</v>
      </c>
      <c r="AL54" s="906">
        <f t="shared" si="19"/>
        <v>724.27672302837959</v>
      </c>
      <c r="AM54" s="286">
        <f t="shared" si="20"/>
        <v>0</v>
      </c>
      <c r="AN54" s="906">
        <f t="shared" si="21"/>
        <v>8037.0536069671571</v>
      </c>
      <c r="AO54" s="906">
        <f t="shared" si="22"/>
        <v>374.93408839278578</v>
      </c>
      <c r="AP54" s="1072">
        <f t="shared" si="23"/>
        <v>249.95605892852384</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249.95605892852384</v>
      </c>
      <c r="BD54" s="1080">
        <f t="shared" si="33"/>
        <v>0</v>
      </c>
      <c r="BE54" s="301">
        <f t="shared" si="34"/>
        <v>441.57075882910055</v>
      </c>
      <c r="BF54" s="104">
        <v>0</v>
      </c>
      <c r="BG54" s="302">
        <f t="shared" si="35"/>
        <v>441.57075882910055</v>
      </c>
      <c r="BI54" s="300">
        <f t="shared" si="36"/>
        <v>191.61469990057671</v>
      </c>
      <c r="BJ54" s="301">
        <f t="shared" si="37"/>
        <v>249.95605892852384</v>
      </c>
      <c r="BK54" s="1080">
        <f t="shared" si="38"/>
        <v>0</v>
      </c>
      <c r="BL54" s="301">
        <f t="shared" si="39"/>
        <v>441.57075882910055</v>
      </c>
      <c r="BM54" s="104">
        <v>0</v>
      </c>
      <c r="BN54" s="302">
        <f t="shared" si="40"/>
        <v>441.57075882910055</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5003.5120870516357</v>
      </c>
      <c r="Y55" s="908">
        <f>Parameters!S156</f>
        <v>0.71500000000000008</v>
      </c>
      <c r="Z55" s="908">
        <f t="shared" si="9"/>
        <v>0.4</v>
      </c>
      <c r="AA55" s="906">
        <f t="shared" si="10"/>
        <v>715.50222844838402</v>
      </c>
      <c r="AB55" s="906">
        <f t="shared" si="11"/>
        <v>715.50222844838402</v>
      </c>
      <c r="AC55" s="286">
        <f t="shared" si="12"/>
        <v>0</v>
      </c>
      <c r="AD55" s="906">
        <f t="shared" si="13"/>
        <v>8360.5841056851405</v>
      </c>
      <c r="AE55" s="906">
        <f t="shared" si="14"/>
        <v>391.97172973040045</v>
      </c>
      <c r="AF55" s="1072">
        <f t="shared" si="15"/>
        <v>261.31448648693362</v>
      </c>
      <c r="AG55" s="1450">
        <f t="shared" si="16"/>
        <v>0.13527885904981399</v>
      </c>
      <c r="AH55" s="914">
        <f>'Baseline data (from input)'!AS41*AG55</f>
        <v>5003.5120870516357</v>
      </c>
      <c r="AI55" s="908">
        <f>Parameters!S156</f>
        <v>0.71500000000000008</v>
      </c>
      <c r="AJ55" s="908">
        <f t="shared" si="17"/>
        <v>0.4</v>
      </c>
      <c r="AK55" s="906">
        <f t="shared" si="18"/>
        <v>715.50222844838402</v>
      </c>
      <c r="AL55" s="906">
        <f t="shared" si="19"/>
        <v>715.50222844838402</v>
      </c>
      <c r="AM55" s="286">
        <f t="shared" si="20"/>
        <v>0</v>
      </c>
      <c r="AN55" s="906">
        <f t="shared" si="21"/>
        <v>8360.5841056851405</v>
      </c>
      <c r="AO55" s="906">
        <f t="shared" si="22"/>
        <v>391.97172973040045</v>
      </c>
      <c r="AP55" s="1072">
        <f t="shared" si="23"/>
        <v>261.31448648693362</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261.31448648693362</v>
      </c>
      <c r="BD55" s="1080">
        <f t="shared" si="33"/>
        <v>0</v>
      </c>
      <c r="BE55" s="301">
        <f t="shared" si="34"/>
        <v>461.96033836937193</v>
      </c>
      <c r="BF55" s="104">
        <v>0</v>
      </c>
      <c r="BG55" s="302">
        <f t="shared" si="35"/>
        <v>461.96033836937193</v>
      </c>
      <c r="BI55" s="300">
        <f t="shared" si="36"/>
        <v>200.64585188243828</v>
      </c>
      <c r="BJ55" s="301">
        <f t="shared" si="37"/>
        <v>261.31448648693362</v>
      </c>
      <c r="BK55" s="1080">
        <f t="shared" si="38"/>
        <v>0</v>
      </c>
      <c r="BL55" s="301">
        <f t="shared" si="39"/>
        <v>461.96033836937193</v>
      </c>
      <c r="BM55" s="104">
        <v>0</v>
      </c>
      <c r="BN55" s="302">
        <f t="shared" si="40"/>
        <v>461.96033836937193</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5004.4044523245639</v>
      </c>
      <c r="Y56" s="908">
        <f>Parameters!S157</f>
        <v>0.71500000000000008</v>
      </c>
      <c r="Z56" s="908">
        <f t="shared" si="9"/>
        <v>0.4</v>
      </c>
      <c r="AA56" s="906">
        <f t="shared" si="10"/>
        <v>715.6298366824127</v>
      </c>
      <c r="AB56" s="906">
        <f t="shared" si="11"/>
        <v>715.6298366824127</v>
      </c>
      <c r="AC56" s="286">
        <f t="shared" si="12"/>
        <v>0</v>
      </c>
      <c r="AD56" s="906">
        <f t="shared" si="13"/>
        <v>8668.4634440231057</v>
      </c>
      <c r="AE56" s="906">
        <f t="shared" si="14"/>
        <v>407.75049834444752</v>
      </c>
      <c r="AF56" s="1072">
        <f t="shared" si="15"/>
        <v>271.833665562965</v>
      </c>
      <c r="AG56" s="1450">
        <f t="shared" si="16"/>
        <v>0.13527885904981399</v>
      </c>
      <c r="AH56" s="914">
        <f>'Baseline data (from input)'!AS42*AG56</f>
        <v>5004.4044523245639</v>
      </c>
      <c r="AI56" s="908">
        <f>Parameters!S157</f>
        <v>0.71500000000000008</v>
      </c>
      <c r="AJ56" s="908">
        <f t="shared" si="17"/>
        <v>0.4</v>
      </c>
      <c r="AK56" s="906">
        <f t="shared" si="18"/>
        <v>715.6298366824127</v>
      </c>
      <c r="AL56" s="906">
        <f t="shared" si="19"/>
        <v>715.6298366824127</v>
      </c>
      <c r="AM56" s="286">
        <f t="shared" si="20"/>
        <v>0</v>
      </c>
      <c r="AN56" s="906">
        <f t="shared" si="21"/>
        <v>8668.4634440231057</v>
      </c>
      <c r="AO56" s="906">
        <f t="shared" si="22"/>
        <v>407.75049834444752</v>
      </c>
      <c r="AP56" s="1072">
        <f t="shared" si="23"/>
        <v>271.833665562965</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271.833665562965</v>
      </c>
      <c r="BD56" s="1080">
        <f t="shared" si="33"/>
        <v>0</v>
      </c>
      <c r="BE56" s="301">
        <f t="shared" si="34"/>
        <v>481.55394475819833</v>
      </c>
      <c r="BF56" s="104">
        <v>0</v>
      </c>
      <c r="BG56" s="302">
        <f t="shared" si="35"/>
        <v>481.55394475819833</v>
      </c>
      <c r="BI56" s="300">
        <f t="shared" si="36"/>
        <v>209.7202791952333</v>
      </c>
      <c r="BJ56" s="301">
        <f t="shared" si="37"/>
        <v>271.833665562965</v>
      </c>
      <c r="BK56" s="1080">
        <f t="shared" si="38"/>
        <v>0</v>
      </c>
      <c r="BL56" s="301">
        <f t="shared" si="39"/>
        <v>481.55394475819833</v>
      </c>
      <c r="BM56" s="104">
        <v>0</v>
      </c>
      <c r="BN56" s="302">
        <f t="shared" si="40"/>
        <v>481.55394475819833</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5109.5337392558395</v>
      </c>
      <c r="Y57" s="908">
        <f>Parameters!S158</f>
        <v>0.71500000000000008</v>
      </c>
      <c r="Z57" s="908">
        <f t="shared" si="9"/>
        <v>0.4</v>
      </c>
      <c r="AA57" s="906">
        <f t="shared" si="10"/>
        <v>730.6633247135851</v>
      </c>
      <c r="AB57" s="906">
        <f t="shared" si="11"/>
        <v>730.6633247135851</v>
      </c>
      <c r="AC57" s="286">
        <f t="shared" si="12"/>
        <v>0</v>
      </c>
      <c r="AD57" s="906">
        <f t="shared" si="13"/>
        <v>8976.360817877161</v>
      </c>
      <c r="AE57" s="906">
        <f t="shared" si="14"/>
        <v>422.76595085952948</v>
      </c>
      <c r="AF57" s="1072">
        <f t="shared" si="15"/>
        <v>281.84396723968632</v>
      </c>
      <c r="AG57" s="1450">
        <f t="shared" si="16"/>
        <v>0.13527885904981399</v>
      </c>
      <c r="AH57" s="914">
        <f>'Baseline data (from input)'!AS43*AG57</f>
        <v>5109.5337392558395</v>
      </c>
      <c r="AI57" s="908">
        <f>Parameters!S158</f>
        <v>0.71500000000000008</v>
      </c>
      <c r="AJ57" s="908">
        <f t="shared" si="17"/>
        <v>0.4</v>
      </c>
      <c r="AK57" s="906">
        <f t="shared" si="18"/>
        <v>730.6633247135851</v>
      </c>
      <c r="AL57" s="906">
        <f t="shared" si="19"/>
        <v>730.6633247135851</v>
      </c>
      <c r="AM57" s="286">
        <f t="shared" si="20"/>
        <v>0</v>
      </c>
      <c r="AN57" s="906">
        <f t="shared" si="21"/>
        <v>8976.360817877161</v>
      </c>
      <c r="AO57" s="906">
        <f t="shared" si="22"/>
        <v>422.76595085952948</v>
      </c>
      <c r="AP57" s="1072">
        <f t="shared" si="23"/>
        <v>281.84396723968632</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281.84396723968632</v>
      </c>
      <c r="BD57" s="1080">
        <f t="shared" si="33"/>
        <v>0</v>
      </c>
      <c r="BE57" s="301">
        <f t="shared" si="34"/>
        <v>500.68586254836305</v>
      </c>
      <c r="BF57" s="104">
        <v>0</v>
      </c>
      <c r="BG57" s="302">
        <f t="shared" si="35"/>
        <v>500.68586254836305</v>
      </c>
      <c r="BI57" s="300">
        <f t="shared" si="36"/>
        <v>218.84189530867673</v>
      </c>
      <c r="BJ57" s="301">
        <f t="shared" si="37"/>
        <v>281.84396723968632</v>
      </c>
      <c r="BK57" s="1080">
        <f t="shared" si="38"/>
        <v>0</v>
      </c>
      <c r="BL57" s="301">
        <f t="shared" si="39"/>
        <v>500.68586254836305</v>
      </c>
      <c r="BM57" s="104">
        <v>0</v>
      </c>
      <c r="BN57" s="302">
        <f t="shared" si="40"/>
        <v>500.68586254836305</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5324.1409289404601</v>
      </c>
      <c r="Y58" s="908">
        <f>Parameters!S159</f>
        <v>0.71500000000000008</v>
      </c>
      <c r="Z58" s="908">
        <f t="shared" si="9"/>
        <v>0.4</v>
      </c>
      <c r="AA58" s="906">
        <f t="shared" si="10"/>
        <v>761.35215283848584</v>
      </c>
      <c r="AB58" s="906">
        <f t="shared" si="11"/>
        <v>761.35215283848584</v>
      </c>
      <c r="AC58" s="286">
        <f t="shared" si="12"/>
        <v>0</v>
      </c>
      <c r="AD58" s="906">
        <f t="shared" si="13"/>
        <v>9299.930687738537</v>
      </c>
      <c r="AE58" s="906">
        <f t="shared" si="14"/>
        <v>437.78228297711058</v>
      </c>
      <c r="AF58" s="1072">
        <f t="shared" si="15"/>
        <v>291.8548553180737</v>
      </c>
      <c r="AG58" s="1450">
        <f t="shared" si="16"/>
        <v>0.13527885904981399</v>
      </c>
      <c r="AH58" s="914">
        <f>'Baseline data (from input)'!AS44*AG58</f>
        <v>5324.1409289404601</v>
      </c>
      <c r="AI58" s="908">
        <f>Parameters!S159</f>
        <v>0.71500000000000008</v>
      </c>
      <c r="AJ58" s="908">
        <f t="shared" si="17"/>
        <v>0.4</v>
      </c>
      <c r="AK58" s="906">
        <f t="shared" si="18"/>
        <v>761.35215283848584</v>
      </c>
      <c r="AL58" s="906">
        <f t="shared" si="19"/>
        <v>761.35215283848584</v>
      </c>
      <c r="AM58" s="286">
        <f t="shared" si="20"/>
        <v>0</v>
      </c>
      <c r="AN58" s="906">
        <f t="shared" si="21"/>
        <v>9299.930687738537</v>
      </c>
      <c r="AO58" s="906">
        <f t="shared" si="22"/>
        <v>437.78228297711058</v>
      </c>
      <c r="AP58" s="1072">
        <f t="shared" si="23"/>
        <v>291.8548553180737</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291.8548553180737</v>
      </c>
      <c r="BD58" s="1080">
        <f t="shared" si="33"/>
        <v>0</v>
      </c>
      <c r="BE58" s="301">
        <f t="shared" si="34"/>
        <v>519.86265171262653</v>
      </c>
      <c r="BF58" s="104">
        <v>0</v>
      </c>
      <c r="BG58" s="302">
        <f t="shared" si="35"/>
        <v>519.86265171262653</v>
      </c>
      <c r="BI58" s="300">
        <f t="shared" si="36"/>
        <v>228.00779639455286</v>
      </c>
      <c r="BJ58" s="301">
        <f t="shared" si="37"/>
        <v>291.8548553180737</v>
      </c>
      <c r="BK58" s="1080">
        <f t="shared" si="38"/>
        <v>0</v>
      </c>
      <c r="BL58" s="301">
        <f t="shared" si="39"/>
        <v>519.86265171262653</v>
      </c>
      <c r="BM58" s="104">
        <v>0</v>
      </c>
      <c r="BN58" s="302">
        <f t="shared" si="40"/>
        <v>519.86265171262653</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5451.6426125095622</v>
      </c>
      <c r="Y59" s="908">
        <f>Parameters!S160</f>
        <v>0.71500000000000008</v>
      </c>
      <c r="Z59" s="908">
        <f t="shared" si="9"/>
        <v>0.4</v>
      </c>
      <c r="AA59" s="906">
        <f t="shared" si="10"/>
        <v>779.58489358886743</v>
      </c>
      <c r="AB59" s="906">
        <f t="shared" si="11"/>
        <v>779.58489358886743</v>
      </c>
      <c r="AC59" s="286">
        <f t="shared" si="12"/>
        <v>0</v>
      </c>
      <c r="AD59" s="906">
        <f t="shared" si="13"/>
        <v>9625.952609582926</v>
      </c>
      <c r="AE59" s="906">
        <f t="shared" si="14"/>
        <v>453.56297174447894</v>
      </c>
      <c r="AF59" s="1072">
        <f t="shared" si="15"/>
        <v>302.37531449631928</v>
      </c>
      <c r="AG59" s="1450">
        <f t="shared" si="16"/>
        <v>0.13527885904981399</v>
      </c>
      <c r="AH59" s="914">
        <f>'Baseline data (from input)'!AS45*AG59</f>
        <v>5451.6426125095622</v>
      </c>
      <c r="AI59" s="908">
        <f>Parameters!S160</f>
        <v>0.71500000000000008</v>
      </c>
      <c r="AJ59" s="908">
        <f t="shared" si="17"/>
        <v>0.4</v>
      </c>
      <c r="AK59" s="906">
        <f t="shared" si="18"/>
        <v>779.58489358886743</v>
      </c>
      <c r="AL59" s="906">
        <f t="shared" si="19"/>
        <v>779.58489358886743</v>
      </c>
      <c r="AM59" s="286">
        <f t="shared" si="20"/>
        <v>0</v>
      </c>
      <c r="AN59" s="906">
        <f t="shared" si="21"/>
        <v>9625.952609582926</v>
      </c>
      <c r="AO59" s="906">
        <f t="shared" si="22"/>
        <v>453.56297174447894</v>
      </c>
      <c r="AP59" s="1072">
        <f t="shared" si="23"/>
        <v>302.37531449631928</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302.37531449631928</v>
      </c>
      <c r="BD59" s="1080">
        <f t="shared" si="33"/>
        <v>0</v>
      </c>
      <c r="BE59" s="301">
        <f t="shared" si="34"/>
        <v>539.58089629032338</v>
      </c>
      <c r="BF59" s="104">
        <v>0</v>
      </c>
      <c r="BG59" s="302">
        <f t="shared" si="35"/>
        <v>539.58089629032338</v>
      </c>
      <c r="BI59" s="300">
        <f t="shared" si="36"/>
        <v>237.20558179400405</v>
      </c>
      <c r="BJ59" s="301">
        <f t="shared" si="37"/>
        <v>302.37531449631928</v>
      </c>
      <c r="BK59" s="1080">
        <f t="shared" si="38"/>
        <v>0</v>
      </c>
      <c r="BL59" s="301">
        <f t="shared" si="39"/>
        <v>539.58089629032338</v>
      </c>
      <c r="BM59" s="104">
        <v>0</v>
      </c>
      <c r="BN59" s="302">
        <f t="shared" si="40"/>
        <v>539.58089629032338</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5434.318073180294</v>
      </c>
      <c r="Y60" s="908">
        <f>Parameters!S161</f>
        <v>0.71500000000000008</v>
      </c>
      <c r="Z60" s="908">
        <f t="shared" si="9"/>
        <v>0.4</v>
      </c>
      <c r="AA60" s="906">
        <f t="shared" si="10"/>
        <v>777.10748446478215</v>
      </c>
      <c r="AB60" s="906">
        <f t="shared" si="11"/>
        <v>777.10748446478215</v>
      </c>
      <c r="AC60" s="286">
        <f t="shared" si="12"/>
        <v>0</v>
      </c>
      <c r="AD60" s="906">
        <f t="shared" si="13"/>
        <v>9933.5968455494967</v>
      </c>
      <c r="AE60" s="906">
        <f t="shared" si="14"/>
        <v>469.46324849821303</v>
      </c>
      <c r="AF60" s="1072">
        <f t="shared" si="15"/>
        <v>312.97549899880869</v>
      </c>
      <c r="AG60" s="1450">
        <f t="shared" si="16"/>
        <v>0.13527885904981399</v>
      </c>
      <c r="AH60" s="914">
        <f>'Baseline data (from input)'!AS46*AG60</f>
        <v>5434.318073180294</v>
      </c>
      <c r="AI60" s="908">
        <f>Parameters!S161</f>
        <v>0.71500000000000008</v>
      </c>
      <c r="AJ60" s="908">
        <f t="shared" si="17"/>
        <v>0.4</v>
      </c>
      <c r="AK60" s="906">
        <f t="shared" si="18"/>
        <v>777.10748446478215</v>
      </c>
      <c r="AL60" s="906">
        <f t="shared" si="19"/>
        <v>777.10748446478215</v>
      </c>
      <c r="AM60" s="286">
        <f t="shared" si="20"/>
        <v>0</v>
      </c>
      <c r="AN60" s="906">
        <f t="shared" si="21"/>
        <v>9933.5968455494967</v>
      </c>
      <c r="AO60" s="906">
        <f t="shared" si="22"/>
        <v>469.46324849821303</v>
      </c>
      <c r="AP60" s="1072">
        <f t="shared" si="23"/>
        <v>312.97549899880869</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312.97549899880869</v>
      </c>
      <c r="BD60" s="1080">
        <f t="shared" si="33"/>
        <v>0</v>
      </c>
      <c r="BE60" s="301">
        <f t="shared" si="34"/>
        <v>559.38991858548627</v>
      </c>
      <c r="BF60" s="104">
        <v>0</v>
      </c>
      <c r="BG60" s="302">
        <f t="shared" si="35"/>
        <v>559.38991858548627</v>
      </c>
      <c r="BI60" s="300">
        <f t="shared" si="36"/>
        <v>246.41441958667755</v>
      </c>
      <c r="BJ60" s="301">
        <f t="shared" si="37"/>
        <v>312.97549899880869</v>
      </c>
      <c r="BK60" s="1080">
        <f t="shared" si="38"/>
        <v>0</v>
      </c>
      <c r="BL60" s="301">
        <f t="shared" si="39"/>
        <v>559.38991858548627</v>
      </c>
      <c r="BM60" s="104">
        <v>0</v>
      </c>
      <c r="BN60" s="302">
        <f t="shared" si="40"/>
        <v>559.38991858548627</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5378.9847665971411</v>
      </c>
      <c r="Y61" s="908">
        <f>Parameters!S162</f>
        <v>0.71500000000000008</v>
      </c>
      <c r="Z61" s="908">
        <f t="shared" si="9"/>
        <v>0.4</v>
      </c>
      <c r="AA61" s="906">
        <f t="shared" si="10"/>
        <v>769.19482162339125</v>
      </c>
      <c r="AB61" s="906">
        <f t="shared" si="11"/>
        <v>769.19482162339125</v>
      </c>
      <c r="AC61" s="286">
        <f t="shared" si="12"/>
        <v>0</v>
      </c>
      <c r="AD61" s="906">
        <f t="shared" si="13"/>
        <v>10218.324432237547</v>
      </c>
      <c r="AE61" s="906">
        <f t="shared" si="14"/>
        <v>484.4672349353408</v>
      </c>
      <c r="AF61" s="1072">
        <f t="shared" si="15"/>
        <v>322.97815662356055</v>
      </c>
      <c r="AG61" s="1450">
        <f t="shared" si="16"/>
        <v>0.13527885904981399</v>
      </c>
      <c r="AH61" s="914">
        <f>'Baseline data (from input)'!AS47*AG61</f>
        <v>5378.9847665971411</v>
      </c>
      <c r="AI61" s="908">
        <f>Parameters!S162</f>
        <v>0.71500000000000008</v>
      </c>
      <c r="AJ61" s="908">
        <f t="shared" si="17"/>
        <v>0.4</v>
      </c>
      <c r="AK61" s="906">
        <f t="shared" si="18"/>
        <v>769.19482162339125</v>
      </c>
      <c r="AL61" s="906">
        <f t="shared" si="19"/>
        <v>769.19482162339125</v>
      </c>
      <c r="AM61" s="286">
        <f t="shared" si="20"/>
        <v>0</v>
      </c>
      <c r="AN61" s="906">
        <f t="shared" si="21"/>
        <v>10218.324432237547</v>
      </c>
      <c r="AO61" s="906">
        <f t="shared" si="22"/>
        <v>484.4672349353408</v>
      </c>
      <c r="AP61" s="1072">
        <f t="shared" si="23"/>
        <v>322.97815662356055</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322.97815662356055</v>
      </c>
      <c r="BD61" s="1080">
        <f t="shared" si="33"/>
        <v>0</v>
      </c>
      <c r="BE61" s="301">
        <f t="shared" si="34"/>
        <v>578.57939758900466</v>
      </c>
      <c r="BF61" s="104">
        <v>0</v>
      </c>
      <c r="BG61" s="302">
        <f t="shared" si="35"/>
        <v>578.57939758900466</v>
      </c>
      <c r="BI61" s="300">
        <f t="shared" si="36"/>
        <v>255.60124096544416</v>
      </c>
      <c r="BJ61" s="301">
        <f t="shared" si="37"/>
        <v>322.97815662356055</v>
      </c>
      <c r="BK61" s="1080">
        <f t="shared" si="38"/>
        <v>0</v>
      </c>
      <c r="BL61" s="301">
        <f t="shared" si="39"/>
        <v>578.57939758900466</v>
      </c>
      <c r="BM61" s="104">
        <v>0</v>
      </c>
      <c r="BN61" s="302">
        <f t="shared" si="40"/>
        <v>578.57939758900466</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5264.0328020843162</v>
      </c>
      <c r="Y62" s="908">
        <f>Parameters!S163</f>
        <v>0.71500000000000008</v>
      </c>
      <c r="Z62" s="908">
        <f t="shared" si="9"/>
        <v>0.4</v>
      </c>
      <c r="AA62" s="906">
        <f t="shared" si="10"/>
        <v>752.75669069805735</v>
      </c>
      <c r="AB62" s="906">
        <f t="shared" si="11"/>
        <v>752.75669069805735</v>
      </c>
      <c r="AC62" s="286">
        <f t="shared" si="12"/>
        <v>0</v>
      </c>
      <c r="AD62" s="906">
        <f t="shared" si="13"/>
        <v>10472.727559736964</v>
      </c>
      <c r="AE62" s="906">
        <f t="shared" si="14"/>
        <v>498.35356319863985</v>
      </c>
      <c r="AF62" s="1072">
        <f t="shared" si="15"/>
        <v>332.23570879909323</v>
      </c>
      <c r="AG62" s="1450">
        <f t="shared" si="16"/>
        <v>0.13527885904981399</v>
      </c>
      <c r="AH62" s="914">
        <f>'Baseline data (from input)'!AS48*AG62</f>
        <v>5264.0328020843162</v>
      </c>
      <c r="AI62" s="908">
        <f>Parameters!S163</f>
        <v>0.71500000000000008</v>
      </c>
      <c r="AJ62" s="908">
        <f t="shared" si="17"/>
        <v>0.4</v>
      </c>
      <c r="AK62" s="906">
        <f t="shared" si="18"/>
        <v>752.75669069805735</v>
      </c>
      <c r="AL62" s="906">
        <f t="shared" si="19"/>
        <v>752.75669069805735</v>
      </c>
      <c r="AM62" s="286">
        <f t="shared" si="20"/>
        <v>0</v>
      </c>
      <c r="AN62" s="906">
        <f t="shared" si="21"/>
        <v>10472.727559736964</v>
      </c>
      <c r="AO62" s="906">
        <f t="shared" si="22"/>
        <v>498.35356319863985</v>
      </c>
      <c r="AP62" s="1072">
        <f t="shared" si="23"/>
        <v>332.23570879909323</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332.23570879909323</v>
      </c>
      <c r="BD62" s="1080">
        <f t="shared" si="33"/>
        <v>0</v>
      </c>
      <c r="BE62" s="301">
        <f t="shared" si="34"/>
        <v>597.01728616059654</v>
      </c>
      <c r="BF62" s="104">
        <v>0</v>
      </c>
      <c r="BG62" s="302">
        <f t="shared" si="35"/>
        <v>597.01728616059654</v>
      </c>
      <c r="BI62" s="300">
        <f t="shared" si="36"/>
        <v>264.78157736150325</v>
      </c>
      <c r="BJ62" s="301">
        <f t="shared" si="37"/>
        <v>332.23570879909323</v>
      </c>
      <c r="BK62" s="1080">
        <f t="shared" si="38"/>
        <v>0</v>
      </c>
      <c r="BL62" s="301">
        <f t="shared" si="39"/>
        <v>597.01728616059654</v>
      </c>
      <c r="BM62" s="104">
        <v>0</v>
      </c>
      <c r="BN62" s="302">
        <f t="shared" si="40"/>
        <v>597.01728616059654</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5328.9656949248783</v>
      </c>
      <c r="Y63" s="908">
        <f>Parameters!S164</f>
        <v>0.71500000000000008</v>
      </c>
      <c r="Z63" s="908">
        <f t="shared" si="9"/>
        <v>0.4</v>
      </c>
      <c r="AA63" s="906">
        <f t="shared" si="10"/>
        <v>762.04209437425777</v>
      </c>
      <c r="AB63" s="906">
        <f t="shared" si="11"/>
        <v>762.04209437425777</v>
      </c>
      <c r="AC63" s="286">
        <f t="shared" si="12"/>
        <v>0</v>
      </c>
      <c r="AD63" s="906">
        <f t="shared" si="13"/>
        <v>10724.008703975616</v>
      </c>
      <c r="AE63" s="906">
        <f t="shared" si="14"/>
        <v>510.76095013560467</v>
      </c>
      <c r="AF63" s="1072">
        <f t="shared" si="15"/>
        <v>340.50730009040313</v>
      </c>
      <c r="AG63" s="1450">
        <f t="shared" si="16"/>
        <v>0.13527885904981399</v>
      </c>
      <c r="AH63" s="914">
        <f>'Baseline data (from input)'!AS49*AG63</f>
        <v>5328.9656949248783</v>
      </c>
      <c r="AI63" s="908">
        <f>Parameters!S164</f>
        <v>0.71500000000000008</v>
      </c>
      <c r="AJ63" s="908">
        <f t="shared" si="17"/>
        <v>0.4</v>
      </c>
      <c r="AK63" s="906">
        <f t="shared" si="18"/>
        <v>762.04209437425777</v>
      </c>
      <c r="AL63" s="906">
        <f t="shared" si="19"/>
        <v>762.04209437425777</v>
      </c>
      <c r="AM63" s="286">
        <f t="shared" si="20"/>
        <v>0</v>
      </c>
      <c r="AN63" s="906">
        <f t="shared" si="21"/>
        <v>10724.008703975616</v>
      </c>
      <c r="AO63" s="906">
        <f t="shared" si="22"/>
        <v>510.76095013560467</v>
      </c>
      <c r="AP63" s="1072">
        <f t="shared" si="23"/>
        <v>340.50730009040313</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340.50730009040313</v>
      </c>
      <c r="BD63" s="1080">
        <f t="shared" si="33"/>
        <v>0</v>
      </c>
      <c r="BE63" s="301">
        <f t="shared" si="34"/>
        <v>614.47810522287045</v>
      </c>
      <c r="BF63" s="104">
        <v>0</v>
      </c>
      <c r="BG63" s="302">
        <f t="shared" si="35"/>
        <v>614.47810522287045</v>
      </c>
      <c r="BI63" s="300">
        <f t="shared" si="36"/>
        <v>273.97080513246732</v>
      </c>
      <c r="BJ63" s="301">
        <f t="shared" si="37"/>
        <v>340.50730009040313</v>
      </c>
      <c r="BK63" s="1080">
        <f t="shared" si="38"/>
        <v>0</v>
      </c>
      <c r="BL63" s="301">
        <f t="shared" si="39"/>
        <v>614.47810522287045</v>
      </c>
      <c r="BM63" s="104">
        <v>0</v>
      </c>
      <c r="BN63" s="302">
        <f t="shared" si="40"/>
        <v>614.47810522287045</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5499.4926530633247</v>
      </c>
      <c r="Y64" s="908">
        <f>Parameters!S165</f>
        <v>0.71500000000000008</v>
      </c>
      <c r="Z64" s="908">
        <f t="shared" si="9"/>
        <v>0.4</v>
      </c>
      <c r="AA64" s="906">
        <f t="shared" si="10"/>
        <v>786.42744938805549</v>
      </c>
      <c r="AB64" s="906">
        <f t="shared" si="11"/>
        <v>786.42744938805549</v>
      </c>
      <c r="AC64" s="286">
        <f t="shared" si="12"/>
        <v>0</v>
      </c>
      <c r="AD64" s="906">
        <f t="shared" si="13"/>
        <v>10987.420077211429</v>
      </c>
      <c r="AE64" s="906">
        <f t="shared" si="14"/>
        <v>523.01607615224282</v>
      </c>
      <c r="AF64" s="1072">
        <f t="shared" si="15"/>
        <v>348.67738410149519</v>
      </c>
      <c r="AG64" s="1450">
        <f t="shared" si="16"/>
        <v>0.13527885904981399</v>
      </c>
      <c r="AH64" s="914">
        <f>'Baseline data (from input)'!AS50*AG64</f>
        <v>5499.4926530633247</v>
      </c>
      <c r="AI64" s="908">
        <f>Parameters!S165</f>
        <v>0.71500000000000008</v>
      </c>
      <c r="AJ64" s="908">
        <f t="shared" si="17"/>
        <v>0.4</v>
      </c>
      <c r="AK64" s="906">
        <f t="shared" si="18"/>
        <v>786.42744938805549</v>
      </c>
      <c r="AL64" s="906">
        <f t="shared" si="19"/>
        <v>786.42744938805549</v>
      </c>
      <c r="AM64" s="286">
        <f t="shared" si="20"/>
        <v>0</v>
      </c>
      <c r="AN64" s="906">
        <f t="shared" si="21"/>
        <v>10987.420077211429</v>
      </c>
      <c r="AO64" s="906">
        <f t="shared" si="22"/>
        <v>523.01607615224282</v>
      </c>
      <c r="AP64" s="1072">
        <f t="shared" si="23"/>
        <v>348.67738410149519</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348.67738410149519</v>
      </c>
      <c r="BD64" s="1080">
        <f t="shared" si="33"/>
        <v>0</v>
      </c>
      <c r="BE64" s="301">
        <f t="shared" si="34"/>
        <v>631.86093482363401</v>
      </c>
      <c r="BF64" s="104">
        <v>0</v>
      </c>
      <c r="BG64" s="302">
        <f t="shared" si="35"/>
        <v>631.86093482363401</v>
      </c>
      <c r="BI64" s="300">
        <f t="shared" si="36"/>
        <v>283.18355072213882</v>
      </c>
      <c r="BJ64" s="301">
        <f t="shared" si="37"/>
        <v>348.67738410149519</v>
      </c>
      <c r="BK64" s="1080">
        <f t="shared" si="38"/>
        <v>0</v>
      </c>
      <c r="BL64" s="301">
        <f t="shared" si="39"/>
        <v>631.86093482363401</v>
      </c>
      <c r="BM64" s="104">
        <v>0</v>
      </c>
      <c r="BN64" s="302">
        <f t="shared" si="40"/>
        <v>631.86093482363401</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5669.9766733215329</v>
      </c>
      <c r="Y65" s="908">
        <f>Parameters!S166</f>
        <v>0.71500000000000008</v>
      </c>
      <c r="Z65" s="908">
        <f t="shared" si="9"/>
        <v>0.4</v>
      </c>
      <c r="AA65" s="906">
        <f t="shared" si="10"/>
        <v>810.80666428497943</v>
      </c>
      <c r="AB65" s="906">
        <f t="shared" si="11"/>
        <v>810.80666428497943</v>
      </c>
      <c r="AC65" s="286">
        <f t="shared" si="12"/>
        <v>0</v>
      </c>
      <c r="AD65" s="906">
        <f t="shared" si="13"/>
        <v>11262.363941078398</v>
      </c>
      <c r="AE65" s="906">
        <f t="shared" si="14"/>
        <v>535.86280041801069</v>
      </c>
      <c r="AF65" s="1072">
        <f t="shared" si="15"/>
        <v>357.24186694534046</v>
      </c>
      <c r="AG65" s="1450">
        <f t="shared" si="16"/>
        <v>0.13527885904981399</v>
      </c>
      <c r="AH65" s="914">
        <f>'Baseline data (from input)'!AS51*AG65</f>
        <v>5669.9766733215329</v>
      </c>
      <c r="AI65" s="908">
        <f>Parameters!S166</f>
        <v>0.71500000000000008</v>
      </c>
      <c r="AJ65" s="908">
        <f t="shared" si="17"/>
        <v>0.4</v>
      </c>
      <c r="AK65" s="906">
        <f t="shared" si="18"/>
        <v>810.80666428497943</v>
      </c>
      <c r="AL65" s="906">
        <f t="shared" si="19"/>
        <v>810.80666428497943</v>
      </c>
      <c r="AM65" s="286">
        <f t="shared" si="20"/>
        <v>0</v>
      </c>
      <c r="AN65" s="906">
        <f t="shared" si="21"/>
        <v>11262.363941078398</v>
      </c>
      <c r="AO65" s="906">
        <f t="shared" si="22"/>
        <v>535.86280041801069</v>
      </c>
      <c r="AP65" s="1072">
        <f t="shared" si="23"/>
        <v>357.24186694534046</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357.24186694534046</v>
      </c>
      <c r="BD65" s="1080">
        <f t="shared" si="33"/>
        <v>0</v>
      </c>
      <c r="BE65" s="301">
        <f t="shared" si="34"/>
        <v>649.67619658283002</v>
      </c>
      <c r="BF65" s="104">
        <v>0</v>
      </c>
      <c r="BG65" s="302">
        <f t="shared" si="35"/>
        <v>649.67619658283002</v>
      </c>
      <c r="BI65" s="300">
        <f t="shared" si="36"/>
        <v>292.43432963748961</v>
      </c>
      <c r="BJ65" s="301">
        <f t="shared" si="37"/>
        <v>357.24186694534046</v>
      </c>
      <c r="BK65" s="1080">
        <f t="shared" si="38"/>
        <v>0</v>
      </c>
      <c r="BL65" s="301">
        <f t="shared" si="39"/>
        <v>649.67619658283002</v>
      </c>
      <c r="BM65" s="104">
        <v>0</v>
      </c>
      <c r="BN65" s="302">
        <f t="shared" si="40"/>
        <v>649.67619658283002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5913.7856113633015</v>
      </c>
      <c r="Y66" s="908">
        <f>Parameters!S167</f>
        <v>0.71500000000000008</v>
      </c>
      <c r="Z66" s="908">
        <f t="shared" si="9"/>
        <v>0.4</v>
      </c>
      <c r="AA66" s="906">
        <f t="shared" si="10"/>
        <v>845.67134242495229</v>
      </c>
      <c r="AB66" s="906">
        <f t="shared" si="11"/>
        <v>845.67134242495229</v>
      </c>
      <c r="AC66" s="286">
        <f t="shared" si="12"/>
        <v>0</v>
      </c>
      <c r="AD66" s="906">
        <f t="shared" si="13"/>
        <v>11558.76331261455</v>
      </c>
      <c r="AE66" s="906">
        <f t="shared" si="14"/>
        <v>549.27197088880007</v>
      </c>
      <c r="AF66" s="1072">
        <f t="shared" si="15"/>
        <v>366.18131392586673</v>
      </c>
      <c r="AG66" s="1450">
        <f t="shared" si="16"/>
        <v>0.13527885904981399</v>
      </c>
      <c r="AH66" s="914">
        <f>'Baseline data (from input)'!AS52*AG66</f>
        <v>5913.7856113633015</v>
      </c>
      <c r="AI66" s="908">
        <f>Parameters!S167</f>
        <v>0.71500000000000008</v>
      </c>
      <c r="AJ66" s="908">
        <f t="shared" si="17"/>
        <v>0.4</v>
      </c>
      <c r="AK66" s="906">
        <f t="shared" si="18"/>
        <v>845.67134242495229</v>
      </c>
      <c r="AL66" s="906">
        <f t="shared" si="19"/>
        <v>845.67134242495229</v>
      </c>
      <c r="AM66" s="286">
        <f t="shared" si="20"/>
        <v>0</v>
      </c>
      <c r="AN66" s="906">
        <f t="shared" si="21"/>
        <v>11558.76331261455</v>
      </c>
      <c r="AO66" s="906">
        <f t="shared" si="22"/>
        <v>549.27197088880007</v>
      </c>
      <c r="AP66" s="1072">
        <f t="shared" si="23"/>
        <v>366.18131392586673</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366.18131392586673</v>
      </c>
      <c r="BD66" s="1080">
        <f t="shared" si="33"/>
        <v>0</v>
      </c>
      <c r="BE66" s="301">
        <f t="shared" si="34"/>
        <v>667.91946818823135</v>
      </c>
      <c r="BF66" s="104">
        <v>0</v>
      </c>
      <c r="BG66" s="302">
        <f t="shared" si="35"/>
        <v>667.91946818823135</v>
      </c>
      <c r="BI66" s="300">
        <f t="shared" si="36"/>
        <v>301.73815426236462</v>
      </c>
      <c r="BJ66" s="301">
        <f t="shared" si="37"/>
        <v>366.18131392586673</v>
      </c>
      <c r="BK66" s="1080">
        <f t="shared" si="38"/>
        <v>0</v>
      </c>
      <c r="BL66" s="301">
        <f t="shared" si="39"/>
        <v>667.91946818823135</v>
      </c>
      <c r="BM66" s="104">
        <v>0</v>
      </c>
      <c r="BN66" s="302">
        <f t="shared" si="40"/>
        <v>667.91946818823135</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6067.5441623944516</v>
      </c>
      <c r="Y67" s="908">
        <f>Parameters!S168</f>
        <v>0.71500000000000008</v>
      </c>
      <c r="Z67" s="908">
        <f t="shared" si="9"/>
        <v>0.4</v>
      </c>
      <c r="AA67" s="906">
        <f t="shared" si="10"/>
        <v>867.6588152224067</v>
      </c>
      <c r="AB67" s="906">
        <f t="shared" si="11"/>
        <v>867.6588152224067</v>
      </c>
      <c r="AC67" s="286">
        <f t="shared" si="12"/>
        <v>0</v>
      </c>
      <c r="AD67" s="906">
        <f t="shared" si="13"/>
        <v>11862.694589020712</v>
      </c>
      <c r="AE67" s="906">
        <f t="shared" si="14"/>
        <v>563.72753881624487</v>
      </c>
      <c r="AF67" s="1072">
        <f t="shared" si="15"/>
        <v>375.8183592108299</v>
      </c>
      <c r="AG67" s="1450">
        <f t="shared" si="16"/>
        <v>0.13527885904981399</v>
      </c>
      <c r="AH67" s="914">
        <f>'Baseline data (from input)'!AS53*AG67</f>
        <v>6067.5441623944516</v>
      </c>
      <c r="AI67" s="908">
        <f>Parameters!S168</f>
        <v>0.71500000000000008</v>
      </c>
      <c r="AJ67" s="908">
        <f t="shared" si="17"/>
        <v>0.4</v>
      </c>
      <c r="AK67" s="906">
        <f t="shared" si="18"/>
        <v>867.6588152224067</v>
      </c>
      <c r="AL67" s="906">
        <f t="shared" si="19"/>
        <v>867.6588152224067</v>
      </c>
      <c r="AM67" s="286">
        <f t="shared" si="20"/>
        <v>0</v>
      </c>
      <c r="AN67" s="906">
        <f t="shared" si="21"/>
        <v>11862.694589020712</v>
      </c>
      <c r="AO67" s="906">
        <f t="shared" si="22"/>
        <v>563.72753881624487</v>
      </c>
      <c r="AP67" s="1072">
        <f t="shared" si="23"/>
        <v>375.8183592108299</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375.8183592108299</v>
      </c>
      <c r="BD67" s="1080">
        <f t="shared" si="33"/>
        <v>0</v>
      </c>
      <c r="BE67" s="301">
        <f t="shared" si="34"/>
        <v>686.93670007760329</v>
      </c>
      <c r="BF67" s="104">
        <v>0</v>
      </c>
      <c r="BG67" s="302">
        <f t="shared" si="35"/>
        <v>686.93670007760329</v>
      </c>
      <c r="BI67" s="300">
        <f t="shared" si="36"/>
        <v>311.11834086677339</v>
      </c>
      <c r="BJ67" s="301">
        <f t="shared" si="37"/>
        <v>375.8183592108299</v>
      </c>
      <c r="BK67" s="1080">
        <f t="shared" si="38"/>
        <v>0</v>
      </c>
      <c r="BL67" s="301">
        <f t="shared" si="39"/>
        <v>686.93670007760329</v>
      </c>
      <c r="BM67" s="104">
        <v>0</v>
      </c>
      <c r="BN67" s="302">
        <f t="shared" si="40"/>
        <v>686.93670007760329</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6097.8819381176982</v>
      </c>
      <c r="Y68" s="908">
        <f>Parameters!S169</f>
        <v>0.71500000000000008</v>
      </c>
      <c r="Z68" s="908">
        <f t="shared" si="9"/>
        <v>0.4</v>
      </c>
      <c r="AA68" s="906">
        <f t="shared" si="10"/>
        <v>871.99711715083095</v>
      </c>
      <c r="AB68" s="906">
        <f t="shared" si="11"/>
        <v>871.99711715083095</v>
      </c>
      <c r="AC68" s="286">
        <f t="shared" si="12"/>
        <v>0</v>
      </c>
      <c r="AD68" s="906">
        <f t="shared" si="13"/>
        <v>12156.141264092737</v>
      </c>
      <c r="AE68" s="906">
        <f t="shared" si="14"/>
        <v>578.55044207880599</v>
      </c>
      <c r="AF68" s="1072">
        <f t="shared" si="15"/>
        <v>385.70029471920401</v>
      </c>
      <c r="AG68" s="1450">
        <f t="shared" si="16"/>
        <v>0.13527885904981399</v>
      </c>
      <c r="AH68" s="914">
        <f>'Baseline data (from input)'!AS54*AG68</f>
        <v>6097.8819381176982</v>
      </c>
      <c r="AI68" s="908">
        <f>Parameters!S169</f>
        <v>0.71500000000000008</v>
      </c>
      <c r="AJ68" s="908">
        <f t="shared" si="17"/>
        <v>0.4</v>
      </c>
      <c r="AK68" s="906">
        <f t="shared" si="18"/>
        <v>871.99711715083095</v>
      </c>
      <c r="AL68" s="906">
        <f t="shared" si="19"/>
        <v>871.99711715083095</v>
      </c>
      <c r="AM68" s="286">
        <f t="shared" si="20"/>
        <v>0</v>
      </c>
      <c r="AN68" s="906">
        <f t="shared" si="21"/>
        <v>12156.141264092737</v>
      </c>
      <c r="AO68" s="906">
        <f t="shared" si="22"/>
        <v>578.55044207880599</v>
      </c>
      <c r="AP68" s="1072">
        <f t="shared" si="23"/>
        <v>385.70029471920401</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385.70029471920401</v>
      </c>
      <c r="BD68" s="1080">
        <f t="shared" si="33"/>
        <v>0</v>
      </c>
      <c r="BE68" s="301">
        <f t="shared" si="34"/>
        <v>706.29917050177528</v>
      </c>
      <c r="BF68" s="104">
        <v>0</v>
      </c>
      <c r="BG68" s="302">
        <f t="shared" si="35"/>
        <v>706.29917050177528</v>
      </c>
      <c r="BI68" s="300">
        <f t="shared" si="36"/>
        <v>320.59887578257127</v>
      </c>
      <c r="BJ68" s="301">
        <f t="shared" si="37"/>
        <v>385.70029471920401</v>
      </c>
      <c r="BK68" s="1080">
        <f t="shared" si="38"/>
        <v>0</v>
      </c>
      <c r="BL68" s="301">
        <f t="shared" si="39"/>
        <v>706.29917050177528</v>
      </c>
      <c r="BM68" s="104">
        <v>0</v>
      </c>
      <c r="BN68" s="302">
        <f t="shared" si="40"/>
        <v>706.29917050177528</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6244.2308756570565</v>
      </c>
      <c r="Y69" s="917">
        <f>Parameters!S170</f>
        <v>0.71500000000000008</v>
      </c>
      <c r="Z69" s="917">
        <f t="shared" si="9"/>
        <v>0.4</v>
      </c>
      <c r="AA69" s="918">
        <f t="shared" si="10"/>
        <v>892.92501521895929</v>
      </c>
      <c r="AB69" s="918">
        <f t="shared" si="11"/>
        <v>892.92501521895929</v>
      </c>
      <c r="AC69" s="919">
        <f t="shared" si="12"/>
        <v>0</v>
      </c>
      <c r="AD69" s="918">
        <f t="shared" si="13"/>
        <v>12456.204274011276</v>
      </c>
      <c r="AE69" s="918">
        <f t="shared" si="14"/>
        <v>592.86200530042061</v>
      </c>
      <c r="AF69" s="1077">
        <f t="shared" si="15"/>
        <v>395.24133686694705</v>
      </c>
      <c r="AG69" s="1450">
        <f t="shared" si="16"/>
        <v>0.13527885904981399</v>
      </c>
      <c r="AH69" s="914">
        <f>'Baseline data (from input)'!AS55*AG69</f>
        <v>6244.2308756570565</v>
      </c>
      <c r="AI69" s="917">
        <f>Parameters!S170</f>
        <v>0.71500000000000008</v>
      </c>
      <c r="AJ69" s="917">
        <f t="shared" si="17"/>
        <v>0.4</v>
      </c>
      <c r="AK69" s="918">
        <f t="shared" si="18"/>
        <v>892.92501521895929</v>
      </c>
      <c r="AL69" s="918">
        <f t="shared" si="19"/>
        <v>892.92501521895929</v>
      </c>
      <c r="AM69" s="919">
        <f t="shared" si="20"/>
        <v>0</v>
      </c>
      <c r="AN69" s="918">
        <f t="shared" si="21"/>
        <v>12456.204274011276</v>
      </c>
      <c r="AO69" s="918">
        <f t="shared" si="22"/>
        <v>592.86200530042061</v>
      </c>
      <c r="AP69" s="1077">
        <f t="shared" si="23"/>
        <v>395.24133686694705</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395.24133686694705</v>
      </c>
      <c r="BD69" s="1080">
        <f t="shared" si="33"/>
        <v>0</v>
      </c>
      <c r="BE69" s="301">
        <f t="shared" si="34"/>
        <v>725.44511718785395</v>
      </c>
      <c r="BF69" s="104">
        <v>0</v>
      </c>
      <c r="BG69" s="302">
        <f t="shared" si="35"/>
        <v>725.44511718785395</v>
      </c>
      <c r="BI69" s="300">
        <f t="shared" si="36"/>
        <v>330.2037803209069</v>
      </c>
      <c r="BJ69" s="301">
        <f t="shared" si="37"/>
        <v>395.24133686694705</v>
      </c>
      <c r="BK69" s="1080">
        <f t="shared" si="38"/>
        <v>0</v>
      </c>
      <c r="BL69" s="301">
        <f t="shared" si="39"/>
        <v>725.44511718785395</v>
      </c>
      <c r="BM69" s="104">
        <v>0</v>
      </c>
      <c r="BN69" s="302">
        <f t="shared" si="40"/>
        <v>725.44511718785395</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6506.4887894841177</v>
      </c>
      <c r="Y70" s="888">
        <f>Parameters!S171</f>
        <v>0.71500000000000008</v>
      </c>
      <c r="Z70" s="888">
        <f t="shared" si="9"/>
        <v>0.4</v>
      </c>
      <c r="AA70" s="889">
        <f t="shared" si="10"/>
        <v>930.42789689622907</v>
      </c>
      <c r="AB70" s="889">
        <f t="shared" si="11"/>
        <v>930.42789689622907</v>
      </c>
      <c r="AC70" s="890">
        <f t="shared" si="12"/>
        <v>0</v>
      </c>
      <c r="AD70" s="889">
        <f t="shared" si="13"/>
        <v>12779.13591992731</v>
      </c>
      <c r="AE70" s="889">
        <f t="shared" si="14"/>
        <v>607.49625098019567</v>
      </c>
      <c r="AF70" s="896">
        <f t="shared" si="15"/>
        <v>404.99750065346376</v>
      </c>
      <c r="AG70" s="1450">
        <f t="shared" si="16"/>
        <v>0.13527885904981399</v>
      </c>
      <c r="AH70" s="887">
        <f>'Baseline data (from input)'!AS56*AG70</f>
        <v>6506.4887894841177</v>
      </c>
      <c r="AI70" s="888">
        <f>Parameters!S171</f>
        <v>0.71500000000000008</v>
      </c>
      <c r="AJ70" s="888">
        <f t="shared" si="17"/>
        <v>0.4</v>
      </c>
      <c r="AK70" s="889">
        <f t="shared" si="18"/>
        <v>930.42789689622907</v>
      </c>
      <c r="AL70" s="889">
        <f t="shared" si="19"/>
        <v>930.42789689622907</v>
      </c>
      <c r="AM70" s="890">
        <f t="shared" si="20"/>
        <v>0</v>
      </c>
      <c r="AN70" s="889">
        <f t="shared" si="21"/>
        <v>12779.13591992731</v>
      </c>
      <c r="AO70" s="889">
        <f t="shared" si="22"/>
        <v>607.49625098019567</v>
      </c>
      <c r="AP70" s="896">
        <f t="shared" si="23"/>
        <v>404.99750065346376</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404.99750065346376</v>
      </c>
      <c r="BD70" s="1603">
        <f>AZ70</f>
        <v>0</v>
      </c>
      <c r="BE70" s="1602">
        <f t="shared" si="34"/>
        <v>744.95400731647464</v>
      </c>
      <c r="BF70" s="495">
        <v>0</v>
      </c>
      <c r="BG70" s="1604">
        <f t="shared" si="35"/>
        <v>744.95400731647464</v>
      </c>
      <c r="BI70" s="1601">
        <f t="shared" si="36"/>
        <v>339.95650666301094</v>
      </c>
      <c r="BJ70" s="1602">
        <f t="shared" si="37"/>
        <v>404.99750065346376</v>
      </c>
      <c r="BK70" s="1603">
        <f t="shared" si="38"/>
        <v>0</v>
      </c>
      <c r="BL70" s="1602">
        <f t="shared" si="39"/>
        <v>744.95400731647464</v>
      </c>
      <c r="BM70" s="495">
        <v>0</v>
      </c>
      <c r="BN70" s="1604">
        <f t="shared" si="40"/>
        <v>744.95400731647464</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6682.1636333026536</v>
      </c>
      <c r="Y71" s="885">
        <f>Parameters!S172</f>
        <v>0.71500000000000008</v>
      </c>
      <c r="Z71" s="885">
        <f t="shared" si="9"/>
        <v>0.4</v>
      </c>
      <c r="AA71" s="884">
        <f t="shared" si="10"/>
        <v>955.54939956227963</v>
      </c>
      <c r="AB71" s="884">
        <f t="shared" si="11"/>
        <v>955.54939956227963</v>
      </c>
      <c r="AC71" s="886">
        <f t="shared" si="12"/>
        <v>0</v>
      </c>
      <c r="AD71" s="884">
        <f t="shared" si="13"/>
        <v>13111.439506291137</v>
      </c>
      <c r="AE71" s="884">
        <f t="shared" si="14"/>
        <v>623.24581319845231</v>
      </c>
      <c r="AF71" s="897">
        <f t="shared" si="15"/>
        <v>415.49720879896819</v>
      </c>
      <c r="AG71" s="1450">
        <f>$D$12</f>
        <v>0.13527885904981399</v>
      </c>
      <c r="AH71" s="891">
        <f>'Baseline data (from input)'!AS57*AG71</f>
        <v>6682.1636333026536</v>
      </c>
      <c r="AI71" s="885">
        <f>Parameters!S172</f>
        <v>0.71500000000000008</v>
      </c>
      <c r="AJ71" s="885">
        <f t="shared" si="17"/>
        <v>0.4</v>
      </c>
      <c r="AK71" s="884">
        <f t="shared" si="18"/>
        <v>955.54939956227963</v>
      </c>
      <c r="AL71" s="884">
        <f t="shared" si="19"/>
        <v>955.54939956227963</v>
      </c>
      <c r="AM71" s="886">
        <f t="shared" si="20"/>
        <v>0</v>
      </c>
      <c r="AN71" s="884">
        <f t="shared" si="21"/>
        <v>13111.439506291137</v>
      </c>
      <c r="AO71" s="884">
        <f t="shared" si="22"/>
        <v>623.24581319845231</v>
      </c>
      <c r="AP71" s="897">
        <f t="shared" si="23"/>
        <v>415.49720879896819</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415.49720879896819</v>
      </c>
      <c r="BD71" s="1607">
        <f t="shared" ref="BD71:BD87" si="48">AZ71</f>
        <v>0.48626614457152323</v>
      </c>
      <c r="BE71" s="1606">
        <f t="shared" si="34"/>
        <v>768.48729728754381</v>
      </c>
      <c r="BF71" s="1608">
        <v>0</v>
      </c>
      <c r="BG71" s="1609">
        <f t="shared" si="35"/>
        <v>768.48729728754381</v>
      </c>
      <c r="BI71" s="1605">
        <f t="shared" si="36"/>
        <v>352.50382234400405</v>
      </c>
      <c r="BJ71" s="1606">
        <f t="shared" si="37"/>
        <v>415.49720879896819</v>
      </c>
      <c r="BK71" s="1607">
        <f t="shared" si="38"/>
        <v>0.48626614457152323</v>
      </c>
      <c r="BL71" s="1606">
        <f t="shared" si="39"/>
        <v>768.48729728754381</v>
      </c>
      <c r="BM71" s="1608">
        <v>0</v>
      </c>
      <c r="BN71" s="1609">
        <f t="shared" si="40"/>
        <v>768.48729728754381</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6929.4292371211477</v>
      </c>
      <c r="Y72" s="885">
        <f>Parameters!S173</f>
        <v>0.71500000000000008</v>
      </c>
      <c r="Z72" s="885">
        <f t="shared" si="9"/>
        <v>0.4</v>
      </c>
      <c r="AA72" s="884">
        <f t="shared" si="10"/>
        <v>990.90838090832438</v>
      </c>
      <c r="AB72" s="884">
        <f t="shared" si="11"/>
        <v>990.90838090832438</v>
      </c>
      <c r="AC72" s="886">
        <f t="shared" si="12"/>
        <v>0</v>
      </c>
      <c r="AD72" s="884">
        <f t="shared" si="13"/>
        <v>13462.895436853569</v>
      </c>
      <c r="AE72" s="884">
        <f t="shared" si="14"/>
        <v>639.45245034589288</v>
      </c>
      <c r="AF72" s="897">
        <f t="shared" si="15"/>
        <v>426.30163356392859</v>
      </c>
      <c r="AG72" s="1450">
        <f t="shared" si="16"/>
        <v>0.13527885904981399</v>
      </c>
      <c r="AH72" s="891">
        <f>'Baseline data (from input)'!AS58*AG72</f>
        <v>6929.4292371211477</v>
      </c>
      <c r="AI72" s="885">
        <f>Parameters!S173</f>
        <v>0.71500000000000008</v>
      </c>
      <c r="AJ72" s="885">
        <f t="shared" si="17"/>
        <v>0.4</v>
      </c>
      <c r="AK72" s="884">
        <f t="shared" si="18"/>
        <v>990.90838090832438</v>
      </c>
      <c r="AL72" s="884">
        <f t="shared" si="19"/>
        <v>990.90838090832438</v>
      </c>
      <c r="AM72" s="886">
        <f t="shared" si="20"/>
        <v>0</v>
      </c>
      <c r="AN72" s="884">
        <f t="shared" si="21"/>
        <v>13462.895436853569</v>
      </c>
      <c r="AO72" s="884">
        <f t="shared" si="22"/>
        <v>639.45245034589288</v>
      </c>
      <c r="AP72" s="897">
        <f t="shared" si="23"/>
        <v>426.30163356392859</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426.30163356392859</v>
      </c>
      <c r="BD72" s="1607">
        <f t="shared" si="48"/>
        <v>0.94421435341173465</v>
      </c>
      <c r="BE72" s="1606">
        <f t="shared" si="34"/>
        <v>792.28744938655132</v>
      </c>
      <c r="BF72" s="1608">
        <v>0</v>
      </c>
      <c r="BG72" s="1609">
        <f t="shared" si="35"/>
        <v>792.28744938655132</v>
      </c>
      <c r="BI72" s="1605">
        <f t="shared" si="36"/>
        <v>365.04160146921089</v>
      </c>
      <c r="BJ72" s="1606">
        <f t="shared" si="37"/>
        <v>426.30163356392859</v>
      </c>
      <c r="BK72" s="1607">
        <f t="shared" si="38"/>
        <v>0.94421435341173465</v>
      </c>
      <c r="BL72" s="1606">
        <f t="shared" si="39"/>
        <v>792.28744938655132</v>
      </c>
      <c r="BM72" s="1608">
        <v>0</v>
      </c>
      <c r="BN72" s="1609">
        <f t="shared" si="40"/>
        <v>792.28744938655132</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6460.5544293165403</v>
      </c>
      <c r="Y73" s="885">
        <f>Parameters!S174</f>
        <v>0.71500000000000008</v>
      </c>
      <c r="Z73" s="885">
        <f t="shared" si="9"/>
        <v>0.4</v>
      </c>
      <c r="AA73" s="884">
        <f t="shared" si="10"/>
        <v>923.85928339226541</v>
      </c>
      <c r="AB73" s="884">
        <f t="shared" si="11"/>
        <v>923.85928339226541</v>
      </c>
      <c r="AC73" s="886">
        <f t="shared" si="12"/>
        <v>0</v>
      </c>
      <c r="AD73" s="884">
        <f t="shared" si="13"/>
        <v>13730.161561903773</v>
      </c>
      <c r="AE73" s="884">
        <f t="shared" si="14"/>
        <v>656.59315834205972</v>
      </c>
      <c r="AF73" s="897">
        <f t="shared" si="15"/>
        <v>437.72877222803982</v>
      </c>
      <c r="AG73" s="1450">
        <f>($AG$82-$AG$72)/($A$82-$A$72)+AG72</f>
        <v>0.12394828525545966</v>
      </c>
      <c r="AH73" s="891">
        <f>'Baseline data (from input)'!AS59*AG73</f>
        <v>6460.5544293165403</v>
      </c>
      <c r="AI73" s="885">
        <f>Parameters!S174</f>
        <v>0.71500000000000008</v>
      </c>
      <c r="AJ73" s="885">
        <f t="shared" si="17"/>
        <v>0.4</v>
      </c>
      <c r="AK73" s="884">
        <f t="shared" si="18"/>
        <v>923.85928339226541</v>
      </c>
      <c r="AL73" s="884">
        <f t="shared" si="19"/>
        <v>923.85928339226541</v>
      </c>
      <c r="AM73" s="886">
        <f t="shared" si="20"/>
        <v>0</v>
      </c>
      <c r="AN73" s="884">
        <f t="shared" si="21"/>
        <v>13730.161561903773</v>
      </c>
      <c r="AO73" s="884">
        <f t="shared" si="22"/>
        <v>656.59315834205972</v>
      </c>
      <c r="AP73" s="897">
        <f t="shared" si="23"/>
        <v>437.72877222803982</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437.72877222803982</v>
      </c>
      <c r="BD73" s="1607">
        <f t="shared" si="48"/>
        <v>1.3754937347158787</v>
      </c>
      <c r="BE73" s="1606">
        <f t="shared" si="34"/>
        <v>816.48458638709474</v>
      </c>
      <c r="BF73" s="1608">
        <v>0</v>
      </c>
      <c r="BG73" s="1609">
        <f t="shared" si="35"/>
        <v>816.48458638709474</v>
      </c>
      <c r="BI73" s="1605">
        <f t="shared" si="36"/>
        <v>377.380320424339</v>
      </c>
      <c r="BJ73" s="1606">
        <f t="shared" si="37"/>
        <v>437.72877222803982</v>
      </c>
      <c r="BK73" s="1607">
        <f t="shared" si="38"/>
        <v>1.3754937347158787</v>
      </c>
      <c r="BL73" s="1606">
        <f t="shared" si="39"/>
        <v>816.48458638709474</v>
      </c>
      <c r="BM73" s="1608">
        <v>0</v>
      </c>
      <c r="BN73" s="1609">
        <f t="shared" si="40"/>
        <v>816.48458638709474</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6065.3869644102042</v>
      </c>
      <c r="Y74" s="885">
        <f>Parameters!S175</f>
        <v>0.71500000000000008</v>
      </c>
      <c r="Z74" s="885">
        <f t="shared" si="9"/>
        <v>0.4</v>
      </c>
      <c r="AA74" s="884">
        <f t="shared" si="10"/>
        <v>867.35033591065928</v>
      </c>
      <c r="AB74" s="884">
        <f t="shared" si="11"/>
        <v>867.35033591065928</v>
      </c>
      <c r="AC74" s="886">
        <f t="shared" si="12"/>
        <v>0</v>
      </c>
      <c r="AD74" s="884">
        <f t="shared" si="13"/>
        <v>13927.884016742211</v>
      </c>
      <c r="AE74" s="884">
        <f t="shared" si="14"/>
        <v>669.62788107222229</v>
      </c>
      <c r="AF74" s="897">
        <f t="shared" si="15"/>
        <v>446.41858738148153</v>
      </c>
      <c r="AG74" s="1450">
        <f t="shared" ref="AG74:AG81" si="51">($AG$82-$AG$72)/($A$82-$A$72)+AG73</f>
        <v>0.11261771146110533</v>
      </c>
      <c r="AH74" s="891">
        <f>'Baseline data (from input)'!AS60*AG74</f>
        <v>6065.3869644102042</v>
      </c>
      <c r="AI74" s="885">
        <f>Parameters!S175</f>
        <v>0.71500000000000008</v>
      </c>
      <c r="AJ74" s="885">
        <f t="shared" si="17"/>
        <v>0.4</v>
      </c>
      <c r="AK74" s="884">
        <f t="shared" si="18"/>
        <v>867.35033591065928</v>
      </c>
      <c r="AL74" s="884">
        <f t="shared" si="19"/>
        <v>867.35033591065928</v>
      </c>
      <c r="AM74" s="886">
        <f t="shared" si="20"/>
        <v>0</v>
      </c>
      <c r="AN74" s="884">
        <f t="shared" si="21"/>
        <v>13927.884016742211</v>
      </c>
      <c r="AO74" s="884">
        <f t="shared" si="22"/>
        <v>669.62788107222229</v>
      </c>
      <c r="AP74" s="897">
        <f t="shared" si="23"/>
        <v>446.41858738148153</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446.41858738148153</v>
      </c>
      <c r="BD74" s="1607">
        <f t="shared" si="48"/>
        <v>1.7816573600942787</v>
      </c>
      <c r="BE74" s="1606">
        <f t="shared" si="34"/>
        <v>837.70345296623998</v>
      </c>
      <c r="BF74" s="1608">
        <v>0</v>
      </c>
      <c r="BG74" s="1609">
        <f t="shared" si="35"/>
        <v>837.70345296623998</v>
      </c>
      <c r="BI74" s="1605">
        <f t="shared" si="36"/>
        <v>389.50320822466421</v>
      </c>
      <c r="BJ74" s="1606">
        <f t="shared" si="37"/>
        <v>446.41858738148153</v>
      </c>
      <c r="BK74" s="1607">
        <f t="shared" si="38"/>
        <v>1.7816573600942787</v>
      </c>
      <c r="BL74" s="1606">
        <f t="shared" si="39"/>
        <v>837.70345296623998</v>
      </c>
      <c r="BM74" s="1608">
        <v>0</v>
      </c>
      <c r="BN74" s="1609">
        <f t="shared" si="40"/>
        <v>837.70345296623998</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5674.9018742484477</v>
      </c>
      <c r="Y75" s="885">
        <f>Parameters!S176</f>
        <v>0.71500000000000008</v>
      </c>
      <c r="Z75" s="885">
        <f t="shared" si="9"/>
        <v>0.4</v>
      </c>
      <c r="AA75" s="884">
        <f t="shared" si="10"/>
        <v>811.51096801752806</v>
      </c>
      <c r="AB75" s="884">
        <f t="shared" si="11"/>
        <v>811.51096801752806</v>
      </c>
      <c r="AC75" s="886">
        <f t="shared" si="12"/>
        <v>0</v>
      </c>
      <c r="AD75" s="884">
        <f t="shared" si="13"/>
        <v>14060.124065775915</v>
      </c>
      <c r="AE75" s="884">
        <f t="shared" si="14"/>
        <v>679.27091898382457</v>
      </c>
      <c r="AF75" s="897">
        <f t="shared" si="15"/>
        <v>452.8472793225497</v>
      </c>
      <c r="AG75" s="1450">
        <f t="shared" si="51"/>
        <v>0.101287137666751</v>
      </c>
      <c r="AH75" s="891">
        <f>'Baseline data (from input)'!AS61*AG75</f>
        <v>5674.9018742484477</v>
      </c>
      <c r="AI75" s="885">
        <f>Parameters!S176</f>
        <v>0.71500000000000008</v>
      </c>
      <c r="AJ75" s="885">
        <f t="shared" si="17"/>
        <v>0.4</v>
      </c>
      <c r="AK75" s="884">
        <f t="shared" si="18"/>
        <v>811.51096801752806</v>
      </c>
      <c r="AL75" s="884">
        <f t="shared" si="19"/>
        <v>811.51096801752806</v>
      </c>
      <c r="AM75" s="886">
        <f t="shared" si="20"/>
        <v>0</v>
      </c>
      <c r="AN75" s="884">
        <f t="shared" si="21"/>
        <v>14060.124065775915</v>
      </c>
      <c r="AO75" s="884">
        <f t="shared" si="22"/>
        <v>679.27091898382457</v>
      </c>
      <c r="AP75" s="897">
        <f t="shared" si="23"/>
        <v>452.8472793225497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452.8472793225497</v>
      </c>
      <c r="BD75" s="1607">
        <f t="shared" si="48"/>
        <v>2.1641678573076555</v>
      </c>
      <c r="BE75" s="1606">
        <f t="shared" si="34"/>
        <v>856.4097308854632</v>
      </c>
      <c r="BF75" s="1608">
        <v>0</v>
      </c>
      <c r="BG75" s="1609">
        <f t="shared" si="35"/>
        <v>856.4097308854632</v>
      </c>
      <c r="BI75" s="1605">
        <f t="shared" si="36"/>
        <v>401.39828370560582</v>
      </c>
      <c r="BJ75" s="1606">
        <f t="shared" si="37"/>
        <v>452.8472793225497</v>
      </c>
      <c r="BK75" s="1607">
        <f t="shared" si="38"/>
        <v>2.1641678573076555</v>
      </c>
      <c r="BL75" s="1606">
        <f t="shared" si="39"/>
        <v>856.4097308854632</v>
      </c>
      <c r="BM75" s="1608">
        <v>0</v>
      </c>
      <c r="BN75" s="1609">
        <f t="shared" si="40"/>
        <v>856.4097308854632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5258.6273410842605</v>
      </c>
      <c r="Y76" s="885">
        <f>Parameters!S177</f>
        <v>0.71500000000000008</v>
      </c>
      <c r="Z76" s="885">
        <f t="shared" si="9"/>
        <v>0.4</v>
      </c>
      <c r="AA76" s="884">
        <f t="shared" si="10"/>
        <v>751.98370977504931</v>
      </c>
      <c r="AB76" s="884">
        <f t="shared" si="11"/>
        <v>751.98370977504931</v>
      </c>
      <c r="AC76" s="886">
        <f t="shared" si="12"/>
        <v>0</v>
      </c>
      <c r="AD76" s="884">
        <f t="shared" si="13"/>
        <v>14126.387433271713</v>
      </c>
      <c r="AE76" s="884">
        <f t="shared" si="14"/>
        <v>685.72034227925212</v>
      </c>
      <c r="AF76" s="897">
        <f t="shared" si="15"/>
        <v>457.14689485283475</v>
      </c>
      <c r="AG76" s="1450">
        <f t="shared" si="51"/>
        <v>8.9956563872396672E-2</v>
      </c>
      <c r="AH76" s="891">
        <f>'Baseline data (from input)'!AS62*AG76</f>
        <v>5258.6273410842605</v>
      </c>
      <c r="AI76" s="885">
        <f>Parameters!S177</f>
        <v>0.71500000000000008</v>
      </c>
      <c r="AJ76" s="885">
        <f t="shared" si="17"/>
        <v>0.4</v>
      </c>
      <c r="AK76" s="884">
        <f t="shared" si="18"/>
        <v>751.98370977504931</v>
      </c>
      <c r="AL76" s="884">
        <f t="shared" si="19"/>
        <v>751.98370977504931</v>
      </c>
      <c r="AM76" s="886">
        <f t="shared" si="20"/>
        <v>0</v>
      </c>
      <c r="AN76" s="884">
        <f t="shared" si="21"/>
        <v>14126.387433271713</v>
      </c>
      <c r="AO76" s="884">
        <f t="shared" si="22"/>
        <v>685.72034227925212</v>
      </c>
      <c r="AP76" s="897">
        <f t="shared" si="23"/>
        <v>457.14689485283475</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457.14689485283475</v>
      </c>
      <c r="BD76" s="1607">
        <f t="shared" si="48"/>
        <v>2.5244026773068904</v>
      </c>
      <c r="BE76" s="1606">
        <f t="shared" si="34"/>
        <v>872.73736322971649</v>
      </c>
      <c r="BF76" s="1608">
        <v>0</v>
      </c>
      <c r="BG76" s="1609">
        <f t="shared" si="35"/>
        <v>872.73736322971649</v>
      </c>
      <c r="BI76" s="1605">
        <f t="shared" si="36"/>
        <v>413.06606569957484</v>
      </c>
      <c r="BJ76" s="1606">
        <f t="shared" si="37"/>
        <v>457.14689485283475</v>
      </c>
      <c r="BK76" s="1607">
        <f t="shared" si="38"/>
        <v>2.5244026773068904</v>
      </c>
      <c r="BL76" s="1606">
        <f t="shared" si="39"/>
        <v>872.73736322971649</v>
      </c>
      <c r="BM76" s="1608">
        <v>0</v>
      </c>
      <c r="BN76" s="1609">
        <f t="shared" si="40"/>
        <v>872.73736322971649</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4783.8244516685127</v>
      </c>
      <c r="Y77" s="885">
        <f>Parameters!S178</f>
        <v>0.71500000000000008</v>
      </c>
      <c r="Z77" s="885">
        <f t="shared" si="9"/>
        <v>0.4</v>
      </c>
      <c r="AA77" s="884">
        <f t="shared" si="10"/>
        <v>684.08689658859748</v>
      </c>
      <c r="AB77" s="884">
        <f t="shared" si="11"/>
        <v>684.08689658859748</v>
      </c>
      <c r="AC77" s="886">
        <f t="shared" si="12"/>
        <v>0</v>
      </c>
      <c r="AD77" s="884">
        <f t="shared" si="13"/>
        <v>14121.522285013769</v>
      </c>
      <c r="AE77" s="884">
        <f t="shared" si="14"/>
        <v>688.95204484654289</v>
      </c>
      <c r="AF77" s="897">
        <f t="shared" si="15"/>
        <v>459.30136323102857</v>
      </c>
      <c r="AG77" s="1450">
        <f t="shared" si="51"/>
        <v>7.8625990078042343E-2</v>
      </c>
      <c r="AH77" s="891">
        <f>'Baseline data (from input)'!AS63*AG77</f>
        <v>4783.8244516685127</v>
      </c>
      <c r="AI77" s="885">
        <f>Parameters!S178</f>
        <v>0.71500000000000008</v>
      </c>
      <c r="AJ77" s="885">
        <f t="shared" si="17"/>
        <v>0.4</v>
      </c>
      <c r="AK77" s="884">
        <f t="shared" si="18"/>
        <v>684.08689658859748</v>
      </c>
      <c r="AL77" s="884">
        <f t="shared" si="19"/>
        <v>684.08689658859748</v>
      </c>
      <c r="AM77" s="886">
        <f t="shared" si="20"/>
        <v>0</v>
      </c>
      <c r="AN77" s="884">
        <f t="shared" si="21"/>
        <v>14121.522285013769</v>
      </c>
      <c r="AO77" s="884">
        <f t="shared" si="22"/>
        <v>688.95204484654289</v>
      </c>
      <c r="AP77" s="897">
        <f t="shared" si="23"/>
        <v>459.30136323102857</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459.30136323102857</v>
      </c>
      <c r="BD77" s="1607">
        <f t="shared" si="48"/>
        <v>2.8636590545442755</v>
      </c>
      <c r="BE77" s="1606">
        <f t="shared" si="34"/>
        <v>886.68266172631093</v>
      </c>
      <c r="BF77" s="1608">
        <v>0</v>
      </c>
      <c r="BG77" s="1609">
        <f t="shared" si="35"/>
        <v>886.68266172631093</v>
      </c>
      <c r="BI77" s="1605">
        <f t="shared" si="36"/>
        <v>424.51763944073804</v>
      </c>
      <c r="BJ77" s="1606">
        <f t="shared" si="37"/>
        <v>459.30136323102857</v>
      </c>
      <c r="BK77" s="1607">
        <f t="shared" si="38"/>
        <v>2.8636590545442755</v>
      </c>
      <c r="BL77" s="1606">
        <f t="shared" si="39"/>
        <v>886.68266172631093</v>
      </c>
      <c r="BM77" s="1608">
        <v>0</v>
      </c>
      <c r="BN77" s="1609">
        <f t="shared" si="40"/>
        <v>886.68266172631093</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4173.1382541886251</v>
      </c>
      <c r="Y78" s="885">
        <f>Parameters!S179</f>
        <v>0.71500000000000008</v>
      </c>
      <c r="Z78" s="885">
        <f t="shared" si="9"/>
        <v>0.4</v>
      </c>
      <c r="AA78" s="884">
        <f t="shared" si="10"/>
        <v>596.75877034897348</v>
      </c>
      <c r="AB78" s="884">
        <f t="shared" si="11"/>
        <v>596.75877034897348</v>
      </c>
      <c r="AC78" s="886">
        <f t="shared" si="12"/>
        <v>0</v>
      </c>
      <c r="AD78" s="884">
        <f t="shared" si="13"/>
        <v>14029.56628659663</v>
      </c>
      <c r="AE78" s="884">
        <f t="shared" si="14"/>
        <v>688.71476876611359</v>
      </c>
      <c r="AF78" s="897">
        <f t="shared" si="15"/>
        <v>459.14317917740908</v>
      </c>
      <c r="AG78" s="1450">
        <f t="shared" si="51"/>
        <v>6.7295416283688014E-2</v>
      </c>
      <c r="AH78" s="891">
        <f>'Baseline data (from input)'!AS64*AG78</f>
        <v>4173.1382541886251</v>
      </c>
      <c r="AI78" s="885">
        <f>Parameters!S179</f>
        <v>0.71500000000000008</v>
      </c>
      <c r="AJ78" s="885">
        <f t="shared" si="17"/>
        <v>0.4</v>
      </c>
      <c r="AK78" s="884">
        <f t="shared" si="18"/>
        <v>596.75877034897348</v>
      </c>
      <c r="AL78" s="884">
        <f t="shared" si="19"/>
        <v>596.75877034897348</v>
      </c>
      <c r="AM78" s="886">
        <f t="shared" si="20"/>
        <v>0</v>
      </c>
      <c r="AN78" s="884">
        <f t="shared" si="21"/>
        <v>14029.56628659663</v>
      </c>
      <c r="AO78" s="884">
        <f t="shared" si="22"/>
        <v>688.71476876611359</v>
      </c>
      <c r="AP78" s="897">
        <f t="shared" si="23"/>
        <v>459.14317917740908</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459.14317917740908</v>
      </c>
      <c r="BD78" s="1607">
        <f t="shared" si="48"/>
        <v>3.183158678418724</v>
      </c>
      <c r="BE78" s="1606">
        <f t="shared" si="34"/>
        <v>898.08525351467927</v>
      </c>
      <c r="BF78" s="1608">
        <v>0</v>
      </c>
      <c r="BG78" s="1609">
        <f t="shared" si="35"/>
        <v>898.08525351467927</v>
      </c>
      <c r="BI78" s="1605">
        <f t="shared" si="36"/>
        <v>435.75891565885144</v>
      </c>
      <c r="BJ78" s="1606">
        <f t="shared" si="37"/>
        <v>459.14317917740908</v>
      </c>
      <c r="BK78" s="1607">
        <f t="shared" si="38"/>
        <v>3.183158678418724</v>
      </c>
      <c r="BL78" s="1606">
        <f t="shared" si="39"/>
        <v>898.08525351467927</v>
      </c>
      <c r="BM78" s="1608">
        <v>0</v>
      </c>
      <c r="BN78" s="1609">
        <f t="shared" si="40"/>
        <v>898.08525351467927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3374.5795438727419</v>
      </c>
      <c r="Y79" s="885">
        <f>Parameters!S180</f>
        <v>0.71500000000000008</v>
      </c>
      <c r="Z79" s="885">
        <f t="shared" si="9"/>
        <v>0.4</v>
      </c>
      <c r="AA79" s="884">
        <f t="shared" si="10"/>
        <v>482.56487477380216</v>
      </c>
      <c r="AB79" s="884">
        <f t="shared" si="11"/>
        <v>482.56487477380216</v>
      </c>
      <c r="AC79" s="886">
        <f t="shared" si="12"/>
        <v>0</v>
      </c>
      <c r="AD79" s="884">
        <f t="shared" si="13"/>
        <v>13827.901139567733</v>
      </c>
      <c r="AE79" s="884">
        <f t="shared" si="14"/>
        <v>684.23002180269827</v>
      </c>
      <c r="AF79" s="897">
        <f t="shared" si="15"/>
        <v>456.15334786846552</v>
      </c>
      <c r="AG79" s="1450">
        <f t="shared" si="51"/>
        <v>5.5964842489333685E-2</v>
      </c>
      <c r="AH79" s="891">
        <f>'Baseline data (from input)'!AS65*AG79</f>
        <v>3374.5795438727419</v>
      </c>
      <c r="AI79" s="885">
        <f>Parameters!S180</f>
        <v>0.71500000000000008</v>
      </c>
      <c r="AJ79" s="885">
        <f t="shared" si="17"/>
        <v>0.4</v>
      </c>
      <c r="AK79" s="884">
        <f t="shared" si="18"/>
        <v>482.56487477380216</v>
      </c>
      <c r="AL79" s="884">
        <f t="shared" si="19"/>
        <v>482.56487477380216</v>
      </c>
      <c r="AM79" s="886">
        <f t="shared" si="20"/>
        <v>0</v>
      </c>
      <c r="AN79" s="884">
        <f t="shared" si="21"/>
        <v>13827.901139567733</v>
      </c>
      <c r="AO79" s="884">
        <f t="shared" si="22"/>
        <v>684.23002180269827</v>
      </c>
      <c r="AP79" s="897">
        <f t="shared" si="23"/>
        <v>456.15334786846552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456.15334786846552</v>
      </c>
      <c r="BD79" s="1607">
        <f t="shared" si="48"/>
        <v>3.484052092677187</v>
      </c>
      <c r="BE79" s="1606">
        <f t="shared" si="34"/>
        <v>906.44417046222736</v>
      </c>
      <c r="BF79" s="1608">
        <v>0</v>
      </c>
      <c r="BG79" s="1609">
        <f t="shared" si="35"/>
        <v>906.44417046222736</v>
      </c>
      <c r="BI79" s="1605">
        <f t="shared" si="36"/>
        <v>446.80677050108471</v>
      </c>
      <c r="BJ79" s="1606">
        <f t="shared" si="37"/>
        <v>456.15334786846552</v>
      </c>
      <c r="BK79" s="1607">
        <f t="shared" si="38"/>
        <v>3.484052092677187</v>
      </c>
      <c r="BL79" s="1606">
        <f t="shared" si="39"/>
        <v>906.44417046222736</v>
      </c>
      <c r="BM79" s="1608">
        <v>0</v>
      </c>
      <c r="BN79" s="1609">
        <f t="shared" si="40"/>
        <v>906.44417046222736</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2738.2135907430802</v>
      </c>
      <c r="Y80" s="885">
        <f>Parameters!S181</f>
        <v>0.71500000000000008</v>
      </c>
      <c r="Z80" s="885">
        <f t="shared" si="9"/>
        <v>0.4</v>
      </c>
      <c r="AA80" s="884">
        <f t="shared" si="10"/>
        <v>391.5645434762605</v>
      </c>
      <c r="AB80" s="884">
        <f t="shared" si="11"/>
        <v>391.5645434762605</v>
      </c>
      <c r="AC80" s="886">
        <f t="shared" si="12"/>
        <v>0</v>
      </c>
      <c r="AD80" s="884">
        <f t="shared" si="13"/>
        <v>13545.070986520044</v>
      </c>
      <c r="AE80" s="884">
        <f t="shared" si="14"/>
        <v>674.39469652395087</v>
      </c>
      <c r="AF80" s="897">
        <f t="shared" si="15"/>
        <v>449.59646434930056</v>
      </c>
      <c r="AG80" s="1450">
        <f t="shared" si="51"/>
        <v>4.4634268694979357E-2</v>
      </c>
      <c r="AH80" s="891">
        <f>'Baseline data (from input)'!AS66*AG80</f>
        <v>2738.2135907430802</v>
      </c>
      <c r="AI80" s="885">
        <f>Parameters!S181</f>
        <v>0.71500000000000008</v>
      </c>
      <c r="AJ80" s="885">
        <f t="shared" si="17"/>
        <v>0.4</v>
      </c>
      <c r="AK80" s="884">
        <f t="shared" si="18"/>
        <v>391.5645434762605</v>
      </c>
      <c r="AL80" s="884">
        <f t="shared" si="19"/>
        <v>391.5645434762605</v>
      </c>
      <c r="AM80" s="886">
        <f t="shared" si="20"/>
        <v>0</v>
      </c>
      <c r="AN80" s="884">
        <f t="shared" si="21"/>
        <v>13545.070986520044</v>
      </c>
      <c r="AO80" s="884">
        <f t="shared" si="22"/>
        <v>674.39469652395087</v>
      </c>
      <c r="AP80" s="897">
        <f t="shared" si="23"/>
        <v>449.59646434930056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449.59646434930056</v>
      </c>
      <c r="BD80" s="1607">
        <f t="shared" si="48"/>
        <v>3.76742283861488</v>
      </c>
      <c r="BE80" s="1606">
        <f t="shared" si="34"/>
        <v>911.02856659281872</v>
      </c>
      <c r="BF80" s="1608">
        <v>0</v>
      </c>
      <c r="BG80" s="1609">
        <f t="shared" si="35"/>
        <v>911.02856659281872</v>
      </c>
      <c r="BI80" s="1605">
        <f t="shared" si="36"/>
        <v>457.66467940490338</v>
      </c>
      <c r="BJ80" s="1606">
        <f t="shared" si="37"/>
        <v>449.59646434930056</v>
      </c>
      <c r="BK80" s="1607">
        <f t="shared" si="38"/>
        <v>3.76742283861488</v>
      </c>
      <c r="BL80" s="1606">
        <f t="shared" si="39"/>
        <v>911.02856659281872</v>
      </c>
      <c r="BM80" s="1608">
        <v>0</v>
      </c>
      <c r="BN80" s="1609">
        <f t="shared" si="40"/>
        <v>911.02856659281872</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2083.2628110496098</v>
      </c>
      <c r="Y81" s="885">
        <f>Parameters!S182</f>
        <v>0.71500000000000008</v>
      </c>
      <c r="Z81" s="885">
        <f t="shared" si="9"/>
        <v>0.4</v>
      </c>
      <c r="AA81" s="884">
        <f t="shared" si="10"/>
        <v>297.90658198009424</v>
      </c>
      <c r="AB81" s="884">
        <f t="shared" si="11"/>
        <v>297.90658198009424</v>
      </c>
      <c r="AC81" s="886">
        <f t="shared" si="12"/>
        <v>0</v>
      </c>
      <c r="AD81" s="884">
        <f t="shared" si="13"/>
        <v>13182.376661308876</v>
      </c>
      <c r="AE81" s="884">
        <f t="shared" si="14"/>
        <v>660.6009071912639</v>
      </c>
      <c r="AF81" s="897">
        <f t="shared" si="15"/>
        <v>440.40060479417593</v>
      </c>
      <c r="AG81" s="1450">
        <f t="shared" si="51"/>
        <v>3.3303694900625028E-2</v>
      </c>
      <c r="AH81" s="891">
        <f>'Baseline data (from input)'!AS67*AG81</f>
        <v>2083.2628110496098</v>
      </c>
      <c r="AI81" s="885">
        <f>Parameters!S182</f>
        <v>0.71500000000000008</v>
      </c>
      <c r="AJ81" s="885">
        <f t="shared" si="17"/>
        <v>0.4</v>
      </c>
      <c r="AK81" s="884">
        <f t="shared" si="18"/>
        <v>297.90658198009424</v>
      </c>
      <c r="AL81" s="884">
        <f t="shared" si="19"/>
        <v>297.90658198009424</v>
      </c>
      <c r="AM81" s="886">
        <f t="shared" si="20"/>
        <v>0</v>
      </c>
      <c r="AN81" s="884">
        <f t="shared" si="21"/>
        <v>13182.376661308876</v>
      </c>
      <c r="AO81" s="884">
        <f t="shared" si="22"/>
        <v>660.6009071912639</v>
      </c>
      <c r="AP81" s="897">
        <f t="shared" si="23"/>
        <v>440.40060479417593</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440.40060479417593</v>
      </c>
      <c r="BD81" s="1607">
        <f t="shared" si="48"/>
        <v>4.034291356994312</v>
      </c>
      <c r="BE81" s="1606">
        <f t="shared" si="34"/>
        <v>910.01882704619265</v>
      </c>
      <c r="BF81" s="1608">
        <v>0</v>
      </c>
      <c r="BG81" s="1609">
        <f t="shared" si="35"/>
        <v>910.01882704619265</v>
      </c>
      <c r="BI81" s="1605">
        <f t="shared" si="36"/>
        <v>465.58393089502232</v>
      </c>
      <c r="BJ81" s="1606">
        <f t="shared" si="37"/>
        <v>440.40060479417593</v>
      </c>
      <c r="BK81" s="1607">
        <f t="shared" si="38"/>
        <v>4.034291356994312</v>
      </c>
      <c r="BL81" s="1606">
        <f t="shared" si="39"/>
        <v>910.01882704619265</v>
      </c>
      <c r="BM81" s="1608">
        <v>0</v>
      </c>
      <c r="BN81" s="1609">
        <f t="shared" si="40"/>
        <v>910.01882704619265</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1386.7474210893768</v>
      </c>
      <c r="Y82" s="885">
        <f>Parameters!S183</f>
        <v>0.71500000000000008</v>
      </c>
      <c r="Z82" s="885">
        <f t="shared" si="9"/>
        <v>0.4</v>
      </c>
      <c r="AA82" s="884">
        <f t="shared" si="10"/>
        <v>198.30488121578091</v>
      </c>
      <c r="AB82" s="884">
        <f t="shared" si="11"/>
        <v>198.30488121578091</v>
      </c>
      <c r="AC82" s="886">
        <f t="shared" si="12"/>
        <v>0</v>
      </c>
      <c r="AD82" s="884">
        <f t="shared" si="13"/>
        <v>12737.769446304266</v>
      </c>
      <c r="AE82" s="884">
        <f t="shared" si="14"/>
        <v>642.91209622039003</v>
      </c>
      <c r="AF82" s="897">
        <f t="shared" si="15"/>
        <v>428.60806414692667</v>
      </c>
      <c r="AG82" s="1451">
        <f>$D$13</f>
        <v>2.197312110627072E-2</v>
      </c>
      <c r="AH82" s="891">
        <f>'Baseline data (from input)'!AS68*AG82</f>
        <v>1386.7474210893768</v>
      </c>
      <c r="AI82" s="885">
        <f>Parameters!S183</f>
        <v>0.71500000000000008</v>
      </c>
      <c r="AJ82" s="885">
        <f t="shared" si="17"/>
        <v>0.4</v>
      </c>
      <c r="AK82" s="884">
        <f t="shared" si="18"/>
        <v>198.30488121578091</v>
      </c>
      <c r="AL82" s="884">
        <f t="shared" si="19"/>
        <v>198.30488121578091</v>
      </c>
      <c r="AM82" s="886">
        <f t="shared" si="20"/>
        <v>0</v>
      </c>
      <c r="AN82" s="884">
        <f t="shared" si="21"/>
        <v>12737.769446304266</v>
      </c>
      <c r="AO82" s="884">
        <f t="shared" si="22"/>
        <v>642.91209622039003</v>
      </c>
      <c r="AP82" s="897">
        <f t="shared" si="23"/>
        <v>428.60806414692667</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428.60806414692667</v>
      </c>
      <c r="BD82" s="1607">
        <f t="shared" si="48"/>
        <v>4.2856186627342376</v>
      </c>
      <c r="BE82" s="1606">
        <f t="shared" si="34"/>
        <v>904.40424232738667</v>
      </c>
      <c r="BF82" s="1608">
        <v>0</v>
      </c>
      <c r="BG82" s="1609">
        <f t="shared" si="35"/>
        <v>904.40424232738667</v>
      </c>
      <c r="BI82" s="1605">
        <f t="shared" si="36"/>
        <v>471.51055951772577</v>
      </c>
      <c r="BJ82" s="1606">
        <f t="shared" si="37"/>
        <v>428.60806414692667</v>
      </c>
      <c r="BK82" s="1607">
        <f t="shared" si="38"/>
        <v>4.2856186627342376</v>
      </c>
      <c r="BL82" s="1606">
        <f t="shared" si="39"/>
        <v>904.40424232738667</v>
      </c>
      <c r="BM82" s="1608">
        <v>0</v>
      </c>
      <c r="BN82" s="1609">
        <f t="shared" si="40"/>
        <v>904.40424232738667</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1420.6951663380141</v>
      </c>
      <c r="Y83" s="885">
        <f>Parameters!S184</f>
        <v>0.71500000000000008</v>
      </c>
      <c r="Z83" s="885">
        <f t="shared" si="9"/>
        <v>0.4</v>
      </c>
      <c r="AA83" s="884">
        <f t="shared" si="10"/>
        <v>203.15940878633603</v>
      </c>
      <c r="AB83" s="884">
        <f t="shared" si="11"/>
        <v>203.15940878633603</v>
      </c>
      <c r="AC83" s="886">
        <f t="shared" si="12"/>
        <v>0</v>
      </c>
      <c r="AD83" s="884">
        <f t="shared" si="13"/>
        <v>12319.700508617121</v>
      </c>
      <c r="AE83" s="884">
        <f t="shared" si="14"/>
        <v>621.22834647348043</v>
      </c>
      <c r="AF83" s="897">
        <f t="shared" si="15"/>
        <v>414.1522309823203</v>
      </c>
      <c r="AG83" s="1451">
        <f>AG82</f>
        <v>2.197312110627072E-2</v>
      </c>
      <c r="AH83" s="891">
        <f>'Baseline data (from input)'!AS69*AG83</f>
        <v>1420.6951663380141</v>
      </c>
      <c r="AI83" s="885">
        <f>Parameters!S184</f>
        <v>0.71500000000000008</v>
      </c>
      <c r="AJ83" s="885">
        <f t="shared" si="17"/>
        <v>0.4</v>
      </c>
      <c r="AK83" s="884">
        <f t="shared" si="18"/>
        <v>203.15940878633603</v>
      </c>
      <c r="AL83" s="884">
        <f t="shared" si="19"/>
        <v>203.15940878633603</v>
      </c>
      <c r="AM83" s="886">
        <f t="shared" si="20"/>
        <v>0</v>
      </c>
      <c r="AN83" s="884">
        <f t="shared" si="21"/>
        <v>12319.700508617121</v>
      </c>
      <c r="AO83" s="884">
        <f t="shared" si="22"/>
        <v>621.22834647348043</v>
      </c>
      <c r="AP83" s="897">
        <f t="shared" si="23"/>
        <v>414.1522309823203</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414.1522309823203</v>
      </c>
      <c r="BD83" s="1607">
        <f t="shared" si="48"/>
        <v>4.5223098056013837</v>
      </c>
      <c r="BE83" s="1606">
        <f t="shared" si="34"/>
        <v>893.46175328396396</v>
      </c>
      <c r="BF83" s="1608">
        <v>0</v>
      </c>
      <c r="BG83" s="1609">
        <f t="shared" si="35"/>
        <v>893.46175328396396</v>
      </c>
      <c r="BI83" s="1605">
        <f t="shared" si="36"/>
        <v>474.78721249604229</v>
      </c>
      <c r="BJ83" s="1606">
        <f t="shared" si="37"/>
        <v>414.1522309823203</v>
      </c>
      <c r="BK83" s="1607">
        <f t="shared" si="38"/>
        <v>4.5223098056013837</v>
      </c>
      <c r="BL83" s="1606">
        <f t="shared" si="39"/>
        <v>893.46175328396396</v>
      </c>
      <c r="BM83" s="1608">
        <v>0</v>
      </c>
      <c r="BN83" s="1609">
        <f t="shared" si="40"/>
        <v>893.46175328396396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1449.3744467850684</v>
      </c>
      <c r="Y84" s="885">
        <f>Parameters!S185</f>
        <v>0.71500000000000008</v>
      </c>
      <c r="Z84" s="885">
        <f t="shared" si="9"/>
        <v>0.4</v>
      </c>
      <c r="AA84" s="884">
        <f t="shared" si="10"/>
        <v>207.26054589026481</v>
      </c>
      <c r="AB84" s="884">
        <f t="shared" si="11"/>
        <v>207.26054589026481</v>
      </c>
      <c r="AC84" s="886">
        <f t="shared" si="12"/>
        <v>0</v>
      </c>
      <c r="AD84" s="884">
        <f t="shared" si="13"/>
        <v>11926.122170723283</v>
      </c>
      <c r="AE84" s="884">
        <f t="shared" si="14"/>
        <v>600.83888378410325</v>
      </c>
      <c r="AF84" s="897">
        <f t="shared" si="15"/>
        <v>400.55925585606883</v>
      </c>
      <c r="AG84" s="1451">
        <f t="shared" ref="AG84:AG87" si="53">AG83</f>
        <v>2.197312110627072E-2</v>
      </c>
      <c r="AH84" s="891">
        <f>'Baseline data (from input)'!AS70*AG84</f>
        <v>1449.3744467850684</v>
      </c>
      <c r="AI84" s="885">
        <f>Parameters!S185</f>
        <v>0.71500000000000008</v>
      </c>
      <c r="AJ84" s="885">
        <f t="shared" si="17"/>
        <v>0.4</v>
      </c>
      <c r="AK84" s="884">
        <f t="shared" si="18"/>
        <v>207.26054589026481</v>
      </c>
      <c r="AL84" s="884">
        <f t="shared" si="19"/>
        <v>207.26054589026481</v>
      </c>
      <c r="AM84" s="886">
        <f t="shared" si="20"/>
        <v>0</v>
      </c>
      <c r="AN84" s="884">
        <f t="shared" si="21"/>
        <v>11926.122170723283</v>
      </c>
      <c r="AO84" s="884">
        <f t="shared" si="22"/>
        <v>600.83888378410325</v>
      </c>
      <c r="AP84" s="897">
        <f t="shared" si="23"/>
        <v>400.55925585606883</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400.55925585606883</v>
      </c>
      <c r="BD84" s="1607">
        <f t="shared" si="48"/>
        <v>4.7452171293671848</v>
      </c>
      <c r="BE84" s="1606">
        <f t="shared" ref="BE84:BE120" si="54">SUM(BB84:BD84)</f>
        <v>881.0152451953785</v>
      </c>
      <c r="BF84" s="1608">
        <v>0</v>
      </c>
      <c r="BG84" s="1609">
        <f t="shared" si="35"/>
        <v>881.0152451953785</v>
      </c>
      <c r="BI84" s="1605">
        <f t="shared" si="36"/>
        <v>475.71077220994249</v>
      </c>
      <c r="BJ84" s="1606">
        <f t="shared" si="37"/>
        <v>400.55925585606883</v>
      </c>
      <c r="BK84" s="1607">
        <f t="shared" si="38"/>
        <v>4.7452171293671848</v>
      </c>
      <c r="BL84" s="1606">
        <f t="shared" ref="BL84:BL120" si="55">SUM(BI84:BK84)</f>
        <v>881.0152451953785</v>
      </c>
      <c r="BM84" s="1608">
        <v>0</v>
      </c>
      <c r="BN84" s="1609">
        <f t="shared" si="40"/>
        <v>881.0152451953785</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1465.6255829646668</v>
      </c>
      <c r="Y85" s="885">
        <f>Parameters!S186</f>
        <v>0.71500000000000008</v>
      </c>
      <c r="Z85" s="885">
        <f t="shared" ref="Z85:Z120" si="63">$D$3</f>
        <v>0.4</v>
      </c>
      <c r="AA85" s="884">
        <f t="shared" ref="AA85:AA119" si="64">X85*Z85*Y85*$D$4</f>
        <v>209.58445836394736</v>
      </c>
      <c r="AB85" s="884">
        <f t="shared" ref="AB85:AB120" si="65">AA85*$D$10</f>
        <v>209.58445836394736</v>
      </c>
      <c r="AC85" s="886">
        <f t="shared" ref="AC85:AC120" si="66">AA85*(1-$D$10)</f>
        <v>0</v>
      </c>
      <c r="AD85" s="884">
        <f t="shared" ref="AD85:AD120" si="67">AB85+(AD84*$D$8)</f>
        <v>11554.062787346264</v>
      </c>
      <c r="AE85" s="884">
        <f t="shared" ref="AE85:AE120" si="68">AC85+AD84*(1-$D$8)</f>
        <v>581.64384174096836</v>
      </c>
      <c r="AF85" s="897">
        <f t="shared" ref="AF85:AF120" si="69">AE85*16/12*$D$11</f>
        <v>387.76256116064559</v>
      </c>
      <c r="AG85" s="1451">
        <f t="shared" si="53"/>
        <v>2.197312110627072E-2</v>
      </c>
      <c r="AH85" s="891">
        <f>'Baseline data (from input)'!AS71*AG85</f>
        <v>1465.6255829646668</v>
      </c>
      <c r="AI85" s="885">
        <f>Parameters!S186</f>
        <v>0.71500000000000008</v>
      </c>
      <c r="AJ85" s="885">
        <f t="shared" ref="AJ85:AJ120" si="70">$D$3</f>
        <v>0.4</v>
      </c>
      <c r="AK85" s="884">
        <f t="shared" ref="AK85:AK120" si="71">AH85*AJ85*AI85*$D$4</f>
        <v>209.58445836394736</v>
      </c>
      <c r="AL85" s="884">
        <f t="shared" ref="AL85:AL120" si="72">AK85*$D$10</f>
        <v>209.58445836394736</v>
      </c>
      <c r="AM85" s="886">
        <f t="shared" ref="AM85:AM120" si="73">AK85*(1-$D$10)</f>
        <v>0</v>
      </c>
      <c r="AN85" s="884">
        <f t="shared" ref="AN85:AN120" si="74">AL85+(AN84*$D$8)</f>
        <v>11554.062787346264</v>
      </c>
      <c r="AO85" s="884">
        <f t="shared" ref="AO85:AO120" si="75">AM85+AN84*(1-$D$8)</f>
        <v>581.64384174096836</v>
      </c>
      <c r="AP85" s="897">
        <f t="shared" ref="AP85:AP120" si="76">AO85*16/12*$D$11</f>
        <v>387.76256116064559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387.76256116064559</v>
      </c>
      <c r="BD85" s="1607">
        <f t="shared" si="48"/>
        <v>4.9551433411659982</v>
      </c>
      <c r="BE85" s="1606">
        <f t="shared" si="54"/>
        <v>867.17439223886015</v>
      </c>
      <c r="BF85" s="1608">
        <v>0</v>
      </c>
      <c r="BG85" s="1609">
        <f t="shared" ref="BG85:BG120" si="83">BE85-BF85</f>
        <v>867.17439223886015</v>
      </c>
      <c r="BI85" s="1605">
        <f t="shared" ref="BI85:BI120" si="84">V85</f>
        <v>474.45668773704853</v>
      </c>
      <c r="BJ85" s="1606">
        <f t="shared" ref="BJ85:BJ120" si="85">AP85</f>
        <v>387.76256116064559</v>
      </c>
      <c r="BK85" s="1607">
        <f t="shared" ref="BK85:BK120" si="86">AZ85</f>
        <v>4.9551433411659982</v>
      </c>
      <c r="BL85" s="1606">
        <f t="shared" si="55"/>
        <v>867.17439223886015</v>
      </c>
      <c r="BM85" s="1608">
        <v>0</v>
      </c>
      <c r="BN85" s="1609">
        <f t="shared" ref="BN85:BN120" si="87">BL85-BM85</f>
        <v>867.17439223886015</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1480.5661271884276</v>
      </c>
      <c r="Y86" s="885">
        <f>Parameters!S187</f>
        <v>0.71500000000000008</v>
      </c>
      <c r="Z86" s="885">
        <f t="shared" si="63"/>
        <v>0.4</v>
      </c>
      <c r="AA86" s="884">
        <f t="shared" si="64"/>
        <v>211.72095618794518</v>
      </c>
      <c r="AB86" s="884">
        <f t="shared" si="65"/>
        <v>211.72095618794518</v>
      </c>
      <c r="AC86" s="886">
        <f t="shared" si="66"/>
        <v>0</v>
      </c>
      <c r="AD86" s="884">
        <f t="shared" si="67"/>
        <v>11202.285452040447</v>
      </c>
      <c r="AE86" s="884">
        <f t="shared" si="68"/>
        <v>563.4982914937616</v>
      </c>
      <c r="AF86" s="897">
        <f t="shared" si="69"/>
        <v>375.66552766250771</v>
      </c>
      <c r="AG86" s="1451">
        <f t="shared" si="53"/>
        <v>2.197312110627072E-2</v>
      </c>
      <c r="AH86" s="891">
        <f>'Baseline data (from input)'!AS72*AG86</f>
        <v>1480.5661271884276</v>
      </c>
      <c r="AI86" s="885">
        <f>Parameters!S187</f>
        <v>0.71500000000000008</v>
      </c>
      <c r="AJ86" s="885">
        <f t="shared" si="70"/>
        <v>0.4</v>
      </c>
      <c r="AK86" s="884">
        <f t="shared" si="71"/>
        <v>211.72095618794518</v>
      </c>
      <c r="AL86" s="884">
        <f t="shared" si="72"/>
        <v>211.72095618794518</v>
      </c>
      <c r="AM86" s="886">
        <f t="shared" si="73"/>
        <v>0</v>
      </c>
      <c r="AN86" s="884">
        <f t="shared" si="74"/>
        <v>11202.285452040447</v>
      </c>
      <c r="AO86" s="884">
        <f t="shared" si="75"/>
        <v>563.4982914937616</v>
      </c>
      <c r="AP86" s="897">
        <f t="shared" si="76"/>
        <v>375.66552766250771</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375.66552766250771</v>
      </c>
      <c r="BD86" s="1607">
        <f t="shared" si="48"/>
        <v>5.1528444021078155</v>
      </c>
      <c r="BE86" s="1606">
        <f t="shared" si="54"/>
        <v>852.01220331027139</v>
      </c>
      <c r="BF86" s="1608">
        <v>0</v>
      </c>
      <c r="BG86" s="1609">
        <f t="shared" si="83"/>
        <v>852.01220331027139</v>
      </c>
      <c r="BI86" s="1605">
        <f t="shared" si="84"/>
        <v>471.19383124565587</v>
      </c>
      <c r="BJ86" s="1606">
        <f t="shared" si="85"/>
        <v>375.66552766250771</v>
      </c>
      <c r="BK86" s="1607">
        <f t="shared" si="86"/>
        <v>5.1528444021078155</v>
      </c>
      <c r="BL86" s="1606">
        <f t="shared" si="55"/>
        <v>852.01220331027139</v>
      </c>
      <c r="BM86" s="1608">
        <v>0</v>
      </c>
      <c r="BN86" s="1609">
        <f t="shared" si="87"/>
        <v>852.01220331027139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10870.991805637155</v>
      </c>
      <c r="AE87" s="884">
        <f t="shared" si="68"/>
        <v>546.34190840329165</v>
      </c>
      <c r="AF87" s="897">
        <f t="shared" si="69"/>
        <v>364.22793893552779</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10870.991805637155</v>
      </c>
      <c r="AO87" s="884">
        <f t="shared" si="75"/>
        <v>546.34190840329165</v>
      </c>
      <c r="AP87" s="897">
        <f t="shared" si="76"/>
        <v>364.22793893552779</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364.22793893552779</v>
      </c>
      <c r="BD87" s="1612">
        <f t="shared" si="48"/>
        <v>5.3390322495547968</v>
      </c>
      <c r="BE87" s="1611">
        <f t="shared" si="54"/>
        <v>835.65202381317863</v>
      </c>
      <c r="BF87" s="1613">
        <v>0</v>
      </c>
      <c r="BG87" s="1614">
        <f t="shared" si="83"/>
        <v>835.65202381317863</v>
      </c>
      <c r="BI87" s="1610">
        <f t="shared" si="84"/>
        <v>466.08505262809604</v>
      </c>
      <c r="BJ87" s="1611">
        <f t="shared" si="85"/>
        <v>364.22793893552779</v>
      </c>
      <c r="BK87" s="1612">
        <f t="shared" si="86"/>
        <v>5.3390322495547968</v>
      </c>
      <c r="BL87" s="1611">
        <f t="shared" si="55"/>
        <v>835.65202381317863</v>
      </c>
      <c r="BM87" s="1613">
        <v>0</v>
      </c>
      <c r="BN87" s="1614">
        <f t="shared" si="87"/>
        <v>835.65202381317863</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1346.8082863848815</v>
      </c>
      <c r="Y88" s="1011">
        <f>Parameters!S258</f>
        <v>0.71500000000000008</v>
      </c>
      <c r="Z88" s="1011">
        <f t="shared" si="63"/>
        <v>0.4</v>
      </c>
      <c r="AA88" s="1012">
        <f t="shared" si="64"/>
        <v>192.59358495303809</v>
      </c>
      <c r="AB88" s="1012">
        <f t="shared" si="65"/>
        <v>192.59358495303809</v>
      </c>
      <c r="AC88" s="1013">
        <f t="shared" si="66"/>
        <v>0</v>
      </c>
      <c r="AD88" s="1012">
        <f t="shared" si="67"/>
        <v>10533.400863981247</v>
      </c>
      <c r="AE88" s="1012">
        <f t="shared" si="68"/>
        <v>530.18452660894616</v>
      </c>
      <c r="AF88" s="1014">
        <f t="shared" si="69"/>
        <v>353.45635107263075</v>
      </c>
      <c r="AH88" s="1010">
        <f>'Recycling - Case 3'!AM178</f>
        <v>1346.8082863848815</v>
      </c>
      <c r="AI88" s="1011">
        <f>Parameters!S258</f>
        <v>0.71500000000000008</v>
      </c>
      <c r="AJ88" s="1011">
        <f t="shared" si="70"/>
        <v>0.4</v>
      </c>
      <c r="AK88" s="1012">
        <f t="shared" si="71"/>
        <v>192.59358495303809</v>
      </c>
      <c r="AL88" s="1012">
        <f t="shared" si="72"/>
        <v>192.59358495303809</v>
      </c>
      <c r="AM88" s="1013">
        <f t="shared" si="73"/>
        <v>0</v>
      </c>
      <c r="AN88" s="1012">
        <f t="shared" si="74"/>
        <v>10533.400863981247</v>
      </c>
      <c r="AO88" s="1012">
        <f t="shared" si="75"/>
        <v>530.18452660894616</v>
      </c>
      <c r="AP88" s="1014">
        <f t="shared" si="76"/>
        <v>353.45635107263075</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353.45635107263075</v>
      </c>
      <c r="BD88" s="1081">
        <f>AZ88</f>
        <v>5.514377360864759</v>
      </c>
      <c r="BE88" s="1053">
        <f t="shared" si="54"/>
        <v>818.25845123123179</v>
      </c>
      <c r="BF88" s="1054">
        <v>0</v>
      </c>
      <c r="BG88" s="1074">
        <f t="shared" si="83"/>
        <v>818.25845123123179</v>
      </c>
      <c r="BI88" s="1052">
        <f t="shared" si="84"/>
        <v>459.28772279773631</v>
      </c>
      <c r="BJ88" s="1053">
        <f t="shared" si="85"/>
        <v>353.45635107263075</v>
      </c>
      <c r="BK88" s="1081">
        <f t="shared" si="86"/>
        <v>5.514377360864759</v>
      </c>
      <c r="BL88" s="1053">
        <f t="shared" si="55"/>
        <v>818.25845123123179</v>
      </c>
      <c r="BM88" s="1054">
        <v>0</v>
      </c>
      <c r="BN88" s="1074">
        <f t="shared" si="87"/>
        <v>818.25845123123179</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1157.8187063585763</v>
      </c>
      <c r="Y89" s="853">
        <f>Parameters!S259</f>
        <v>0.71500000000000008</v>
      </c>
      <c r="Z89" s="853">
        <f t="shared" si="63"/>
        <v>0.4</v>
      </c>
      <c r="AA89" s="854">
        <f t="shared" si="64"/>
        <v>165.56807500927644</v>
      </c>
      <c r="AB89" s="854">
        <f t="shared" si="65"/>
        <v>165.56807500927644</v>
      </c>
      <c r="AC89" s="855">
        <f t="shared" si="66"/>
        <v>0</v>
      </c>
      <c r="AD89" s="854">
        <f t="shared" si="67"/>
        <v>10185.248916889483</v>
      </c>
      <c r="AE89" s="854">
        <f t="shared" si="68"/>
        <v>513.72002210104165</v>
      </c>
      <c r="AF89" s="856">
        <f t="shared" si="69"/>
        <v>342.48001473402775</v>
      </c>
      <c r="AH89" s="852">
        <f>'Recycling - Case 3'!AM179</f>
        <v>1157.8187063585763</v>
      </c>
      <c r="AI89" s="853">
        <f>Parameters!S259</f>
        <v>0.71500000000000008</v>
      </c>
      <c r="AJ89" s="853">
        <f t="shared" si="70"/>
        <v>0.4</v>
      </c>
      <c r="AK89" s="854">
        <f t="shared" si="71"/>
        <v>165.56807500927644</v>
      </c>
      <c r="AL89" s="854">
        <f t="shared" si="72"/>
        <v>165.56807500927644</v>
      </c>
      <c r="AM89" s="855">
        <f t="shared" si="73"/>
        <v>0</v>
      </c>
      <c r="AN89" s="854">
        <f t="shared" si="74"/>
        <v>10185.248916889483</v>
      </c>
      <c r="AO89" s="854">
        <f t="shared" si="75"/>
        <v>513.72002210104165</v>
      </c>
      <c r="AP89" s="856">
        <f t="shared" si="76"/>
        <v>342.48001473402775</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342.48001473402775</v>
      </c>
      <c r="BD89" s="1082">
        <f t="shared" ref="BD89:BD120" si="90">AZ89</f>
        <v>5.6979273858206847</v>
      </c>
      <c r="BE89" s="1056">
        <f t="shared" si="54"/>
        <v>800.31667386465858</v>
      </c>
      <c r="BF89" s="167">
        <v>0</v>
      </c>
      <c r="BG89" s="1075">
        <f t="shared" si="83"/>
        <v>800.31667386465858</v>
      </c>
      <c r="BI89" s="1055">
        <f t="shared" si="84"/>
        <v>452.13873174481023</v>
      </c>
      <c r="BJ89" s="1056">
        <f t="shared" si="85"/>
        <v>342.48001473402775</v>
      </c>
      <c r="BK89" s="1082">
        <f t="shared" si="86"/>
        <v>5.6979273858206847</v>
      </c>
      <c r="BL89" s="1056">
        <f t="shared" si="55"/>
        <v>800.31667386465858</v>
      </c>
      <c r="BM89" s="167">
        <v>0</v>
      </c>
      <c r="BN89" s="1075">
        <f t="shared" si="87"/>
        <v>800.31667386465858</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884.07454637136323</v>
      </c>
      <c r="Y90" s="853">
        <f>Parameters!S260</f>
        <v>0.71500000000000008</v>
      </c>
      <c r="Z90" s="853">
        <f t="shared" si="63"/>
        <v>0.4</v>
      </c>
      <c r="AA90" s="854">
        <f t="shared" si="64"/>
        <v>126.42266013110496</v>
      </c>
      <c r="AB90" s="854">
        <f t="shared" si="65"/>
        <v>126.42266013110496</v>
      </c>
      <c r="AC90" s="855">
        <f t="shared" si="66"/>
        <v>0</v>
      </c>
      <c r="AD90" s="854">
        <f t="shared" si="67"/>
        <v>9814.9311257404097</v>
      </c>
      <c r="AE90" s="854">
        <f t="shared" si="68"/>
        <v>496.74045128017929</v>
      </c>
      <c r="AF90" s="856">
        <f t="shared" si="69"/>
        <v>331.16030085345284</v>
      </c>
      <c r="AH90" s="852">
        <f>'Recycling - Case 3'!AM180</f>
        <v>884.07454637136323</v>
      </c>
      <c r="AI90" s="853">
        <f>Parameters!S260</f>
        <v>0.71500000000000008</v>
      </c>
      <c r="AJ90" s="853">
        <f t="shared" si="70"/>
        <v>0.4</v>
      </c>
      <c r="AK90" s="854">
        <f t="shared" si="71"/>
        <v>126.42266013110496</v>
      </c>
      <c r="AL90" s="854">
        <f t="shared" si="72"/>
        <v>126.42266013110496</v>
      </c>
      <c r="AM90" s="855">
        <f t="shared" si="73"/>
        <v>0</v>
      </c>
      <c r="AN90" s="854">
        <f t="shared" si="74"/>
        <v>9814.9311257404097</v>
      </c>
      <c r="AO90" s="854">
        <f t="shared" si="75"/>
        <v>496.74045128017929</v>
      </c>
      <c r="AP90" s="856">
        <f t="shared" si="76"/>
        <v>331.16030085345284</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331.16030085345284</v>
      </c>
      <c r="BD90" s="1082">
        <f t="shared" si="90"/>
        <v>5.8896729790712348</v>
      </c>
      <c r="BE90" s="1056">
        <f t="shared" si="54"/>
        <v>781.82280998471708</v>
      </c>
      <c r="BF90" s="167">
        <v>0</v>
      </c>
      <c r="BG90" s="1075">
        <f t="shared" si="83"/>
        <v>781.82280998471708</v>
      </c>
      <c r="BI90" s="1055">
        <f t="shared" si="84"/>
        <v>444.77283615219312</v>
      </c>
      <c r="BJ90" s="1056">
        <f t="shared" si="85"/>
        <v>331.16030085345284</v>
      </c>
      <c r="BK90" s="1082">
        <f t="shared" si="86"/>
        <v>5.8896729790712348</v>
      </c>
      <c r="BL90" s="1056">
        <f t="shared" si="55"/>
        <v>781.82280998471708</v>
      </c>
      <c r="BM90" s="167">
        <v>0</v>
      </c>
      <c r="BN90" s="1075">
        <f t="shared" si="87"/>
        <v>781.82280998471708</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253.74218836184426</v>
      </c>
      <c r="Y91" s="853">
        <f>Parameters!S261</f>
        <v>0.71500000000000008</v>
      </c>
      <c r="Z91" s="853">
        <f t="shared" si="63"/>
        <v>0.4</v>
      </c>
      <c r="AA91" s="854">
        <f t="shared" si="64"/>
        <v>36.285132935743732</v>
      </c>
      <c r="AB91" s="854">
        <f t="shared" si="65"/>
        <v>36.285132935743732</v>
      </c>
      <c r="AC91" s="855">
        <f t="shared" si="66"/>
        <v>0</v>
      </c>
      <c r="AD91" s="854">
        <f t="shared" si="67"/>
        <v>9372.536419187938</v>
      </c>
      <c r="AE91" s="854">
        <f t="shared" si="68"/>
        <v>478.67983948821461</v>
      </c>
      <c r="AF91" s="856">
        <f t="shared" si="69"/>
        <v>319.11989299214309</v>
      </c>
      <c r="AG91" s="4"/>
      <c r="AH91" s="852">
        <f>'Recycling - Case 3'!AM181</f>
        <v>253.74218836184426</v>
      </c>
      <c r="AI91" s="853">
        <f>Parameters!S261</f>
        <v>0.71500000000000008</v>
      </c>
      <c r="AJ91" s="853">
        <f t="shared" si="70"/>
        <v>0.4</v>
      </c>
      <c r="AK91" s="854">
        <f t="shared" si="71"/>
        <v>36.285132935743732</v>
      </c>
      <c r="AL91" s="854">
        <f t="shared" si="72"/>
        <v>36.285132935743732</v>
      </c>
      <c r="AM91" s="855">
        <f t="shared" si="73"/>
        <v>0</v>
      </c>
      <c r="AN91" s="854">
        <f t="shared" si="74"/>
        <v>9372.536419187938</v>
      </c>
      <c r="AO91" s="854">
        <f t="shared" si="75"/>
        <v>478.67983948821461</v>
      </c>
      <c r="AP91" s="856">
        <f t="shared" si="76"/>
        <v>319.11989299214309</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319.11989299214309</v>
      </c>
      <c r="BD91" s="1082">
        <f t="shared" si="90"/>
        <v>6.0896156751596058</v>
      </c>
      <c r="BE91" s="1056">
        <f t="shared" si="54"/>
        <v>761.65470209526279</v>
      </c>
      <c r="BF91" s="167">
        <v>0</v>
      </c>
      <c r="BG91" s="1075">
        <f t="shared" si="83"/>
        <v>761.65470209526279</v>
      </c>
      <c r="BI91" s="1055">
        <f t="shared" si="84"/>
        <v>436.44519342796008</v>
      </c>
      <c r="BJ91" s="1056">
        <f t="shared" si="85"/>
        <v>319.11989299214309</v>
      </c>
      <c r="BK91" s="1082">
        <f t="shared" si="86"/>
        <v>6.0896156751596058</v>
      </c>
      <c r="BL91" s="1056">
        <f t="shared" si="55"/>
        <v>761.65470209526279</v>
      </c>
      <c r="BM91" s="167">
        <v>0</v>
      </c>
      <c r="BN91" s="1075">
        <f t="shared" si="87"/>
        <v>761.65470209526279</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8915.4324241361246</v>
      </c>
      <c r="AE92" s="854">
        <f t="shared" si="68"/>
        <v>457.10399505181283</v>
      </c>
      <c r="AF92" s="856">
        <f t="shared" si="69"/>
        <v>304.73599670120853</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8915.4324241361246</v>
      </c>
      <c r="AO92" s="854">
        <f t="shared" si="75"/>
        <v>457.10399505181283</v>
      </c>
      <c r="AP92" s="856">
        <f t="shared" si="76"/>
        <v>304.73599670120853</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304.73599670120853</v>
      </c>
      <c r="BD92" s="1082">
        <f t="shared" si="90"/>
        <v>6.2951880347850775</v>
      </c>
      <c r="BE92" s="1056">
        <f t="shared" si="54"/>
        <v>736.4317237848054</v>
      </c>
      <c r="BF92" s="167">
        <v>0</v>
      </c>
      <c r="BG92" s="1075">
        <f t="shared" si="83"/>
        <v>736.4317237848054</v>
      </c>
      <c r="BI92" s="1055">
        <f t="shared" si="84"/>
        <v>425.40053904881188</v>
      </c>
      <c r="BJ92" s="1056">
        <f t="shared" si="85"/>
        <v>304.73599670120853</v>
      </c>
      <c r="BK92" s="1082">
        <f t="shared" si="86"/>
        <v>6.2951880347850775</v>
      </c>
      <c r="BL92" s="1056">
        <f t="shared" si="55"/>
        <v>736.4317237848054</v>
      </c>
      <c r="BM92" s="167">
        <v>0</v>
      </c>
      <c r="BN92" s="1075">
        <f t="shared" si="87"/>
        <v>736.4317237848054</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8480.6216539860106</v>
      </c>
      <c r="AE93" s="854">
        <f t="shared" si="68"/>
        <v>434.81077015011311</v>
      </c>
      <c r="AF93" s="856">
        <f t="shared" si="69"/>
        <v>289.87384676674208</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8480.6216539860106</v>
      </c>
      <c r="AO93" s="854">
        <f t="shared" si="75"/>
        <v>434.81077015011311</v>
      </c>
      <c r="AP93" s="856">
        <f t="shared" si="76"/>
        <v>289.87384676674208</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289.87384676674208</v>
      </c>
      <c r="BD93" s="1082">
        <f t="shared" si="90"/>
        <v>6.5063880104679086</v>
      </c>
      <c r="BE93" s="1056">
        <f t="shared" si="54"/>
        <v>708.77082511991046</v>
      </c>
      <c r="BF93" s="167">
        <v>0</v>
      </c>
      <c r="BG93" s="1075">
        <f t="shared" si="83"/>
        <v>708.77082511991046</v>
      </c>
      <c r="BI93" s="1055">
        <f t="shared" si="84"/>
        <v>412.39059034270036</v>
      </c>
      <c r="BJ93" s="1056">
        <f t="shared" si="85"/>
        <v>289.87384676674208</v>
      </c>
      <c r="BK93" s="1082">
        <f t="shared" si="86"/>
        <v>6.5063880104679086</v>
      </c>
      <c r="BL93" s="1056">
        <f t="shared" si="55"/>
        <v>708.77082511991046</v>
      </c>
      <c r="BM93" s="167">
        <v>0</v>
      </c>
      <c r="BN93" s="1075">
        <f t="shared" si="87"/>
        <v>708.77082511991046</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8067.0168553294061</v>
      </c>
      <c r="AE94" s="854">
        <f t="shared" si="68"/>
        <v>413.60479865660432</v>
      </c>
      <c r="AF94" s="856">
        <f t="shared" si="69"/>
        <v>275.73653243773623</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8067.0168553294061</v>
      </c>
      <c r="AO94" s="854">
        <f t="shared" si="75"/>
        <v>413.60479865660432</v>
      </c>
      <c r="AP94" s="856">
        <f t="shared" si="76"/>
        <v>275.73653243773623</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275.73653243773623</v>
      </c>
      <c r="BD94" s="1082">
        <f t="shared" si="90"/>
        <v>6.7232188865229467</v>
      </c>
      <c r="BE94" s="1056">
        <f t="shared" si="54"/>
        <v>682.23769468585851</v>
      </c>
      <c r="BF94" s="167">
        <v>0</v>
      </c>
      <c r="BG94" s="1075">
        <f t="shared" si="83"/>
        <v>682.23769468585851</v>
      </c>
      <c r="BI94" s="1055">
        <f t="shared" si="84"/>
        <v>399.77794336159923</v>
      </c>
      <c r="BJ94" s="1056">
        <f t="shared" si="85"/>
        <v>275.73653243773623</v>
      </c>
      <c r="BK94" s="1082">
        <f t="shared" si="86"/>
        <v>6.7232188865229467</v>
      </c>
      <c r="BL94" s="1056">
        <f t="shared" si="55"/>
        <v>682.23769468585851</v>
      </c>
      <c r="BM94" s="167">
        <v>0</v>
      </c>
      <c r="BN94" s="1075">
        <f t="shared" si="87"/>
        <v>682.23769468585851</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7673.583800732551</v>
      </c>
      <c r="AE95" s="854">
        <f t="shared" si="68"/>
        <v>393.43305459685541</v>
      </c>
      <c r="AF95" s="856">
        <f t="shared" si="69"/>
        <v>262.28870306457026</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7673.583800732551</v>
      </c>
      <c r="AO95" s="854">
        <f t="shared" si="75"/>
        <v>393.43305459685541</v>
      </c>
      <c r="AP95" s="856">
        <f t="shared" si="76"/>
        <v>262.28870306457026</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262.28870306457026</v>
      </c>
      <c r="BD95" s="1082">
        <f t="shared" si="90"/>
        <v>6.9456890454035438</v>
      </c>
      <c r="BE95" s="1056">
        <f t="shared" si="54"/>
        <v>656.75126188741001</v>
      </c>
      <c r="BF95" s="167">
        <v>0</v>
      </c>
      <c r="BG95" s="1075">
        <f t="shared" si="83"/>
        <v>656.75126188741001</v>
      </c>
      <c r="BI95" s="1055">
        <f t="shared" si="84"/>
        <v>387.51686977743617</v>
      </c>
      <c r="BJ95" s="1056">
        <f t="shared" si="85"/>
        <v>262.28870306457026</v>
      </c>
      <c r="BK95" s="1082">
        <f t="shared" si="86"/>
        <v>6.9456890454035438</v>
      </c>
      <c r="BL95" s="1056">
        <f t="shared" si="55"/>
        <v>656.75126188741001</v>
      </c>
      <c r="BM95" s="167">
        <v>0</v>
      </c>
      <c r="BN95" s="1075">
        <f t="shared" si="87"/>
        <v>656.75126188741001</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7299.3387026288265</v>
      </c>
      <c r="AE96" s="854">
        <f t="shared" si="68"/>
        <v>374.24509810372479</v>
      </c>
      <c r="AF96" s="856">
        <f t="shared" si="69"/>
        <v>249.49673206914986</v>
      </c>
      <c r="AG96" s="4"/>
      <c r="AH96" s="852">
        <f>'Recycling - Case 3'!AM186</f>
        <v>0</v>
      </c>
      <c r="AI96" s="853">
        <f>Parameters!S266</f>
        <v>0.71500000000000008</v>
      </c>
      <c r="AJ96" s="853">
        <f t="shared" si="70"/>
        <v>0.4</v>
      </c>
      <c r="AK96" s="854">
        <f t="shared" si="71"/>
        <v>0</v>
      </c>
      <c r="AL96" s="854">
        <f t="shared" si="72"/>
        <v>0</v>
      </c>
      <c r="AM96" s="855">
        <f t="shared" si="73"/>
        <v>0</v>
      </c>
      <c r="AN96" s="854">
        <f t="shared" si="74"/>
        <v>7299.3387026288265</v>
      </c>
      <c r="AO96" s="854">
        <f t="shared" si="75"/>
        <v>374.24509810372479</v>
      </c>
      <c r="AP96" s="856">
        <f t="shared" si="76"/>
        <v>249.49673206914986</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249.49673206914986</v>
      </c>
      <c r="BD96" s="1082">
        <f t="shared" si="90"/>
        <v>7.1738117487310715</v>
      </c>
      <c r="BE96" s="1056">
        <f t="shared" si="54"/>
        <v>632.23393627033204</v>
      </c>
      <c r="BF96" s="167">
        <v>0</v>
      </c>
      <c r="BG96" s="1075">
        <f t="shared" si="83"/>
        <v>632.23393627033204</v>
      </c>
      <c r="BI96" s="1055">
        <f t="shared" si="84"/>
        <v>375.56339245245118</v>
      </c>
      <c r="BJ96" s="1056">
        <f t="shared" si="85"/>
        <v>249.49673206914986</v>
      </c>
      <c r="BK96" s="1082">
        <f t="shared" si="86"/>
        <v>7.1738117487310715</v>
      </c>
      <c r="BL96" s="1056">
        <f t="shared" si="55"/>
        <v>632.23393627033204</v>
      </c>
      <c r="BM96" s="167">
        <v>0</v>
      </c>
      <c r="BN96" s="1075">
        <f t="shared" si="87"/>
        <v>632.23393627033204</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6943.3457533374067</v>
      </c>
      <c r="AE97" s="854">
        <f t="shared" si="68"/>
        <v>355.99294929141939</v>
      </c>
      <c r="AF97" s="856">
        <f t="shared" si="69"/>
        <v>237.32863286094627</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6943.3457533374067</v>
      </c>
      <c r="AO97" s="854">
        <f t="shared" si="75"/>
        <v>355.99294929141939</v>
      </c>
      <c r="AP97" s="856">
        <f t="shared" si="76"/>
        <v>237.32863286094627</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237.32863286094627</v>
      </c>
      <c r="BD97" s="1082">
        <f t="shared" si="90"/>
        <v>7.406530673442969</v>
      </c>
      <c r="BE97" s="1056">
        <f t="shared" si="54"/>
        <v>608.60762343801252</v>
      </c>
      <c r="BF97" s="167">
        <v>0</v>
      </c>
      <c r="BG97" s="1075">
        <f t="shared" si="83"/>
        <v>608.60762343801252</v>
      </c>
      <c r="BI97" s="1055">
        <f t="shared" si="84"/>
        <v>363.87245990362334</v>
      </c>
      <c r="BJ97" s="1056">
        <f t="shared" si="85"/>
        <v>237.32863286094627</v>
      </c>
      <c r="BK97" s="1082">
        <f t="shared" si="86"/>
        <v>7.406530673442969</v>
      </c>
      <c r="BL97" s="1056">
        <f t="shared" si="55"/>
        <v>608.60762343801252</v>
      </c>
      <c r="BM97" s="167">
        <v>0</v>
      </c>
      <c r="BN97" s="1075">
        <f t="shared" si="87"/>
        <v>608.60762343801252</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6604.714785056618</v>
      </c>
      <c r="AE98" s="854">
        <f t="shared" si="68"/>
        <v>338.63096828078869</v>
      </c>
      <c r="AF98" s="856">
        <f t="shared" si="69"/>
        <v>225.75397885385914</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6604.714785056618</v>
      </c>
      <c r="AO98" s="854">
        <f t="shared" si="75"/>
        <v>338.63096828078869</v>
      </c>
      <c r="AP98" s="856">
        <f t="shared" si="76"/>
        <v>225.75397885385914</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225.75397885385914</v>
      </c>
      <c r="BD98" s="1082">
        <f t="shared" si="90"/>
        <v>7.6438689532028823</v>
      </c>
      <c r="BE98" s="1056">
        <f t="shared" si="54"/>
        <v>585.80164910002384</v>
      </c>
      <c r="BF98" s="167">
        <v>0</v>
      </c>
      <c r="BG98" s="1075">
        <f t="shared" si="83"/>
        <v>585.80164910002384</v>
      </c>
      <c r="BI98" s="1055">
        <f t="shared" si="84"/>
        <v>352.40380129296187</v>
      </c>
      <c r="BJ98" s="1056">
        <f t="shared" si="85"/>
        <v>225.75397885385914</v>
      </c>
      <c r="BK98" s="1082">
        <f t="shared" si="86"/>
        <v>7.6438689532028823</v>
      </c>
      <c r="BL98" s="1056">
        <f t="shared" si="55"/>
        <v>585.80164910002384</v>
      </c>
      <c r="BM98" s="167">
        <v>0</v>
      </c>
      <c r="BN98" s="1075">
        <f t="shared" si="87"/>
        <v>585.80164910002384</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6282.5990439807638</v>
      </c>
      <c r="AE99" s="854">
        <f t="shared" si="68"/>
        <v>322.1157410758542</v>
      </c>
      <c r="AF99" s="856">
        <f t="shared" si="69"/>
        <v>214.74382738390281</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6282.5990439807638</v>
      </c>
      <c r="AO99" s="854">
        <f t="shared" si="75"/>
        <v>322.1157410758542</v>
      </c>
      <c r="AP99" s="856">
        <f t="shared" si="76"/>
        <v>214.74382738390281</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214.74382738390281</v>
      </c>
      <c r="BD99" s="1082">
        <f t="shared" si="90"/>
        <v>7.8858523674915935</v>
      </c>
      <c r="BE99" s="1056">
        <f t="shared" si="54"/>
        <v>563.74828350429993</v>
      </c>
      <c r="BF99" s="167">
        <v>0</v>
      </c>
      <c r="BG99" s="1075">
        <f t="shared" si="83"/>
        <v>563.74828350429993</v>
      </c>
      <c r="BI99" s="1055">
        <f t="shared" si="84"/>
        <v>341.11860375290559</v>
      </c>
      <c r="BJ99" s="1056">
        <f t="shared" si="85"/>
        <v>214.74382738390281</v>
      </c>
      <c r="BK99" s="1082">
        <f t="shared" si="86"/>
        <v>7.8858523674915935</v>
      </c>
      <c r="BL99" s="1056">
        <f t="shared" si="55"/>
        <v>563.74828350429993</v>
      </c>
      <c r="BM99" s="167">
        <v>0</v>
      </c>
      <c r="BN99" s="1075">
        <f t="shared" si="87"/>
        <v>563.74828350429993</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5976.1930729745582</v>
      </c>
      <c r="AE100" s="854">
        <f t="shared" si="68"/>
        <v>306.40597100620579</v>
      </c>
      <c r="AF100" s="856">
        <f t="shared" si="69"/>
        <v>204.27064733747054</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5976.1930729745582</v>
      </c>
      <c r="AO100" s="854">
        <f t="shared" si="75"/>
        <v>306.40597100620579</v>
      </c>
      <c r="AP100" s="856">
        <f t="shared" si="76"/>
        <v>204.27064733747054</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204.27064733747054</v>
      </c>
      <c r="BD100" s="1082">
        <f t="shared" si="90"/>
        <v>8.1325092379672057</v>
      </c>
      <c r="BE100" s="1056">
        <f t="shared" si="54"/>
        <v>542.38257925284574</v>
      </c>
      <c r="BF100" s="167">
        <v>0</v>
      </c>
      <c r="BG100" s="1075">
        <f t="shared" si="83"/>
        <v>542.38257925284574</v>
      </c>
      <c r="BI100" s="1055">
        <f t="shared" si="84"/>
        <v>329.97942267740802</v>
      </c>
      <c r="BJ100" s="1056">
        <f t="shared" si="85"/>
        <v>204.27064733747054</v>
      </c>
      <c r="BK100" s="1082">
        <f t="shared" si="86"/>
        <v>8.1325092379672057</v>
      </c>
      <c r="BL100" s="1056">
        <f t="shared" si="55"/>
        <v>542.38257925284574</v>
      </c>
      <c r="BM100" s="167">
        <v>0</v>
      </c>
      <c r="BN100" s="1075">
        <f t="shared" si="87"/>
        <v>542.38257925284574</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5684.7306975107422</v>
      </c>
      <c r="AE101" s="854">
        <f t="shared" si="68"/>
        <v>291.46237546381559</v>
      </c>
      <c r="AF101" s="856">
        <f t="shared" si="69"/>
        <v>194.30825030921039</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5684.7306975107422</v>
      </c>
      <c r="AO101" s="854">
        <f t="shared" si="75"/>
        <v>291.46237546381559</v>
      </c>
      <c r="AP101" s="856">
        <f t="shared" si="76"/>
        <v>194.30825030921039</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194.30825030921039</v>
      </c>
      <c r="BD101" s="1082">
        <f t="shared" si="90"/>
        <v>8.3838703314670333</v>
      </c>
      <c r="BE101" s="1056">
        <f t="shared" si="54"/>
        <v>521.64221584298059</v>
      </c>
      <c r="BF101" s="167">
        <v>0</v>
      </c>
      <c r="BG101" s="1075">
        <f t="shared" si="83"/>
        <v>521.64221584298059</v>
      </c>
      <c r="BI101" s="1055">
        <f t="shared" si="84"/>
        <v>318.95009520230315</v>
      </c>
      <c r="BJ101" s="1056">
        <f t="shared" si="85"/>
        <v>194.30825030921039</v>
      </c>
      <c r="BK101" s="1082">
        <f t="shared" si="86"/>
        <v>8.3838703314670333</v>
      </c>
      <c r="BL101" s="1056">
        <f t="shared" si="55"/>
        <v>521.64221584298059</v>
      </c>
      <c r="BM101" s="167">
        <v>0</v>
      </c>
      <c r="BN101" s="1075">
        <f t="shared" si="87"/>
        <v>521.64221584298059</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5407.4831098346858</v>
      </c>
      <c r="AE102" s="854">
        <f t="shared" si="68"/>
        <v>277.2475876760563</v>
      </c>
      <c r="AF102" s="856">
        <f t="shared" si="69"/>
        <v>184.83172511737087</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5407.4831098346858</v>
      </c>
      <c r="AO102" s="854">
        <f t="shared" si="75"/>
        <v>277.2475876760563</v>
      </c>
      <c r="AP102" s="856">
        <f t="shared" si="76"/>
        <v>184.83172511737087</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184.83172511737087</v>
      </c>
      <c r="BD102" s="1082">
        <f t="shared" si="90"/>
        <v>8.6267803133731249</v>
      </c>
      <c r="BE102" s="1056">
        <f t="shared" si="54"/>
        <v>501.34178070723755</v>
      </c>
      <c r="BF102" s="167">
        <v>0</v>
      </c>
      <c r="BG102" s="1075">
        <f t="shared" si="83"/>
        <v>501.34178070723755</v>
      </c>
      <c r="BI102" s="1055">
        <f t="shared" si="84"/>
        <v>307.88327527649358</v>
      </c>
      <c r="BJ102" s="1056">
        <f t="shared" si="85"/>
        <v>184.83172511737087</v>
      </c>
      <c r="BK102" s="1082">
        <f t="shared" si="86"/>
        <v>8.6267803133731249</v>
      </c>
      <c r="BL102" s="1056">
        <f t="shared" si="55"/>
        <v>501.34178070723755</v>
      </c>
      <c r="BM102" s="167">
        <v>0</v>
      </c>
      <c r="BN102" s="1075">
        <f t="shared" si="87"/>
        <v>501.34178070723755</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5143.7570465653798</v>
      </c>
      <c r="AE103" s="854">
        <f t="shared" si="68"/>
        <v>263.72606326930628</v>
      </c>
      <c r="AF103" s="856">
        <f t="shared" si="69"/>
        <v>175.81737551287085</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5143.7570465653798</v>
      </c>
      <c r="AO103" s="854">
        <f t="shared" si="75"/>
        <v>263.72606326930628</v>
      </c>
      <c r="AP103" s="856">
        <f t="shared" si="76"/>
        <v>175.81737551287085</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175.81737551287085</v>
      </c>
      <c r="BD103" s="1082">
        <f t="shared" si="90"/>
        <v>8.8617841398112347</v>
      </c>
      <c r="BE103" s="1056">
        <f t="shared" si="54"/>
        <v>481.45751658636993</v>
      </c>
      <c r="BF103" s="167">
        <v>0</v>
      </c>
      <c r="BG103" s="1075">
        <f t="shared" si="83"/>
        <v>481.45751658636993</v>
      </c>
      <c r="BI103" s="1055">
        <f t="shared" si="84"/>
        <v>296.77835693368786</v>
      </c>
      <c r="BJ103" s="1056">
        <f t="shared" si="85"/>
        <v>175.81737551287085</v>
      </c>
      <c r="BK103" s="1082">
        <f t="shared" si="86"/>
        <v>8.8617841398112347</v>
      </c>
      <c r="BL103" s="1056">
        <f t="shared" si="55"/>
        <v>481.45751658636993</v>
      </c>
      <c r="BM103" s="167">
        <v>0</v>
      </c>
      <c r="BN103" s="1075">
        <f t="shared" si="87"/>
        <v>481.45751658636993</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4892.8930551758785</v>
      </c>
      <c r="AE104" s="854">
        <f t="shared" si="68"/>
        <v>250.86399138950114</v>
      </c>
      <c r="AF104" s="856">
        <f t="shared" si="69"/>
        <v>167.24266092633408</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4892.8930551758785</v>
      </c>
      <c r="AO104" s="854">
        <f t="shared" si="75"/>
        <v>250.86399138950114</v>
      </c>
      <c r="AP104" s="856">
        <f t="shared" si="76"/>
        <v>167.24266092633408</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167.24266092633408</v>
      </c>
      <c r="BD104" s="1082">
        <f t="shared" si="90"/>
        <v>9.0893954817570179</v>
      </c>
      <c r="BE104" s="1056">
        <f t="shared" si="54"/>
        <v>462.55460936258112</v>
      </c>
      <c r="BF104" s="167">
        <v>0</v>
      </c>
      <c r="BG104" s="1075">
        <f t="shared" si="83"/>
        <v>462.55460936258112</v>
      </c>
      <c r="BI104" s="1055">
        <f t="shared" si="84"/>
        <v>286.22255295449003</v>
      </c>
      <c r="BJ104" s="1056">
        <f t="shared" si="85"/>
        <v>167.24266092633408</v>
      </c>
      <c r="BK104" s="1082">
        <f t="shared" si="86"/>
        <v>9.0893954817570179</v>
      </c>
      <c r="BL104" s="1056">
        <f t="shared" si="55"/>
        <v>462.55460936258112</v>
      </c>
      <c r="BM104" s="167">
        <v>0</v>
      </c>
      <c r="BN104" s="1075">
        <f t="shared" si="87"/>
        <v>462.55460936258112</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4654.2638450184913</v>
      </c>
      <c r="AE105" s="854">
        <f t="shared" si="68"/>
        <v>238.62921015738723</v>
      </c>
      <c r="AF105" s="856">
        <f t="shared" si="69"/>
        <v>159.08614010492482</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4654.2638450184913</v>
      </c>
      <c r="AO105" s="854">
        <f t="shared" si="75"/>
        <v>238.62921015738723</v>
      </c>
      <c r="AP105" s="856">
        <f t="shared" si="76"/>
        <v>159.08614010492482</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159.08614010492482</v>
      </c>
      <c r="BD105" s="1082">
        <f t="shared" si="90"/>
        <v>9.3100985507870835</v>
      </c>
      <c r="BE105" s="1056">
        <f t="shared" si="54"/>
        <v>444.5852138312556</v>
      </c>
      <c r="BF105" s="167">
        <v>0</v>
      </c>
      <c r="BG105" s="1075">
        <f t="shared" si="83"/>
        <v>444.5852138312556</v>
      </c>
      <c r="BI105" s="1055">
        <f t="shared" si="84"/>
        <v>276.1889751755437</v>
      </c>
      <c r="BJ105" s="1056">
        <f t="shared" si="85"/>
        <v>159.08614010492482</v>
      </c>
      <c r="BK105" s="1082">
        <f t="shared" si="86"/>
        <v>9.3100985507870835</v>
      </c>
      <c r="BL105" s="1056">
        <f t="shared" si="55"/>
        <v>444.5852138312556</v>
      </c>
      <c r="BM105" s="167">
        <v>0</v>
      </c>
      <c r="BN105" s="1075">
        <f t="shared" si="87"/>
        <v>444.5852138312556</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4427.2727187714199</v>
      </c>
      <c r="AE106" s="854">
        <f t="shared" si="68"/>
        <v>226.99112624707141</v>
      </c>
      <c r="AF106" s="856">
        <f t="shared" si="69"/>
        <v>151.32741749804759</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4427.2727187714199</v>
      </c>
      <c r="AO106" s="854">
        <f t="shared" si="75"/>
        <v>226.99112624707141</v>
      </c>
      <c r="AP106" s="856">
        <f t="shared" si="76"/>
        <v>151.32741749804759</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151.32741749804759</v>
      </c>
      <c r="BD106" s="1082">
        <f t="shared" si="90"/>
        <v>9.5243498185394007</v>
      </c>
      <c r="BE106" s="1056">
        <f t="shared" si="54"/>
        <v>427.50381612936934</v>
      </c>
      <c r="BF106" s="167">
        <v>0</v>
      </c>
      <c r="BG106" s="1075">
        <f t="shared" si="83"/>
        <v>427.50381612936934</v>
      </c>
      <c r="BI106" s="1055">
        <f t="shared" si="84"/>
        <v>266.65204881278231</v>
      </c>
      <c r="BJ106" s="1056">
        <f t="shared" si="85"/>
        <v>151.32741749804759</v>
      </c>
      <c r="BK106" s="1082">
        <f t="shared" si="86"/>
        <v>9.5243498185394007</v>
      </c>
      <c r="BL106" s="1056">
        <f t="shared" si="55"/>
        <v>427.50381612936934</v>
      </c>
      <c r="BM106" s="167">
        <v>0</v>
      </c>
      <c r="BN106" s="1075">
        <f t="shared" si="87"/>
        <v>427.50381612936934</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4211.3520803846495</v>
      </c>
      <c r="AE107" s="854">
        <f t="shared" si="68"/>
        <v>215.92063838677066</v>
      </c>
      <c r="AF107" s="856">
        <f t="shared" si="69"/>
        <v>143.94709225784712</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4211.3520803846495</v>
      </c>
      <c r="AO107" s="854">
        <f t="shared" si="75"/>
        <v>215.92063838677066</v>
      </c>
      <c r="AP107" s="856">
        <f t="shared" si="76"/>
        <v>143.94709225784712</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143.94709225784712</v>
      </c>
      <c r="BD107" s="1082">
        <f t="shared" si="90"/>
        <v>9.7316620002878853</v>
      </c>
      <c r="BE107" s="1056">
        <f t="shared" si="54"/>
        <v>411.2651884649697</v>
      </c>
      <c r="BF107" s="167">
        <v>0</v>
      </c>
      <c r="BG107" s="1075">
        <f t="shared" si="83"/>
        <v>411.2651884649697</v>
      </c>
      <c r="BI107" s="1055">
        <f t="shared" si="84"/>
        <v>257.58643420683467</v>
      </c>
      <c r="BJ107" s="1056">
        <f t="shared" si="85"/>
        <v>143.94709225784712</v>
      </c>
      <c r="BK107" s="1082">
        <f t="shared" si="86"/>
        <v>9.7316620002878853</v>
      </c>
      <c r="BL107" s="1056">
        <f t="shared" si="55"/>
        <v>411.2651884649697</v>
      </c>
      <c r="BM107" s="167">
        <v>0</v>
      </c>
      <c r="BN107" s="1075">
        <f t="shared" si="87"/>
        <v>411.2651884649697</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4005.9620157941749</v>
      </c>
      <c r="AE108" s="854">
        <f t="shared" si="68"/>
        <v>205.39006459047465</v>
      </c>
      <c r="AF108" s="856">
        <f t="shared" si="69"/>
        <v>136.92670972698309</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4005.9620157941749</v>
      </c>
      <c r="AO108" s="854">
        <f t="shared" si="75"/>
        <v>205.39006459047465</v>
      </c>
      <c r="AP108" s="856">
        <f t="shared" si="76"/>
        <v>136.92670972698309</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136.92670972698309</v>
      </c>
      <c r="BD108" s="1082">
        <f t="shared" si="90"/>
        <v>9.932479741041977</v>
      </c>
      <c r="BE108" s="1056">
        <f t="shared" si="54"/>
        <v>395.82825962011765</v>
      </c>
      <c r="BF108" s="167">
        <v>0</v>
      </c>
      <c r="BG108" s="1075">
        <f t="shared" si="83"/>
        <v>395.82825962011765</v>
      </c>
      <c r="BI108" s="1055">
        <f t="shared" si="84"/>
        <v>248.9690701520926</v>
      </c>
      <c r="BJ108" s="1056">
        <f t="shared" si="85"/>
        <v>136.92670972698309</v>
      </c>
      <c r="BK108" s="1082">
        <f t="shared" si="86"/>
        <v>9.932479741041977</v>
      </c>
      <c r="BL108" s="1056">
        <f t="shared" si="55"/>
        <v>395.82825962011765</v>
      </c>
      <c r="BM108" s="167">
        <v>0</v>
      </c>
      <c r="BN108" s="1075">
        <f t="shared" si="87"/>
        <v>395.82825962011765</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3810.5889428556134</v>
      </c>
      <c r="AE109" s="854">
        <f t="shared" si="68"/>
        <v>195.37307293856168</v>
      </c>
      <c r="AF109" s="856">
        <f t="shared" si="69"/>
        <v>130.24871529237444</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3810.5889428556134</v>
      </c>
      <c r="AO109" s="854">
        <f t="shared" si="75"/>
        <v>195.37307293856168</v>
      </c>
      <c r="AP109" s="856">
        <f t="shared" si="76"/>
        <v>130.24871529237444</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130.24871529237444</v>
      </c>
      <c r="BD109" s="1082">
        <f t="shared" si="90"/>
        <v>10.127222088531289</v>
      </c>
      <c r="BE109" s="1056">
        <f t="shared" si="54"/>
        <v>381.15395872931794</v>
      </c>
      <c r="BF109" s="167">
        <v>0</v>
      </c>
      <c r="BG109" s="1075">
        <f t="shared" si="83"/>
        <v>381.15395872931794</v>
      </c>
      <c r="BI109" s="1055">
        <f t="shared" si="84"/>
        <v>240.77802134841218</v>
      </c>
      <c r="BJ109" s="1056">
        <f t="shared" si="85"/>
        <v>130.24871529237444</v>
      </c>
      <c r="BK109" s="1082">
        <f t="shared" si="86"/>
        <v>10.127222088531289</v>
      </c>
      <c r="BL109" s="1056">
        <f t="shared" si="55"/>
        <v>381.15395872931794</v>
      </c>
      <c r="BM109" s="167">
        <v>0</v>
      </c>
      <c r="BN109" s="1075">
        <f t="shared" si="87"/>
        <v>381.15395872931794</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27.953414830263171</v>
      </c>
      <c r="Y110" s="853">
        <f>Parameters!S280</f>
        <v>0.71500000000000008</v>
      </c>
      <c r="Z110" s="853">
        <f t="shared" si="63"/>
        <v>0.4</v>
      </c>
      <c r="AA110" s="854">
        <f t="shared" si="64"/>
        <v>3.9973383207276343</v>
      </c>
      <c r="AB110" s="854">
        <f t="shared" si="65"/>
        <v>3.9973383207276343</v>
      </c>
      <c r="AC110" s="855">
        <f t="shared" si="66"/>
        <v>0</v>
      </c>
      <c r="AD110" s="854">
        <f t="shared" si="67"/>
        <v>3628.7416654420567</v>
      </c>
      <c r="AE110" s="854">
        <f t="shared" si="68"/>
        <v>185.84461573428405</v>
      </c>
      <c r="AF110" s="856">
        <f t="shared" si="69"/>
        <v>123.89641048952269</v>
      </c>
      <c r="AG110" s="4"/>
      <c r="AH110" s="852">
        <f>'Recycling - Case 3'!AM200</f>
        <v>27.953414830263171</v>
      </c>
      <c r="AI110" s="853">
        <f>Parameters!S280</f>
        <v>0.71500000000000008</v>
      </c>
      <c r="AJ110" s="853">
        <f t="shared" si="70"/>
        <v>0.4</v>
      </c>
      <c r="AK110" s="854">
        <f t="shared" si="71"/>
        <v>3.9973383207276343</v>
      </c>
      <c r="AL110" s="854">
        <f t="shared" si="72"/>
        <v>3.9973383207276343</v>
      </c>
      <c r="AM110" s="855">
        <f t="shared" si="73"/>
        <v>0</v>
      </c>
      <c r="AN110" s="854">
        <f t="shared" si="74"/>
        <v>3628.7416654420567</v>
      </c>
      <c r="AO110" s="854">
        <f t="shared" si="75"/>
        <v>185.84461573428405</v>
      </c>
      <c r="AP110" s="856">
        <f t="shared" si="76"/>
        <v>123.89641048952269</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123.89641048952269</v>
      </c>
      <c r="BD110" s="1082">
        <f t="shared" si="90"/>
        <v>10.316283986048289</v>
      </c>
      <c r="BE110" s="1056">
        <f t="shared" si="54"/>
        <v>367.20511794076447</v>
      </c>
      <c r="BF110" s="167">
        <v>0</v>
      </c>
      <c r="BG110" s="1075">
        <f t="shared" si="83"/>
        <v>367.20511794076447</v>
      </c>
      <c r="BI110" s="1055">
        <f t="shared" si="84"/>
        <v>232.9924234651935</v>
      </c>
      <c r="BJ110" s="1056">
        <f t="shared" si="85"/>
        <v>123.89641048952269</v>
      </c>
      <c r="BK110" s="1082">
        <f t="shared" si="86"/>
        <v>10.316283986048289</v>
      </c>
      <c r="BL110" s="1056">
        <f t="shared" si="55"/>
        <v>367.20511794076447</v>
      </c>
      <c r="BM110" s="167">
        <v>0</v>
      </c>
      <c r="BN110" s="1075">
        <f t="shared" si="87"/>
        <v>367.20511794076447</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52.540977645042261</v>
      </c>
      <c r="Y111" s="853">
        <f>Parameters!S281</f>
        <v>0.71500000000000008</v>
      </c>
      <c r="Z111" s="853">
        <f t="shared" si="63"/>
        <v>0.4</v>
      </c>
      <c r="AA111" s="854">
        <f t="shared" si="64"/>
        <v>7.5133598032410456</v>
      </c>
      <c r="AB111" s="854">
        <f t="shared" si="65"/>
        <v>7.5133598032410456</v>
      </c>
      <c r="AC111" s="855">
        <f t="shared" si="66"/>
        <v>0</v>
      </c>
      <c r="AD111" s="854">
        <f t="shared" si="67"/>
        <v>3459.2792058834511</v>
      </c>
      <c r="AE111" s="854">
        <f t="shared" si="68"/>
        <v>176.97581936184659</v>
      </c>
      <c r="AF111" s="856">
        <f t="shared" si="69"/>
        <v>117.9838795745644</v>
      </c>
      <c r="AG111" s="4"/>
      <c r="AH111" s="852">
        <f>'Recycling - Case 3'!AM201</f>
        <v>52.540977645042261</v>
      </c>
      <c r="AI111" s="853">
        <f>Parameters!S281</f>
        <v>0.71500000000000008</v>
      </c>
      <c r="AJ111" s="853">
        <f t="shared" si="70"/>
        <v>0.4</v>
      </c>
      <c r="AK111" s="854">
        <f t="shared" si="71"/>
        <v>7.5133598032410456</v>
      </c>
      <c r="AL111" s="854">
        <f t="shared" si="72"/>
        <v>7.5133598032410456</v>
      </c>
      <c r="AM111" s="855">
        <f t="shared" si="73"/>
        <v>0</v>
      </c>
      <c r="AN111" s="854">
        <f t="shared" si="74"/>
        <v>3459.2792058834511</v>
      </c>
      <c r="AO111" s="854">
        <f t="shared" si="75"/>
        <v>176.97581936184659</v>
      </c>
      <c r="AP111" s="856">
        <f t="shared" si="76"/>
        <v>117.9838795745644</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117.9838795745644</v>
      </c>
      <c r="BD111" s="1082">
        <f t="shared" si="90"/>
        <v>10.500037678370473</v>
      </c>
      <c r="BE111" s="1056">
        <f t="shared" si="54"/>
        <v>354.07634813829372</v>
      </c>
      <c r="BF111" s="167">
        <v>0</v>
      </c>
      <c r="BG111" s="1075">
        <f t="shared" si="83"/>
        <v>354.07634813829372</v>
      </c>
      <c r="BI111" s="1055">
        <f t="shared" si="84"/>
        <v>225.59243088535888</v>
      </c>
      <c r="BJ111" s="1056">
        <f t="shared" si="85"/>
        <v>117.9838795745644</v>
      </c>
      <c r="BK111" s="1082">
        <f t="shared" si="86"/>
        <v>10.500037678370473</v>
      </c>
      <c r="BL111" s="1056">
        <f t="shared" si="55"/>
        <v>354.07634813829372</v>
      </c>
      <c r="BM111" s="167">
        <v>0</v>
      </c>
      <c r="BN111" s="1075">
        <f t="shared" si="87"/>
        <v>354.07634813829372</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77.664296707125331</v>
      </c>
      <c r="Y112" s="853">
        <f>Parameters!S282</f>
        <v>0.71500000000000008</v>
      </c>
      <c r="Z112" s="853">
        <f t="shared" si="63"/>
        <v>0.4</v>
      </c>
      <c r="AA112" s="854">
        <f t="shared" si="64"/>
        <v>11.105994429118924</v>
      </c>
      <c r="AB112" s="854">
        <f t="shared" si="65"/>
        <v>11.105994429118924</v>
      </c>
      <c r="AC112" s="855">
        <f t="shared" si="66"/>
        <v>0</v>
      </c>
      <c r="AD112" s="854">
        <f t="shared" si="67"/>
        <v>3301.6741626289208</v>
      </c>
      <c r="AE112" s="854">
        <f t="shared" si="68"/>
        <v>168.71103768364893</v>
      </c>
      <c r="AF112" s="856">
        <f t="shared" si="69"/>
        <v>112.47402512243262</v>
      </c>
      <c r="AG112" s="4"/>
      <c r="AH112" s="852">
        <f>'Recycling - Case 3'!AM202</f>
        <v>77.664296707125331</v>
      </c>
      <c r="AI112" s="853">
        <f>Parameters!S282</f>
        <v>0.71500000000000008</v>
      </c>
      <c r="AJ112" s="853">
        <f t="shared" si="70"/>
        <v>0.4</v>
      </c>
      <c r="AK112" s="854">
        <f t="shared" si="71"/>
        <v>11.105994429118924</v>
      </c>
      <c r="AL112" s="854">
        <f t="shared" si="72"/>
        <v>11.105994429118924</v>
      </c>
      <c r="AM112" s="855">
        <f t="shared" si="73"/>
        <v>0</v>
      </c>
      <c r="AN112" s="854">
        <f t="shared" si="74"/>
        <v>3301.6741626289208</v>
      </c>
      <c r="AO112" s="854">
        <f t="shared" si="75"/>
        <v>168.71103768364893</v>
      </c>
      <c r="AP112" s="856">
        <f t="shared" si="76"/>
        <v>112.47402512243262</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112.47402512243262</v>
      </c>
      <c r="BD112" s="1082">
        <f t="shared" si="90"/>
        <v>10.677963032492485</v>
      </c>
      <c r="BE112" s="1056">
        <f t="shared" si="54"/>
        <v>341.7102787445591</v>
      </c>
      <c r="BF112" s="167">
        <v>0</v>
      </c>
      <c r="BG112" s="1075">
        <f t="shared" si="83"/>
        <v>341.7102787445591</v>
      </c>
      <c r="BI112" s="1055">
        <f t="shared" si="84"/>
        <v>218.55829058963403</v>
      </c>
      <c r="BJ112" s="1056">
        <f t="shared" si="85"/>
        <v>112.47402512243262</v>
      </c>
      <c r="BK112" s="1082">
        <f t="shared" si="86"/>
        <v>10.677963032492485</v>
      </c>
      <c r="BL112" s="1056">
        <f t="shared" si="55"/>
        <v>341.7102787445591</v>
      </c>
      <c r="BM112" s="167">
        <v>0</v>
      </c>
      <c r="BN112" s="1075">
        <f t="shared" si="87"/>
        <v>341.7102787445591</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103.31438605208118</v>
      </c>
      <c r="Y113" s="853">
        <f>Parameters!S283</f>
        <v>0.71500000000000008</v>
      </c>
      <c r="Z113" s="853">
        <f t="shared" si="63"/>
        <v>0.4</v>
      </c>
      <c r="AA113" s="854">
        <f t="shared" si="64"/>
        <v>14.773957205447612</v>
      </c>
      <c r="AB113" s="854">
        <f t="shared" si="65"/>
        <v>14.773957205447612</v>
      </c>
      <c r="AC113" s="855">
        <f t="shared" si="66"/>
        <v>0</v>
      </c>
      <c r="AD113" s="854">
        <f t="shared" si="67"/>
        <v>3155.4235708118326</v>
      </c>
      <c r="AE113" s="854">
        <f t="shared" si="68"/>
        <v>161.02454902253561</v>
      </c>
      <c r="AF113" s="856">
        <f t="shared" si="69"/>
        <v>107.34969934835708</v>
      </c>
      <c r="AG113" s="4"/>
      <c r="AH113" s="852">
        <f>'Recycling - Case 3'!AM203</f>
        <v>103.31438605208118</v>
      </c>
      <c r="AI113" s="853">
        <f>Parameters!S283</f>
        <v>0.71500000000000008</v>
      </c>
      <c r="AJ113" s="853">
        <f t="shared" si="70"/>
        <v>0.4</v>
      </c>
      <c r="AK113" s="854">
        <f t="shared" si="71"/>
        <v>14.773957205447612</v>
      </c>
      <c r="AL113" s="854">
        <f t="shared" si="72"/>
        <v>14.773957205447612</v>
      </c>
      <c r="AM113" s="855">
        <f t="shared" si="73"/>
        <v>0</v>
      </c>
      <c r="AN113" s="854">
        <f t="shared" si="74"/>
        <v>3155.4235708118326</v>
      </c>
      <c r="AO113" s="854">
        <f t="shared" si="75"/>
        <v>161.02454902253561</v>
      </c>
      <c r="AP113" s="856">
        <f t="shared" si="76"/>
        <v>107.34969934835708</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107.34969934835708</v>
      </c>
      <c r="BD113" s="1082">
        <f t="shared" si="90"/>
        <v>10.850429728054918</v>
      </c>
      <c r="BE113" s="1056">
        <f t="shared" si="54"/>
        <v>330.07223876710452</v>
      </c>
      <c r="BF113" s="167">
        <v>0</v>
      </c>
      <c r="BG113" s="1075">
        <f t="shared" si="83"/>
        <v>330.07223876710452</v>
      </c>
      <c r="BI113" s="1055">
        <f t="shared" si="84"/>
        <v>211.87210969069255</v>
      </c>
      <c r="BJ113" s="1056">
        <f t="shared" si="85"/>
        <v>107.34969934835708</v>
      </c>
      <c r="BK113" s="1082">
        <f t="shared" si="86"/>
        <v>10.850429728054918</v>
      </c>
      <c r="BL113" s="1056">
        <f t="shared" si="55"/>
        <v>330.07223876710452</v>
      </c>
      <c r="BM113" s="167">
        <v>0</v>
      </c>
      <c r="BN113" s="1075">
        <f t="shared" si="87"/>
        <v>330.07223876710452</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129.48441684914823</v>
      </c>
      <c r="Y114" s="853">
        <f>Parameters!S284</f>
        <v>0.71500000000000008</v>
      </c>
      <c r="Z114" s="853">
        <f t="shared" si="63"/>
        <v>0.4</v>
      </c>
      <c r="AA114" s="854">
        <f t="shared" si="64"/>
        <v>18.516271609428202</v>
      </c>
      <c r="AB114" s="854">
        <f t="shared" si="65"/>
        <v>18.516271609428202</v>
      </c>
      <c r="AC114" s="855">
        <f t="shared" si="66"/>
        <v>0</v>
      </c>
      <c r="AD114" s="854">
        <f t="shared" si="67"/>
        <v>3020.0480189287559</v>
      </c>
      <c r="AE114" s="854">
        <f t="shared" si="68"/>
        <v>153.89182349250507</v>
      </c>
      <c r="AF114" s="856">
        <f t="shared" si="69"/>
        <v>102.59454899500338</v>
      </c>
      <c r="AG114" s="4"/>
      <c r="AH114" s="852">
        <f>'Recycling - Case 3'!AM204</f>
        <v>129.48441684914823</v>
      </c>
      <c r="AI114" s="853">
        <f>Parameters!S284</f>
        <v>0.71500000000000008</v>
      </c>
      <c r="AJ114" s="853">
        <f t="shared" si="70"/>
        <v>0.4</v>
      </c>
      <c r="AK114" s="854">
        <f t="shared" si="71"/>
        <v>18.516271609428202</v>
      </c>
      <c r="AL114" s="854">
        <f t="shared" si="72"/>
        <v>18.516271609428202</v>
      </c>
      <c r="AM114" s="855">
        <f t="shared" si="73"/>
        <v>0</v>
      </c>
      <c r="AN114" s="854">
        <f t="shared" si="74"/>
        <v>3020.0480189287559</v>
      </c>
      <c r="AO114" s="854">
        <f t="shared" si="75"/>
        <v>153.89182349250507</v>
      </c>
      <c r="AP114" s="856">
        <f t="shared" si="76"/>
        <v>102.59454899500338</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102.59454899500338</v>
      </c>
      <c r="BD114" s="1082">
        <f t="shared" si="90"/>
        <v>11.017786104197439</v>
      </c>
      <c r="BE114" s="1056">
        <f t="shared" si="54"/>
        <v>319.1292037098446</v>
      </c>
      <c r="BF114" s="167">
        <v>0</v>
      </c>
      <c r="BG114" s="1075">
        <f t="shared" si="83"/>
        <v>319.1292037098446</v>
      </c>
      <c r="BI114" s="1055">
        <f t="shared" si="84"/>
        <v>205.51686861064377</v>
      </c>
      <c r="BJ114" s="1056">
        <f t="shared" si="85"/>
        <v>102.59454899500338</v>
      </c>
      <c r="BK114" s="1082">
        <f t="shared" si="86"/>
        <v>11.017786104197439</v>
      </c>
      <c r="BL114" s="1056">
        <f t="shared" si="55"/>
        <v>319.1292037098446</v>
      </c>
      <c r="BM114" s="167">
        <v>0</v>
      </c>
      <c r="BN114" s="1075">
        <f t="shared" si="87"/>
        <v>319.1292037098446</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156.20427331765214</v>
      </c>
      <c r="Y115" s="853">
        <f>Parameters!S285</f>
        <v>0.71500000000000008</v>
      </c>
      <c r="Z115" s="853">
        <f t="shared" si="63"/>
        <v>0.4</v>
      </c>
      <c r="AA115" s="854">
        <f t="shared" si="64"/>
        <v>22.337211084424258</v>
      </c>
      <c r="AB115" s="854">
        <f t="shared" si="65"/>
        <v>22.337211084424258</v>
      </c>
      <c r="AC115" s="855">
        <f t="shared" si="66"/>
        <v>0</v>
      </c>
      <c r="AD115" s="854">
        <f t="shared" si="67"/>
        <v>2895.0957500945465</v>
      </c>
      <c r="AE115" s="854">
        <f t="shared" si="68"/>
        <v>147.28947991863396</v>
      </c>
      <c r="AF115" s="856">
        <f t="shared" si="69"/>
        <v>98.192986612422644</v>
      </c>
      <c r="AG115" s="4"/>
      <c r="AH115" s="852">
        <f>'Recycling - Case 3'!AM205</f>
        <v>156.20427331765214</v>
      </c>
      <c r="AI115" s="853">
        <f>Parameters!S285</f>
        <v>0.71500000000000008</v>
      </c>
      <c r="AJ115" s="853">
        <f t="shared" si="70"/>
        <v>0.4</v>
      </c>
      <c r="AK115" s="854">
        <f t="shared" si="71"/>
        <v>22.337211084424258</v>
      </c>
      <c r="AL115" s="854">
        <f t="shared" si="72"/>
        <v>22.337211084424258</v>
      </c>
      <c r="AM115" s="855">
        <f t="shared" si="73"/>
        <v>0</v>
      </c>
      <c r="AN115" s="854">
        <f t="shared" si="74"/>
        <v>2895.0957500945465</v>
      </c>
      <c r="AO115" s="854">
        <f t="shared" si="75"/>
        <v>147.28947991863396</v>
      </c>
      <c r="AP115" s="856">
        <f t="shared" si="76"/>
        <v>98.192986612422644</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98.192986612422644</v>
      </c>
      <c r="BD115" s="1082">
        <f t="shared" si="90"/>
        <v>11.180360403500279</v>
      </c>
      <c r="BE115" s="1056">
        <f t="shared" si="54"/>
        <v>308.84972549372685</v>
      </c>
      <c r="BF115" s="167">
        <v>0</v>
      </c>
      <c r="BG115" s="1075">
        <f t="shared" si="83"/>
        <v>308.84972549372685</v>
      </c>
      <c r="BI115" s="1055">
        <f t="shared" si="84"/>
        <v>199.47637847780393</v>
      </c>
      <c r="BJ115" s="1056">
        <f t="shared" si="85"/>
        <v>98.192986612422644</v>
      </c>
      <c r="BK115" s="1082">
        <f t="shared" si="86"/>
        <v>11.180360403500279</v>
      </c>
      <c r="BL115" s="1056">
        <f t="shared" si="55"/>
        <v>308.84972549372685</v>
      </c>
      <c r="BM115" s="167">
        <v>0</v>
      </c>
      <c r="BN115" s="1075">
        <f t="shared" si="87"/>
        <v>308.84972549372685</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181.85735445438314</v>
      </c>
      <c r="Y116" s="853">
        <f>Parameters!S286</f>
        <v>0.71500000000000008</v>
      </c>
      <c r="Z116" s="853">
        <f t="shared" si="63"/>
        <v>0.4</v>
      </c>
      <c r="AA116" s="854">
        <f t="shared" si="64"/>
        <v>26.005601686976792</v>
      </c>
      <c r="AB116" s="854">
        <f t="shared" si="65"/>
        <v>26.005601686976792</v>
      </c>
      <c r="AC116" s="855">
        <f t="shared" si="66"/>
        <v>0</v>
      </c>
      <c r="AD116" s="854">
        <f t="shared" si="67"/>
        <v>2779.9058659238749</v>
      </c>
      <c r="AE116" s="854">
        <f t="shared" si="68"/>
        <v>141.19548585764807</v>
      </c>
      <c r="AF116" s="856">
        <f t="shared" si="69"/>
        <v>94.130323905098706</v>
      </c>
      <c r="AG116" s="4"/>
      <c r="AH116" s="852">
        <f>'Recycling - Case 3'!AM206</f>
        <v>181.85735445438314</v>
      </c>
      <c r="AI116" s="853">
        <f>Parameters!S286</f>
        <v>0.71500000000000008</v>
      </c>
      <c r="AJ116" s="853">
        <f t="shared" si="70"/>
        <v>0.4</v>
      </c>
      <c r="AK116" s="854">
        <f t="shared" si="71"/>
        <v>26.005601686976792</v>
      </c>
      <c r="AL116" s="854">
        <f t="shared" si="72"/>
        <v>26.005601686976792</v>
      </c>
      <c r="AM116" s="855">
        <f t="shared" si="73"/>
        <v>0</v>
      </c>
      <c r="AN116" s="854">
        <f t="shared" si="74"/>
        <v>2779.9058659238749</v>
      </c>
      <c r="AO116" s="854">
        <f t="shared" si="75"/>
        <v>141.19548585764807</v>
      </c>
      <c r="AP116" s="856">
        <f t="shared" si="76"/>
        <v>94.130323905098706</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94.130323905098706</v>
      </c>
      <c r="BD116" s="1082">
        <f t="shared" si="90"/>
        <v>11.33846194349141</v>
      </c>
      <c r="BE116" s="1056">
        <f t="shared" si="54"/>
        <v>299.20402645008642</v>
      </c>
      <c r="BF116" s="167">
        <v>0</v>
      </c>
      <c r="BG116" s="1075">
        <f t="shared" si="83"/>
        <v>299.20402645008642</v>
      </c>
      <c r="BI116" s="1055">
        <f t="shared" si="84"/>
        <v>193.73524060149632</v>
      </c>
      <c r="BJ116" s="1056">
        <f t="shared" si="85"/>
        <v>94.130323905098706</v>
      </c>
      <c r="BK116" s="1082">
        <f t="shared" si="86"/>
        <v>11.33846194349141</v>
      </c>
      <c r="BL116" s="1056">
        <f t="shared" si="55"/>
        <v>299.20402645008642</v>
      </c>
      <c r="BM116" s="167">
        <v>0</v>
      </c>
      <c r="BN116" s="1075">
        <f t="shared" si="87"/>
        <v>299.20402645008642</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207.81347092406131</v>
      </c>
      <c r="Y117" s="853">
        <f>Parameters!S287</f>
        <v>0.71500000000000008</v>
      </c>
      <c r="Z117" s="853">
        <f t="shared" si="63"/>
        <v>0.4</v>
      </c>
      <c r="AA117" s="854">
        <f t="shared" si="64"/>
        <v>29.717326342140773</v>
      </c>
      <c r="AB117" s="854">
        <f t="shared" si="65"/>
        <v>29.717326342140773</v>
      </c>
      <c r="AC117" s="855">
        <f t="shared" si="66"/>
        <v>0</v>
      </c>
      <c r="AD117" s="854">
        <f t="shared" si="67"/>
        <v>2674.0455833510673</v>
      </c>
      <c r="AE117" s="854">
        <f t="shared" si="68"/>
        <v>135.57760891494831</v>
      </c>
      <c r="AF117" s="856">
        <f t="shared" si="69"/>
        <v>90.385072609965547</v>
      </c>
      <c r="AG117" s="4"/>
      <c r="AH117" s="852">
        <f>'Recycling - Case 3'!AM207</f>
        <v>207.81347092406131</v>
      </c>
      <c r="AI117" s="853">
        <f>Parameters!S287</f>
        <v>0.71500000000000008</v>
      </c>
      <c r="AJ117" s="853">
        <f t="shared" si="70"/>
        <v>0.4</v>
      </c>
      <c r="AK117" s="854">
        <f t="shared" si="71"/>
        <v>29.717326342140773</v>
      </c>
      <c r="AL117" s="854">
        <f t="shared" si="72"/>
        <v>29.717326342140773</v>
      </c>
      <c r="AM117" s="855">
        <f t="shared" si="73"/>
        <v>0</v>
      </c>
      <c r="AN117" s="854">
        <f t="shared" si="74"/>
        <v>2674.0455833510673</v>
      </c>
      <c r="AO117" s="854">
        <f t="shared" si="75"/>
        <v>135.57760891494831</v>
      </c>
      <c r="AP117" s="856">
        <f t="shared" si="76"/>
        <v>90.385072609965547</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90.385072609965547</v>
      </c>
      <c r="BD117" s="1082">
        <f t="shared" si="90"/>
        <v>11.491487177766681</v>
      </c>
      <c r="BE117" s="1056">
        <f t="shared" si="54"/>
        <v>290.15453509419837</v>
      </c>
      <c r="BF117" s="167">
        <v>0</v>
      </c>
      <c r="BG117" s="1075">
        <f t="shared" si="83"/>
        <v>290.15453509419837</v>
      </c>
      <c r="BI117" s="1055">
        <f t="shared" si="84"/>
        <v>188.27797530646615</v>
      </c>
      <c r="BJ117" s="1056">
        <f t="shared" si="85"/>
        <v>90.385072609965547</v>
      </c>
      <c r="BK117" s="1082">
        <f t="shared" si="86"/>
        <v>11.491487177766681</v>
      </c>
      <c r="BL117" s="1056">
        <f t="shared" si="55"/>
        <v>290.15453509419837</v>
      </c>
      <c r="BM117" s="167">
        <v>0</v>
      </c>
      <c r="BN117" s="1075">
        <f t="shared" si="87"/>
        <v>290.15453509419837</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234.21262382027572</v>
      </c>
      <c r="Y118" s="853">
        <f>Parameters!S288</f>
        <v>0.71500000000000008</v>
      </c>
      <c r="Z118" s="853">
        <f t="shared" si="63"/>
        <v>0.4</v>
      </c>
      <c r="AA118" s="854">
        <f t="shared" si="64"/>
        <v>33.492405206299438</v>
      </c>
      <c r="AB118" s="854">
        <f t="shared" si="65"/>
        <v>33.492405206299438</v>
      </c>
      <c r="AC118" s="855">
        <f t="shared" si="66"/>
        <v>0</v>
      </c>
      <c r="AD118" s="854">
        <f t="shared" si="67"/>
        <v>2577.1232465460112</v>
      </c>
      <c r="AE118" s="854">
        <f t="shared" si="68"/>
        <v>130.41474201135546</v>
      </c>
      <c r="AF118" s="856">
        <f t="shared" si="69"/>
        <v>86.943161340903643</v>
      </c>
      <c r="AG118" s="4"/>
      <c r="AH118" s="852">
        <f>'Recycling - Case 3'!AM208</f>
        <v>234.21262382027572</v>
      </c>
      <c r="AI118" s="853">
        <f>Parameters!S288</f>
        <v>0.71500000000000008</v>
      </c>
      <c r="AJ118" s="853">
        <f t="shared" si="70"/>
        <v>0.4</v>
      </c>
      <c r="AK118" s="854">
        <f t="shared" si="71"/>
        <v>33.492405206299438</v>
      </c>
      <c r="AL118" s="854">
        <f t="shared" si="72"/>
        <v>33.492405206299438</v>
      </c>
      <c r="AM118" s="855">
        <f t="shared" si="73"/>
        <v>0</v>
      </c>
      <c r="AN118" s="854">
        <f t="shared" si="74"/>
        <v>2577.1232465460112</v>
      </c>
      <c r="AO118" s="854">
        <f t="shared" si="75"/>
        <v>130.41474201135546</v>
      </c>
      <c r="AP118" s="856">
        <f t="shared" si="76"/>
        <v>86.943161340903643</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86.943161340903643</v>
      </c>
      <c r="BD118" s="1082">
        <f t="shared" si="90"/>
        <v>11.639752814487322</v>
      </c>
      <c r="BE118" s="1056">
        <f t="shared" si="54"/>
        <v>281.67362035628037</v>
      </c>
      <c r="BF118" s="167">
        <v>0</v>
      </c>
      <c r="BG118" s="1075">
        <f t="shared" si="83"/>
        <v>281.67362035628037</v>
      </c>
      <c r="BI118" s="1055">
        <f t="shared" si="84"/>
        <v>183.09070620088937</v>
      </c>
      <c r="BJ118" s="1056">
        <f t="shared" si="85"/>
        <v>86.943161340903643</v>
      </c>
      <c r="BK118" s="1082">
        <f t="shared" si="86"/>
        <v>11.639752814487322</v>
      </c>
      <c r="BL118" s="1056">
        <f t="shared" si="55"/>
        <v>281.67362035628037</v>
      </c>
      <c r="BM118" s="167">
        <v>0</v>
      </c>
      <c r="BN118" s="1075">
        <f t="shared" si="87"/>
        <v>281.67362035628037</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261.07831930130334</v>
      </c>
      <c r="Y119" s="853">
        <f>Parameters!S289</f>
        <v>0.71500000000000008</v>
      </c>
      <c r="Z119" s="853">
        <f t="shared" si="63"/>
        <v>0.4</v>
      </c>
      <c r="AA119" s="854">
        <f t="shared" si="64"/>
        <v>37.334199660086384</v>
      </c>
      <c r="AB119" s="854">
        <f t="shared" si="65"/>
        <v>37.334199660086384</v>
      </c>
      <c r="AC119" s="855">
        <f t="shared" si="66"/>
        <v>0</v>
      </c>
      <c r="AD119" s="854">
        <f t="shared" si="67"/>
        <v>2488.7696623394604</v>
      </c>
      <c r="AE119" s="854">
        <f t="shared" si="68"/>
        <v>125.68778386663725</v>
      </c>
      <c r="AF119" s="856">
        <f t="shared" si="69"/>
        <v>83.791855911091503</v>
      </c>
      <c r="AG119" s="4"/>
      <c r="AH119" s="852">
        <f>'Recycling - Case 3'!AM209</f>
        <v>261.07831930130334</v>
      </c>
      <c r="AI119" s="853">
        <f>Parameters!S289</f>
        <v>0.71500000000000008</v>
      </c>
      <c r="AJ119" s="853">
        <f t="shared" si="70"/>
        <v>0.4</v>
      </c>
      <c r="AK119" s="854">
        <f t="shared" si="71"/>
        <v>37.334199660086384</v>
      </c>
      <c r="AL119" s="854">
        <f t="shared" si="72"/>
        <v>37.334199660086384</v>
      </c>
      <c r="AM119" s="855">
        <f t="shared" si="73"/>
        <v>0</v>
      </c>
      <c r="AN119" s="854">
        <f t="shared" si="74"/>
        <v>2488.7696623394604</v>
      </c>
      <c r="AO119" s="854">
        <f t="shared" si="75"/>
        <v>125.68778386663725</v>
      </c>
      <c r="AP119" s="856">
        <f t="shared" si="76"/>
        <v>83.791855911091503</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83.791855911091503</v>
      </c>
      <c r="BD119" s="1082">
        <f t="shared" si="90"/>
        <v>11.783557225813501</v>
      </c>
      <c r="BE119" s="1056">
        <f t="shared" si="54"/>
        <v>273.7356471292992</v>
      </c>
      <c r="BF119" s="167">
        <v>0</v>
      </c>
      <c r="BG119" s="1075">
        <f t="shared" si="83"/>
        <v>273.7356471292992</v>
      </c>
      <c r="BI119" s="1055">
        <f t="shared" si="84"/>
        <v>178.16023399239415</v>
      </c>
      <c r="BJ119" s="1056">
        <f t="shared" si="85"/>
        <v>83.791855911091503</v>
      </c>
      <c r="BK119" s="1082">
        <f t="shared" si="86"/>
        <v>11.783557225813501</v>
      </c>
      <c r="BL119" s="1056">
        <f t="shared" si="55"/>
        <v>273.7356471292992</v>
      </c>
      <c r="BM119" s="167">
        <v>0</v>
      </c>
      <c r="BN119" s="1075">
        <f t="shared" si="87"/>
        <v>273.7356471292992</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288.86695004613648</v>
      </c>
      <c r="Y120" s="858">
        <f>Parameters!S290</f>
        <v>0.71500000000000008</v>
      </c>
      <c r="Z120" s="858">
        <f t="shared" si="63"/>
        <v>0.4</v>
      </c>
      <c r="AA120" s="859">
        <f>X120*Z120*Y120*$D$4</f>
        <v>41.307973856597521</v>
      </c>
      <c r="AB120" s="859">
        <f t="shared" si="65"/>
        <v>41.307973856597521</v>
      </c>
      <c r="AC120" s="860">
        <f t="shared" si="66"/>
        <v>0</v>
      </c>
      <c r="AD120" s="859">
        <f t="shared" si="67"/>
        <v>2408.6989074785988</v>
      </c>
      <c r="AE120" s="859">
        <f t="shared" si="68"/>
        <v>121.37872871745914</v>
      </c>
      <c r="AF120" s="861">
        <f t="shared" si="69"/>
        <v>80.919152478306088</v>
      </c>
      <c r="AG120" s="4"/>
      <c r="AH120" s="857">
        <f>'Recycling - Case 3'!AM210</f>
        <v>288.86695004613648</v>
      </c>
      <c r="AI120" s="858">
        <f>Parameters!S290</f>
        <v>0.71500000000000008</v>
      </c>
      <c r="AJ120" s="858">
        <f t="shared" si="70"/>
        <v>0.4</v>
      </c>
      <c r="AK120" s="859">
        <f t="shared" si="71"/>
        <v>41.307973856597521</v>
      </c>
      <c r="AL120" s="859">
        <f t="shared" si="72"/>
        <v>41.307973856597521</v>
      </c>
      <c r="AM120" s="860">
        <f t="shared" si="73"/>
        <v>0</v>
      </c>
      <c r="AN120" s="859">
        <f t="shared" si="74"/>
        <v>2408.6989074785988</v>
      </c>
      <c r="AO120" s="859">
        <f t="shared" si="75"/>
        <v>121.37872871745914</v>
      </c>
      <c r="AP120" s="861">
        <f t="shared" si="76"/>
        <v>80.919152478306088</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80.919152478306088</v>
      </c>
      <c r="BD120" s="1083">
        <f t="shared" si="90"/>
        <v>11.923181516259421</v>
      </c>
      <c r="BE120" s="1058">
        <f t="shared" si="54"/>
        <v>266.31633745536874</v>
      </c>
      <c r="BF120" s="1059">
        <v>0</v>
      </c>
      <c r="BG120" s="1076">
        <f t="shared" si="83"/>
        <v>266.31633745536874</v>
      </c>
      <c r="BI120" s="1057">
        <f t="shared" si="84"/>
        <v>173.47400346080323</v>
      </c>
      <c r="BJ120" s="1058">
        <f t="shared" si="85"/>
        <v>80.919152478306088</v>
      </c>
      <c r="BK120" s="1083">
        <f t="shared" si="86"/>
        <v>11.923181516259421</v>
      </c>
      <c r="BL120" s="1058">
        <f t="shared" si="55"/>
        <v>266.31633745536874</v>
      </c>
      <c r="BM120" s="1059">
        <v>0</v>
      </c>
      <c r="BN120" s="1076">
        <f t="shared" si="87"/>
        <v>266.31633745536874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95" t="s">
        <v>184</v>
      </c>
    </row>
    <row r="5" spans="1:23">
      <c r="A5" s="127" t="s">
        <v>180</v>
      </c>
      <c r="B5" t="s">
        <v>179</v>
      </c>
      <c r="C5">
        <v>2</v>
      </c>
      <c r="D5">
        <v>0.8</v>
      </c>
      <c r="F5" s="1995"/>
    </row>
    <row r="6" spans="1:23">
      <c r="A6" s="157" t="s">
        <v>181</v>
      </c>
      <c r="F6" s="1995"/>
    </row>
    <row r="7" spans="1:23">
      <c r="A7" s="127" t="s">
        <v>176</v>
      </c>
      <c r="B7" t="s">
        <v>183</v>
      </c>
      <c r="C7">
        <v>0.6</v>
      </c>
      <c r="D7">
        <v>0.24</v>
      </c>
      <c r="F7" s="1995"/>
    </row>
    <row r="8" spans="1:23" ht="15.75" thickBot="1">
      <c r="A8" s="172" t="s">
        <v>180</v>
      </c>
      <c r="B8" s="163" t="s">
        <v>183</v>
      </c>
      <c r="C8" s="1107" t="s">
        <v>182</v>
      </c>
      <c r="D8" s="1107" t="s">
        <v>182</v>
      </c>
      <c r="E8" s="163"/>
      <c r="F8" s="1996"/>
    </row>
    <row r="9" spans="1:23" ht="15.75" thickBot="1">
      <c r="C9" s="395"/>
      <c r="D9" s="395"/>
      <c r="F9" s="1193"/>
    </row>
    <row r="10" spans="1:23" ht="15.75" thickBot="1">
      <c r="B10" s="1980" t="s">
        <v>510</v>
      </c>
      <c r="C10" s="1981"/>
      <c r="D10" s="1981"/>
      <c r="E10" s="1981"/>
      <c r="F10" s="1981"/>
      <c r="G10" s="1981"/>
      <c r="H10" s="1981"/>
      <c r="I10" s="1981"/>
      <c r="J10" s="1982"/>
      <c r="K10" s="1977" t="s">
        <v>509</v>
      </c>
      <c r="L10" s="1978"/>
      <c r="M10" s="1978"/>
      <c r="N10" s="1978"/>
      <c r="O10" s="1978"/>
      <c r="P10" s="1978"/>
      <c r="Q10" s="1978"/>
      <c r="R10" s="1978"/>
      <c r="S10" s="1979"/>
      <c r="T10" s="1983" t="s">
        <v>511</v>
      </c>
      <c r="U10" s="1984"/>
      <c r="V10" s="1984"/>
      <c r="W10" s="1985"/>
    </row>
    <row r="11" spans="1:23" ht="28.9" customHeight="1">
      <c r="A11" s="1993" t="s">
        <v>217</v>
      </c>
      <c r="B11" s="774" t="s">
        <v>619</v>
      </c>
      <c r="C11" s="1991" t="s">
        <v>495</v>
      </c>
      <c r="D11" s="1992"/>
      <c r="E11" s="1991" t="s">
        <v>289</v>
      </c>
      <c r="F11" s="1992"/>
      <c r="G11" s="1991" t="s">
        <v>290</v>
      </c>
      <c r="H11" s="1999"/>
      <c r="I11" s="1997" t="s">
        <v>287</v>
      </c>
      <c r="J11" s="1998"/>
      <c r="K11" s="474" t="s">
        <v>507</v>
      </c>
      <c r="L11" s="1986" t="s">
        <v>495</v>
      </c>
      <c r="M11" s="1987"/>
      <c r="N11" s="1986" t="s">
        <v>289</v>
      </c>
      <c r="O11" s="1987"/>
      <c r="P11" s="1986" t="s">
        <v>290</v>
      </c>
      <c r="Q11" s="1988"/>
      <c r="R11" s="1989" t="s">
        <v>287</v>
      </c>
      <c r="S11" s="1990"/>
      <c r="T11" s="1975" t="s">
        <v>508</v>
      </c>
      <c r="U11" s="1976"/>
      <c r="V11" s="1975" t="s">
        <v>783</v>
      </c>
      <c r="W11" s="1976"/>
    </row>
    <row r="12" spans="1:23" ht="29.45" customHeight="1" thickBot="1">
      <c r="A12" s="1994"/>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1053.1320706841414</v>
      </c>
      <c r="L63" s="647">
        <v>0</v>
      </c>
      <c r="M63" s="647">
        <f>1-L63</f>
        <v>1</v>
      </c>
      <c r="N63" s="115">
        <v>0</v>
      </c>
      <c r="O63" s="115">
        <v>0</v>
      </c>
      <c r="P63" s="737">
        <f>L63*$D$5*'Input data'!U100/1000-N63</f>
        <v>0</v>
      </c>
      <c r="Q63" s="738">
        <f>M63*$D$4*K63/1000-O63</f>
        <v>4.2125282827365655</v>
      </c>
      <c r="R63" s="115"/>
      <c r="S63" s="1195">
        <f>M63*$D$7*K63/1000</f>
        <v>0.25275169696419392</v>
      </c>
      <c r="T63" s="1196">
        <f>G63+P63</f>
        <v>0</v>
      </c>
      <c r="U63" s="1197">
        <f>H63+Q63</f>
        <v>7.9949445662827037</v>
      </c>
      <c r="V63" s="1197">
        <f>I63+R63</f>
        <v>0</v>
      </c>
      <c r="W63" s="1198">
        <f>J63+S63</f>
        <v>0.4796966739769622</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1081.5665793759479</v>
      </c>
      <c r="L64" s="114">
        <v>0</v>
      </c>
      <c r="M64" s="114">
        <f t="shared" ref="M64:M80" si="4">1-L64</f>
        <v>1</v>
      </c>
      <c r="N64">
        <v>0</v>
      </c>
      <c r="O64">
        <v>0</v>
      </c>
      <c r="P64" s="178">
        <f>L64*$D$5*'Input data'!U101/1000-N64</f>
        <v>0</v>
      </c>
      <c r="Q64" s="419">
        <f t="shared" ref="Q64:Q114" si="5">M64*$D$4*K64/1000-O64</f>
        <v>4.3262663175037916</v>
      </c>
      <c r="S64" s="1199">
        <f t="shared" ref="S64:S114" si="6">M64*$D$7*K64/1000</f>
        <v>0.2595759790502275</v>
      </c>
      <c r="T64" s="1200">
        <f t="shared" ref="T64:W80" si="7">G64+P64</f>
        <v>0</v>
      </c>
      <c r="U64" s="1201">
        <f t="shared" si="7"/>
        <v>8.1869098469141797</v>
      </c>
      <c r="V64" s="1201">
        <f t="shared" si="7"/>
        <v>0</v>
      </c>
      <c r="W64" s="1202">
        <f t="shared" si="7"/>
        <v>0.49121459081485075</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1121.5886782043056</v>
      </c>
      <c r="L65" s="114">
        <v>0</v>
      </c>
      <c r="M65" s="114">
        <f t="shared" si="4"/>
        <v>1</v>
      </c>
      <c r="N65">
        <v>0</v>
      </c>
      <c r="O65">
        <v>0</v>
      </c>
      <c r="P65" s="178">
        <f>L65*$D$5*'Input data'!U102/1000-N65</f>
        <v>0</v>
      </c>
      <c r="Q65" s="419">
        <f>M65*$D$4*K65/1000-O65</f>
        <v>4.4863547128172225</v>
      </c>
      <c r="S65" s="1199">
        <f t="shared" si="6"/>
        <v>0.2691812827690333</v>
      </c>
      <c r="T65" s="1200">
        <f t="shared" si="7"/>
        <v>0</v>
      </c>
      <c r="U65" s="1201">
        <f t="shared" si="7"/>
        <v>8.4005538182423649</v>
      </c>
      <c r="V65" s="1201">
        <f t="shared" si="7"/>
        <v>0</v>
      </c>
      <c r="W65" s="1202">
        <f t="shared" si="7"/>
        <v>0.50403322909454185</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1154.6652159161829</v>
      </c>
      <c r="L66" s="114">
        <v>0</v>
      </c>
      <c r="M66" s="114">
        <f t="shared" si="4"/>
        <v>1</v>
      </c>
      <c r="N66">
        <v>0</v>
      </c>
      <c r="O66">
        <v>0</v>
      </c>
      <c r="P66" s="178">
        <f>L66*$D$5*'Input data'!U103/1000-N66</f>
        <v>0</v>
      </c>
      <c r="Q66" s="419">
        <f t="shared" si="5"/>
        <v>4.6186608636647319</v>
      </c>
      <c r="S66" s="1199">
        <f t="shared" si="6"/>
        <v>0.27711965181988385</v>
      </c>
      <c r="T66" s="1200">
        <f t="shared" si="7"/>
        <v>0</v>
      </c>
      <c r="U66" s="1201">
        <f t="shared" si="7"/>
        <v>8.5829769848468604</v>
      </c>
      <c r="V66" s="1201">
        <f t="shared" si="7"/>
        <v>0</v>
      </c>
      <c r="W66" s="1202">
        <f t="shared" si="7"/>
        <v>0.51497861909081155</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1207.2550522032539</v>
      </c>
      <c r="L67" s="114">
        <v>0</v>
      </c>
      <c r="M67" s="114">
        <f t="shared" si="4"/>
        <v>1</v>
      </c>
      <c r="N67">
        <v>0</v>
      </c>
      <c r="O67">
        <v>0</v>
      </c>
      <c r="P67" s="178">
        <f>L67*$D$5*'Input data'!U104/1000-N67</f>
        <v>0</v>
      </c>
      <c r="Q67" s="419">
        <f t="shared" si="5"/>
        <v>4.8290202088130156</v>
      </c>
      <c r="S67" s="1199">
        <f t="shared" si="6"/>
        <v>0.28974121252878093</v>
      </c>
      <c r="T67" s="1200">
        <f t="shared" si="7"/>
        <v>0</v>
      </c>
      <c r="U67" s="1201">
        <f t="shared" si="7"/>
        <v>8.8405305695330263</v>
      </c>
      <c r="V67" s="1201">
        <f t="shared" si="7"/>
        <v>0</v>
      </c>
      <c r="W67" s="1202">
        <f t="shared" si="7"/>
        <v>0.53043183417198159</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1270.9625811374844</v>
      </c>
      <c r="L68" s="114">
        <v>0</v>
      </c>
      <c r="M68" s="114">
        <f t="shared" si="4"/>
        <v>1</v>
      </c>
      <c r="N68">
        <v>0</v>
      </c>
      <c r="O68">
        <v>0</v>
      </c>
      <c r="P68" s="178">
        <f>L68*$D$5*'Input data'!U105/1000-N68</f>
        <v>0</v>
      </c>
      <c r="Q68" s="419">
        <f t="shared" si="5"/>
        <v>5.083850324549938</v>
      </c>
      <c r="S68" s="1199">
        <f t="shared" si="6"/>
        <v>0.30503101947299627</v>
      </c>
      <c r="T68" s="1200">
        <f t="shared" si="7"/>
        <v>0</v>
      </c>
      <c r="U68" s="1201">
        <f t="shared" si="7"/>
        <v>9.1411795007047232</v>
      </c>
      <c r="V68" s="1201">
        <f t="shared" si="7"/>
        <v>0</v>
      </c>
      <c r="W68" s="1202">
        <f t="shared" si="7"/>
        <v>0.5484707700422834</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1342.1847524806137</v>
      </c>
      <c r="L69" s="114">
        <v>0</v>
      </c>
      <c r="M69" s="114">
        <f t="shared" si="4"/>
        <v>1</v>
      </c>
      <c r="N69">
        <v>0</v>
      </c>
      <c r="O69">
        <v>0</v>
      </c>
      <c r="P69" s="178">
        <f>L69*$D$5*'Input data'!U106/1000-N69</f>
        <v>0</v>
      </c>
      <c r="Q69" s="419">
        <f t="shared" si="5"/>
        <v>5.3687390099224546</v>
      </c>
      <c r="S69" s="1199">
        <f t="shared" si="6"/>
        <v>0.32212434059534728</v>
      </c>
      <c r="T69" s="1200">
        <f t="shared" si="7"/>
        <v>0</v>
      </c>
      <c r="U69" s="1201">
        <f t="shared" si="7"/>
        <v>9.471887001512016</v>
      </c>
      <c r="V69" s="1201">
        <f t="shared" si="7"/>
        <v>0</v>
      </c>
      <c r="W69" s="1202">
        <f t="shared" si="7"/>
        <v>0.56831322009072094</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1414.1322425500148</v>
      </c>
      <c r="L70" s="114">
        <v>0</v>
      </c>
      <c r="M70" s="114">
        <f t="shared" si="4"/>
        <v>1</v>
      </c>
      <c r="N70">
        <v>0</v>
      </c>
      <c r="O70">
        <v>0</v>
      </c>
      <c r="P70" s="178">
        <f>L70*$D$5*'Input data'!U107/1000-N70</f>
        <v>0</v>
      </c>
      <c r="Q70" s="419">
        <f t="shared" si="5"/>
        <v>5.6565289702000587</v>
      </c>
      <c r="S70" s="1199">
        <f t="shared" si="6"/>
        <v>0.33939173821200352</v>
      </c>
      <c r="T70" s="1200">
        <f t="shared" si="7"/>
        <v>0</v>
      </c>
      <c r="U70" s="1201">
        <f t="shared" si="7"/>
        <v>9.8048940291792857</v>
      </c>
      <c r="V70" s="1201">
        <f t="shared" si="7"/>
        <v>0</v>
      </c>
      <c r="W70" s="1202">
        <f t="shared" si="7"/>
        <v>0.58829364175075716</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1459.257863389337</v>
      </c>
      <c r="L71" s="114">
        <v>0</v>
      </c>
      <c r="M71" s="114">
        <f t="shared" si="4"/>
        <v>1</v>
      </c>
      <c r="N71">
        <v>0</v>
      </c>
      <c r="O71">
        <v>0</v>
      </c>
      <c r="P71" s="178">
        <f>L71*$D$5*'Input data'!U108/1000-N71</f>
        <v>0</v>
      </c>
      <c r="Q71" s="419">
        <f t="shared" si="5"/>
        <v>5.8370314535573478</v>
      </c>
      <c r="S71" s="1199">
        <f t="shared" si="6"/>
        <v>0.35022188721344089</v>
      </c>
      <c r="T71" s="1200">
        <f t="shared" si="7"/>
        <v>0</v>
      </c>
      <c r="U71" s="1201">
        <f t="shared" si="7"/>
        <v>10.031473219990682</v>
      </c>
      <c r="V71" s="1201">
        <f t="shared" si="7"/>
        <v>0</v>
      </c>
      <c r="W71" s="1202">
        <f t="shared" si="7"/>
        <v>0.60188839319944099</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1436.8131738369896</v>
      </c>
      <c r="L72" s="114">
        <v>0</v>
      </c>
      <c r="M72" s="114">
        <f t="shared" si="4"/>
        <v>1</v>
      </c>
      <c r="N72">
        <v>0</v>
      </c>
      <c r="O72">
        <v>0</v>
      </c>
      <c r="P72" s="178">
        <f>L72*$D$5*'Input data'!U109/1000-N72</f>
        <v>0</v>
      </c>
      <c r="Q72" s="419">
        <f t="shared" si="5"/>
        <v>5.7472526953479584</v>
      </c>
      <c r="S72" s="1199">
        <f t="shared" si="6"/>
        <v>0.34483516172087747</v>
      </c>
      <c r="T72" s="1200">
        <f t="shared" si="7"/>
        <v>0</v>
      </c>
      <c r="U72" s="1201">
        <f t="shared" si="7"/>
        <v>9.9869974931774017</v>
      </c>
      <c r="V72" s="1201">
        <f t="shared" si="7"/>
        <v>0</v>
      </c>
      <c r="W72" s="1202">
        <f t="shared" si="7"/>
        <v>0.599219849590644</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1480.4884266217236</v>
      </c>
      <c r="L73" s="114">
        <v>0</v>
      </c>
      <c r="M73" s="114">
        <f t="shared" si="4"/>
        <v>1</v>
      </c>
      <c r="N73">
        <v>0</v>
      </c>
      <c r="O73">
        <v>0</v>
      </c>
      <c r="P73" s="178">
        <f>L73*$D$5*'Input data'!U110/1000-N73</f>
        <v>0</v>
      </c>
      <c r="Q73" s="419">
        <f t="shared" si="5"/>
        <v>5.921953706486895</v>
      </c>
      <c r="S73" s="1199">
        <f t="shared" si="6"/>
        <v>0.35531722238921365</v>
      </c>
      <c r="T73" s="1200">
        <f t="shared" si="7"/>
        <v>0</v>
      </c>
      <c r="U73" s="1201">
        <f t="shared" si="7"/>
        <v>11.496632078830261</v>
      </c>
      <c r="V73" s="1201">
        <f t="shared" si="7"/>
        <v>0</v>
      </c>
      <c r="W73" s="1202">
        <f t="shared" si="7"/>
        <v>0.6897979247298156</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1529.1101558748317</v>
      </c>
      <c r="L74" s="114">
        <v>0.1</v>
      </c>
      <c r="M74" s="114">
        <f t="shared" si="4"/>
        <v>0.9</v>
      </c>
      <c r="N74">
        <v>0</v>
      </c>
      <c r="O74">
        <v>0</v>
      </c>
      <c r="P74" s="178">
        <f>L74*$D$5*K74/1000-N74</f>
        <v>0.12232881246998656</v>
      </c>
      <c r="Q74" s="419">
        <f t="shared" si="5"/>
        <v>5.5047965611493934</v>
      </c>
      <c r="S74" s="1199">
        <f t="shared" si="6"/>
        <v>0.3302877936689636</v>
      </c>
      <c r="T74" s="1200">
        <f t="shared" si="7"/>
        <v>0.1925427471253997</v>
      </c>
      <c r="U74" s="1201">
        <f t="shared" si="7"/>
        <v>12.175120353413643</v>
      </c>
      <c r="V74" s="1201">
        <f t="shared" si="7"/>
        <v>0</v>
      </c>
      <c r="W74" s="1202">
        <f t="shared" si="7"/>
        <v>0.73050722120481848</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1562.9547890294973</v>
      </c>
      <c r="L75" s="114">
        <v>0.1</v>
      </c>
      <c r="M75" s="114">
        <f t="shared" si="4"/>
        <v>0.9</v>
      </c>
      <c r="N75">
        <v>0</v>
      </c>
      <c r="O75">
        <v>0</v>
      </c>
      <c r="P75" s="178">
        <f t="shared" ref="P75:P114" si="8">L75*$D$5*K75/1000-N75</f>
        <v>0.12503638312235982</v>
      </c>
      <c r="Q75" s="419">
        <f t="shared" si="5"/>
        <v>5.6266372405061906</v>
      </c>
      <c r="S75" s="1199">
        <f t="shared" si="6"/>
        <v>0.3375982344303714</v>
      </c>
      <c r="T75" s="1200">
        <f t="shared" si="7"/>
        <v>0.20744034916744258</v>
      </c>
      <c r="U75" s="1201">
        <f t="shared" si="7"/>
        <v>13.455014014789054</v>
      </c>
      <c r="V75" s="1201">
        <f t="shared" si="7"/>
        <v>0</v>
      </c>
      <c r="W75" s="1202">
        <f t="shared" si="7"/>
        <v>0.80730084088734311</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1601.2161120405976</v>
      </c>
      <c r="L76" s="114">
        <v>0.1</v>
      </c>
      <c r="M76" s="114">
        <f t="shared" si="4"/>
        <v>0.9</v>
      </c>
      <c r="N76">
        <v>0</v>
      </c>
      <c r="O76">
        <v>0</v>
      </c>
      <c r="P76" s="178">
        <f t="shared" si="8"/>
        <v>0.12809728896324785</v>
      </c>
      <c r="Q76" s="419">
        <f t="shared" si="5"/>
        <v>5.7643780033461516</v>
      </c>
      <c r="S76" s="1199">
        <f t="shared" si="6"/>
        <v>0.3458626802007691</v>
      </c>
      <c r="T76" s="1200">
        <f t="shared" si="7"/>
        <v>0.22228469332565653</v>
      </c>
      <c r="U76" s="1201">
        <f t="shared" si="7"/>
        <v>14.712181417774971</v>
      </c>
      <c r="V76" s="1201">
        <f t="shared" si="7"/>
        <v>0</v>
      </c>
      <c r="W76" s="1202">
        <f t="shared" si="7"/>
        <v>0.88273088506649833</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1633.53953160422</v>
      </c>
      <c r="L77" s="114">
        <v>0.1</v>
      </c>
      <c r="M77" s="114">
        <f t="shared" si="4"/>
        <v>0.9</v>
      </c>
      <c r="N77">
        <v>0</v>
      </c>
      <c r="O77">
        <v>0</v>
      </c>
      <c r="P77" s="178">
        <f t="shared" si="8"/>
        <v>0.13068316252833762</v>
      </c>
      <c r="Q77" s="419">
        <f t="shared" si="5"/>
        <v>5.8807423137751922</v>
      </c>
      <c r="S77" s="1199">
        <f t="shared" si="6"/>
        <v>0.35284453882651151</v>
      </c>
      <c r="T77" s="1200">
        <f t="shared" si="7"/>
        <v>0.23595330618257898</v>
      </c>
      <c r="U77" s="1201">
        <f t="shared" si="7"/>
        <v>15.881405960928122</v>
      </c>
      <c r="V77" s="1201">
        <f t="shared" si="7"/>
        <v>0</v>
      </c>
      <c r="W77" s="1202">
        <f t="shared" si="7"/>
        <v>0.95288435765568713</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1651.8556219987643</v>
      </c>
      <c r="L78" s="114">
        <v>0.1</v>
      </c>
      <c r="M78" s="114">
        <f t="shared" si="4"/>
        <v>0.9</v>
      </c>
      <c r="N78">
        <v>0</v>
      </c>
      <c r="O78">
        <v>0</v>
      </c>
      <c r="P78" s="178">
        <f>L78*$D$5*K78/1000-N78</f>
        <v>0.13214844975990114</v>
      </c>
      <c r="Q78" s="419">
        <f t="shared" si="5"/>
        <v>5.946680239195552</v>
      </c>
      <c r="S78" s="1199">
        <f t="shared" si="6"/>
        <v>0.35680081435173311</v>
      </c>
      <c r="T78" s="1200">
        <f t="shared" si="7"/>
        <v>0.24777058426893236</v>
      </c>
      <c r="U78" s="1201">
        <f t="shared" si="7"/>
        <v>16.930783017553516</v>
      </c>
      <c r="V78" s="1201">
        <f t="shared" si="7"/>
        <v>0</v>
      </c>
      <c r="W78" s="1202">
        <f t="shared" si="7"/>
        <v>1.0158469810532109</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1668.6945897805754</v>
      </c>
      <c r="L79" s="114">
        <v>0.1</v>
      </c>
      <c r="M79" s="114">
        <f t="shared" si="4"/>
        <v>0.9</v>
      </c>
      <c r="N79">
        <v>0</v>
      </c>
      <c r="O79">
        <v>0</v>
      </c>
      <c r="P79" s="178">
        <f t="shared" si="8"/>
        <v>0.13349556718244604</v>
      </c>
      <c r="Q79" s="419">
        <f t="shared" si="5"/>
        <v>6.0073005232100716</v>
      </c>
      <c r="S79" s="1199">
        <f t="shared" si="6"/>
        <v>0.36043803139260427</v>
      </c>
      <c r="T79" s="1200">
        <f t="shared" si="7"/>
        <v>0.25870619647321014</v>
      </c>
      <c r="U79" s="1201">
        <f t="shared" si="7"/>
        <v>17.90231030583266</v>
      </c>
      <c r="V79" s="1201">
        <f t="shared" si="7"/>
        <v>0</v>
      </c>
      <c r="W79" s="1202">
        <f t="shared" si="7"/>
        <v>1.0741386183499595</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1791.5768124499484</v>
      </c>
      <c r="L82" s="114">
        <v>0.1</v>
      </c>
      <c r="M82" s="114">
        <f>1-L82</f>
        <v>0.9</v>
      </c>
      <c r="N82">
        <f>N80</f>
        <v>0</v>
      </c>
      <c r="O82">
        <f>O80</f>
        <v>0</v>
      </c>
      <c r="P82" s="178">
        <f>L82*$D$5*K82/1000-N82</f>
        <v>0.14332614499599589</v>
      </c>
      <c r="Q82" s="419">
        <f t="shared" si="5"/>
        <v>6.4496765248198145</v>
      </c>
      <c r="S82" s="1199">
        <f t="shared" si="6"/>
        <v>0.38698059148918884</v>
      </c>
      <c r="T82" s="1200">
        <f>G82+P82</f>
        <v>0.32128727502844628</v>
      </c>
      <c r="U82" s="1201">
        <f>H82+Q82</f>
        <v>20.389965044028429</v>
      </c>
      <c r="V82" s="1201">
        <f t="shared" si="9"/>
        <v>0</v>
      </c>
      <c r="W82" s="1202">
        <f t="shared" si="9"/>
        <v>1.2233979026417054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1874.0597998121038</v>
      </c>
      <c r="L83" s="114">
        <v>0.1</v>
      </c>
      <c r="M83" s="1211">
        <f t="shared" ref="M83:M114" si="14">1-L83</f>
        <v>0.9</v>
      </c>
      <c r="N83" s="53">
        <f t="shared" ref="N83:O98" si="15">N81</f>
        <v>0</v>
      </c>
      <c r="O83" s="53">
        <f t="shared" si="15"/>
        <v>0</v>
      </c>
      <c r="P83" s="178">
        <f t="shared" ref="P83:P112" si="16">L83*$D$5*K83/1000-N83</f>
        <v>0.14992478398496834</v>
      </c>
      <c r="Q83" s="519">
        <f t="shared" si="5"/>
        <v>6.7466152793235743</v>
      </c>
      <c r="R83" s="53"/>
      <c r="S83" s="1213">
        <f t="shared" si="6"/>
        <v>0.40479691675941443</v>
      </c>
      <c r="T83" s="1200">
        <f t="shared" si="9"/>
        <v>0.3745336209898521</v>
      </c>
      <c r="U83" s="1201">
        <f t="shared" si="9"/>
        <v>21.667059451790848</v>
      </c>
      <c r="V83" s="1201">
        <f t="shared" si="9"/>
        <v>0</v>
      </c>
      <c r="W83" s="1202">
        <f t="shared" si="9"/>
        <v>1.3000235671074507</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1827.8004177729149</v>
      </c>
      <c r="L84" s="114">
        <v>0.1</v>
      </c>
      <c r="M84" s="1211">
        <f t="shared" si="14"/>
        <v>0.9</v>
      </c>
      <c r="N84" s="53">
        <f t="shared" si="15"/>
        <v>0</v>
      </c>
      <c r="O84" s="53">
        <f t="shared" si="15"/>
        <v>0</v>
      </c>
      <c r="P84" s="178">
        <f t="shared" si="16"/>
        <v>0.14622403342183321</v>
      </c>
      <c r="Q84" s="519">
        <f t="shared" si="5"/>
        <v>6.5800815039824938</v>
      </c>
      <c r="R84" s="53"/>
      <c r="S84" s="1213">
        <f t="shared" si="6"/>
        <v>0.3948048902389496</v>
      </c>
      <c r="T84" s="1200">
        <f t="shared" si="9"/>
        <v>0.4223341541516335</v>
      </c>
      <c r="U84" s="1201">
        <f t="shared" si="9"/>
        <v>22.456413445946012</v>
      </c>
      <c r="V84" s="1201">
        <f t="shared" si="9"/>
        <v>0</v>
      </c>
      <c r="W84" s="1202">
        <f t="shared" si="9"/>
        <v>1.3473848067567606</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1941.8325667616298</v>
      </c>
      <c r="L85" s="114">
        <v>0.1</v>
      </c>
      <c r="M85" s="1211">
        <f t="shared" si="14"/>
        <v>0.9</v>
      </c>
      <c r="N85" s="53">
        <f t="shared" si="15"/>
        <v>0</v>
      </c>
      <c r="O85" s="53">
        <f t="shared" si="15"/>
        <v>0</v>
      </c>
      <c r="P85" s="178">
        <f t="shared" si="16"/>
        <v>0.15534660534093042</v>
      </c>
      <c r="Q85" s="519">
        <f t="shared" si="5"/>
        <v>6.9905972403418675</v>
      </c>
      <c r="R85" s="53"/>
      <c r="S85" s="1213">
        <f t="shared" si="6"/>
        <v>0.41943583442051202</v>
      </c>
      <c r="T85" s="1200">
        <f t="shared" si="9"/>
        <v>0.48781158654813067</v>
      </c>
      <c r="U85" s="1201">
        <f t="shared" si="9"/>
        <v>23.798549068039218</v>
      </c>
      <c r="V85" s="1201">
        <f t="shared" si="9"/>
        <v>0</v>
      </c>
      <c r="W85" s="1202">
        <f t="shared" si="9"/>
        <v>1.427912944082353</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2052.6080087372347</v>
      </c>
      <c r="L86" s="1211">
        <f>'Recycling - Case 1'!C31</f>
        <v>0.1</v>
      </c>
      <c r="M86" s="1211">
        <f t="shared" si="14"/>
        <v>0.9</v>
      </c>
      <c r="N86" s="53">
        <f t="shared" si="15"/>
        <v>0</v>
      </c>
      <c r="O86" s="53">
        <f t="shared" si="15"/>
        <v>0</v>
      </c>
      <c r="P86" s="178">
        <f t="shared" si="16"/>
        <v>0.16420864069897881</v>
      </c>
      <c r="Q86" s="519">
        <f t="shared" si="5"/>
        <v>7.3893888314540455</v>
      </c>
      <c r="R86" s="53"/>
      <c r="S86" s="1213">
        <f t="shared" si="6"/>
        <v>0.4433633298872427</v>
      </c>
      <c r="T86" s="1200">
        <f t="shared" si="9"/>
        <v>0.55788205913606248</v>
      </c>
      <c r="U86" s="1201">
        <f t="shared" si="9"/>
        <v>25.104692661122805</v>
      </c>
      <c r="V86" s="1201">
        <f t="shared" si="9"/>
        <v>0</v>
      </c>
      <c r="W86" s="1202">
        <f t="shared" si="9"/>
        <v>1.5062815596673684</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2165.9368373560555</v>
      </c>
      <c r="L87" s="1211">
        <f>L86</f>
        <v>0.1</v>
      </c>
      <c r="M87" s="1211">
        <f t="shared" si="14"/>
        <v>0.9</v>
      </c>
      <c r="N87" s="53">
        <f t="shared" si="15"/>
        <v>0</v>
      </c>
      <c r="O87" s="53">
        <f t="shared" si="15"/>
        <v>0</v>
      </c>
      <c r="P87" s="178">
        <f t="shared" si="16"/>
        <v>0.17327494698848447</v>
      </c>
      <c r="Q87" s="519">
        <f t="shared" si="5"/>
        <v>7.7973726144817999</v>
      </c>
      <c r="R87" s="53"/>
      <c r="S87" s="1213">
        <f t="shared" si="6"/>
        <v>0.46784235686890796</v>
      </c>
      <c r="T87" s="1200">
        <f t="shared" si="9"/>
        <v>0.59121624918798465</v>
      </c>
      <c r="U87" s="1201">
        <f t="shared" si="9"/>
        <v>26.604731213459303</v>
      </c>
      <c r="V87" s="1201">
        <f t="shared" si="9"/>
        <v>0</v>
      </c>
      <c r="W87" s="1202">
        <f t="shared" si="9"/>
        <v>1.5962838728075583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2279.5443576463622</v>
      </c>
      <c r="L88" s="1211">
        <f t="shared" ref="L88:L114" si="19">L87</f>
        <v>0.1</v>
      </c>
      <c r="M88" s="1211">
        <f t="shared" si="14"/>
        <v>0.9</v>
      </c>
      <c r="N88" s="53">
        <f t="shared" si="15"/>
        <v>0</v>
      </c>
      <c r="O88" s="53">
        <f t="shared" si="15"/>
        <v>0</v>
      </c>
      <c r="P88" s="178">
        <f t="shared" si="16"/>
        <v>0.182363548611709</v>
      </c>
      <c r="Q88" s="519">
        <f t="shared" si="5"/>
        <v>8.2063596875269056</v>
      </c>
      <c r="R88" s="53"/>
      <c r="S88" s="1213">
        <f t="shared" si="6"/>
        <v>0.49238158125161424</v>
      </c>
      <c r="T88" s="1200">
        <f t="shared" si="9"/>
        <v>0.62457273457362583</v>
      </c>
      <c r="U88" s="1201">
        <f t="shared" si="9"/>
        <v>28.105773055813156</v>
      </c>
      <c r="V88" s="1201">
        <f t="shared" si="9"/>
        <v>0</v>
      </c>
      <c r="W88" s="1202">
        <f t="shared" si="9"/>
        <v>1.6863463833487891</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2393.7949981614424</v>
      </c>
      <c r="L89" s="1211">
        <f t="shared" si="19"/>
        <v>0.1</v>
      </c>
      <c r="M89" s="1211">
        <f t="shared" si="14"/>
        <v>0.9</v>
      </c>
      <c r="N89" s="53">
        <f t="shared" si="15"/>
        <v>0</v>
      </c>
      <c r="O89" s="53">
        <f t="shared" si="15"/>
        <v>0</v>
      </c>
      <c r="P89" s="178">
        <f t="shared" si="16"/>
        <v>0.19150359985291543</v>
      </c>
      <c r="Q89" s="519">
        <f t="shared" si="5"/>
        <v>8.6176619933811924</v>
      </c>
      <c r="R89" s="53"/>
      <c r="S89" s="1213">
        <f t="shared" si="6"/>
        <v>0.51705971960287156</v>
      </c>
      <c r="T89" s="1200">
        <f t="shared" si="9"/>
        <v>0.65798066957724877</v>
      </c>
      <c r="U89" s="1201">
        <f t="shared" si="9"/>
        <v>29.60913013097619</v>
      </c>
      <c r="V89" s="1201">
        <f t="shared" si="9"/>
        <v>0</v>
      </c>
      <c r="W89" s="1202">
        <f t="shared" si="9"/>
        <v>1.7765478078585715</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2506.818225846549</v>
      </c>
      <c r="L90" s="1211">
        <f t="shared" si="19"/>
        <v>0.1</v>
      </c>
      <c r="M90" s="1211">
        <f t="shared" si="14"/>
        <v>0.9</v>
      </c>
      <c r="N90" s="53">
        <f t="shared" si="15"/>
        <v>0</v>
      </c>
      <c r="O90" s="53">
        <f t="shared" si="15"/>
        <v>0</v>
      </c>
      <c r="P90" s="178">
        <f t="shared" si="16"/>
        <v>0.20054545806772395</v>
      </c>
      <c r="Q90" s="519">
        <f t="shared" si="5"/>
        <v>9.0245456130475752</v>
      </c>
      <c r="R90" s="53"/>
      <c r="S90" s="1213">
        <f t="shared" si="6"/>
        <v>0.54147273678285457</v>
      </c>
      <c r="T90" s="1200">
        <f t="shared" si="9"/>
        <v>0.69129041155447379</v>
      </c>
      <c r="U90" s="1201">
        <f t="shared" si="9"/>
        <v>31.108068519951317</v>
      </c>
      <c r="V90" s="1201">
        <f t="shared" si="9"/>
        <v>0</v>
      </c>
      <c r="W90" s="1202">
        <f t="shared" si="9"/>
        <v>1.8664841111970789</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2618.9798209905557</v>
      </c>
      <c r="L91" s="1211">
        <f t="shared" si="19"/>
        <v>0.1</v>
      </c>
      <c r="M91" s="1211">
        <f t="shared" si="14"/>
        <v>0.9</v>
      </c>
      <c r="N91" s="53">
        <f t="shared" si="15"/>
        <v>0</v>
      </c>
      <c r="O91" s="53">
        <f t="shared" si="15"/>
        <v>0</v>
      </c>
      <c r="P91" s="178">
        <f t="shared" si="16"/>
        <v>0.2095183856792445</v>
      </c>
      <c r="Q91" s="519">
        <f t="shared" si="5"/>
        <v>9.428327355566001</v>
      </c>
      <c r="R91" s="53"/>
      <c r="S91" s="1213">
        <f t="shared" si="6"/>
        <v>0.56569964133396</v>
      </c>
      <c r="T91" s="1200">
        <f t="shared" si="9"/>
        <v>0.72453122292841088</v>
      </c>
      <c r="U91" s="1201">
        <f t="shared" si="9"/>
        <v>32.603905031778481</v>
      </c>
      <c r="V91" s="1201">
        <f t="shared" si="9"/>
        <v>0</v>
      </c>
      <c r="W91" s="1202">
        <f t="shared" si="9"/>
        <v>1.9562343019067092</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2652.5384028283538</v>
      </c>
      <c r="L92" s="1211">
        <f t="shared" si="19"/>
        <v>0.1</v>
      </c>
      <c r="M92" s="1211">
        <f t="shared" si="14"/>
        <v>0.9</v>
      </c>
      <c r="N92" s="53">
        <f t="shared" si="15"/>
        <v>0</v>
      </c>
      <c r="O92" s="53">
        <f t="shared" si="15"/>
        <v>0</v>
      </c>
      <c r="P92" s="178">
        <f t="shared" si="16"/>
        <v>0.21220307222626836</v>
      </c>
      <c r="Q92" s="519">
        <f t="shared" si="5"/>
        <v>9.5491382501820734</v>
      </c>
      <c r="R92" s="53"/>
      <c r="S92" s="1213">
        <f t="shared" si="6"/>
        <v>0.57294829501092448</v>
      </c>
      <c r="T92" s="1200">
        <f t="shared" si="9"/>
        <v>0.72721590947543469</v>
      </c>
      <c r="U92" s="1201">
        <f t="shared" si="9"/>
        <v>32.724715926394559</v>
      </c>
      <c r="V92" s="1201">
        <f t="shared" si="9"/>
        <v>0</v>
      </c>
      <c r="W92" s="1202">
        <f t="shared" si="9"/>
        <v>1.9634829555836735</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2692.3257712156751</v>
      </c>
      <c r="L93" s="1211">
        <f t="shared" si="19"/>
        <v>0.1</v>
      </c>
      <c r="M93" s="1211">
        <f t="shared" si="14"/>
        <v>0.9</v>
      </c>
      <c r="N93" s="53">
        <f t="shared" si="15"/>
        <v>0</v>
      </c>
      <c r="O93" s="53">
        <f t="shared" si="15"/>
        <v>0</v>
      </c>
      <c r="P93" s="178">
        <f t="shared" si="16"/>
        <v>0.21538606169725408</v>
      </c>
      <c r="Q93" s="519">
        <f t="shared" si="5"/>
        <v>9.6923727763764305</v>
      </c>
      <c r="R93" s="53"/>
      <c r="S93" s="1213">
        <f t="shared" si="6"/>
        <v>0.58154236658258585</v>
      </c>
      <c r="T93" s="1200">
        <f t="shared" si="9"/>
        <v>0.73039889894642041</v>
      </c>
      <c r="U93" s="1201">
        <f t="shared" si="9"/>
        <v>32.867950452588914</v>
      </c>
      <c r="V93" s="1201">
        <f t="shared" si="9"/>
        <v>0</v>
      </c>
      <c r="W93" s="1202">
        <f t="shared" si="9"/>
        <v>1.9720770271553349</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2733.9018467617684</v>
      </c>
      <c r="L94" s="1211">
        <f t="shared" si="19"/>
        <v>0.1</v>
      </c>
      <c r="M94" s="1211">
        <f t="shared" si="14"/>
        <v>0.9</v>
      </c>
      <c r="N94" s="53">
        <f t="shared" si="15"/>
        <v>0</v>
      </c>
      <c r="O94" s="53">
        <f t="shared" si="15"/>
        <v>0</v>
      </c>
      <c r="P94" s="178">
        <f t="shared" si="16"/>
        <v>0.2187121477409415</v>
      </c>
      <c r="Q94" s="519">
        <f t="shared" si="5"/>
        <v>9.8420466483423663</v>
      </c>
      <c r="R94" s="53"/>
      <c r="S94" s="1213">
        <f t="shared" si="6"/>
        <v>0.59052279890054193</v>
      </c>
      <c r="T94" s="1200">
        <f t="shared" si="9"/>
        <v>0.73372498499010785</v>
      </c>
      <c r="U94" s="1201">
        <f t="shared" si="9"/>
        <v>33.017624324554852</v>
      </c>
      <c r="V94" s="1201">
        <f t="shared" si="9"/>
        <v>0</v>
      </c>
      <c r="W94" s="1202">
        <f t="shared" si="9"/>
        <v>1.981057459473291</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2780.0178550714586</v>
      </c>
      <c r="L95" s="1211">
        <f t="shared" si="19"/>
        <v>0.1</v>
      </c>
      <c r="M95" s="1211">
        <f t="shared" si="14"/>
        <v>0.9</v>
      </c>
      <c r="N95" s="53">
        <f t="shared" si="15"/>
        <v>0</v>
      </c>
      <c r="O95" s="53">
        <f t="shared" si="15"/>
        <v>0</v>
      </c>
      <c r="P95" s="178">
        <f t="shared" si="16"/>
        <v>0.22240142840571672</v>
      </c>
      <c r="Q95" s="519">
        <f t="shared" si="5"/>
        <v>10.008064278257251</v>
      </c>
      <c r="R95" s="53"/>
      <c r="S95" s="1213">
        <f t="shared" si="6"/>
        <v>0.60048385669543503</v>
      </c>
      <c r="T95" s="1200">
        <f t="shared" si="9"/>
        <v>0.73741426565488311</v>
      </c>
      <c r="U95" s="1201">
        <f t="shared" si="9"/>
        <v>33.183641954469735</v>
      </c>
      <c r="V95" s="1201">
        <f t="shared" si="9"/>
        <v>0</v>
      </c>
      <c r="W95" s="1202">
        <f t="shared" si="9"/>
        <v>1.9910185172681842</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2826.7771499829059</v>
      </c>
      <c r="L96" s="1211">
        <f t="shared" si="19"/>
        <v>0.1</v>
      </c>
      <c r="M96" s="1211">
        <f t="shared" si="14"/>
        <v>0.9</v>
      </c>
      <c r="N96" s="53">
        <f t="shared" si="15"/>
        <v>0</v>
      </c>
      <c r="O96" s="53">
        <f t="shared" si="15"/>
        <v>0</v>
      </c>
      <c r="P96" s="178">
        <f t="shared" si="16"/>
        <v>0.22614217199863251</v>
      </c>
      <c r="Q96" s="519">
        <f t="shared" si="5"/>
        <v>10.176397739938462</v>
      </c>
      <c r="R96" s="53"/>
      <c r="S96" s="1213">
        <f t="shared" si="6"/>
        <v>0.61058386439630774</v>
      </c>
      <c r="T96" s="1200">
        <f t="shared" si="9"/>
        <v>0.74115500924779887</v>
      </c>
      <c r="U96" s="1201">
        <f t="shared" si="9"/>
        <v>33.35197541615095</v>
      </c>
      <c r="V96" s="1201">
        <f t="shared" si="9"/>
        <v>0</v>
      </c>
      <c r="W96" s="1202">
        <f t="shared" si="9"/>
        <v>2.0011185249690566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2872.4482337453837</v>
      </c>
      <c r="L97" s="1211">
        <f t="shared" si="19"/>
        <v>0.1</v>
      </c>
      <c r="M97" s="1211">
        <f t="shared" si="14"/>
        <v>0.9</v>
      </c>
      <c r="N97" s="53">
        <f t="shared" si="15"/>
        <v>0</v>
      </c>
      <c r="O97" s="53">
        <f t="shared" si="15"/>
        <v>0</v>
      </c>
      <c r="P97" s="178">
        <f t="shared" si="16"/>
        <v>0.22979585869963073</v>
      </c>
      <c r="Q97" s="519">
        <f t="shared" si="5"/>
        <v>10.340813641483383</v>
      </c>
      <c r="R97" s="53"/>
      <c r="S97" s="1213">
        <f t="shared" si="6"/>
        <v>0.62044881848900291</v>
      </c>
      <c r="T97" s="1200">
        <f t="shared" si="9"/>
        <v>0.74480869594879706</v>
      </c>
      <c r="U97" s="1201">
        <f t="shared" si="9"/>
        <v>33.516391317695863</v>
      </c>
      <c r="V97" s="1201">
        <f t="shared" si="9"/>
        <v>0</v>
      </c>
      <c r="W97" s="1202">
        <f t="shared" si="9"/>
        <v>2.010983479061752</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2921.9930485939417</v>
      </c>
      <c r="L98" s="1211">
        <f t="shared" si="19"/>
        <v>0.1</v>
      </c>
      <c r="M98" s="1211">
        <f t="shared" si="14"/>
        <v>0.9</v>
      </c>
      <c r="N98" s="53">
        <f t="shared" si="15"/>
        <v>0</v>
      </c>
      <c r="O98" s="53">
        <f t="shared" si="15"/>
        <v>0</v>
      </c>
      <c r="P98" s="178">
        <f t="shared" si="16"/>
        <v>0.23375944388751538</v>
      </c>
      <c r="Q98" s="519">
        <f t="shared" si="5"/>
        <v>10.51917497493819</v>
      </c>
      <c r="R98" s="53"/>
      <c r="S98" s="1213">
        <f t="shared" si="6"/>
        <v>0.63115049849629146</v>
      </c>
      <c r="T98" s="1200">
        <f t="shared" si="9"/>
        <v>0.74877228113668171</v>
      </c>
      <c r="U98" s="1201">
        <f t="shared" si="9"/>
        <v>33.694752651150672</v>
      </c>
      <c r="V98" s="1201">
        <f t="shared" si="9"/>
        <v>0</v>
      </c>
      <c r="W98" s="1202">
        <f t="shared" si="9"/>
        <v>2.0216851590690403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2971.7150872614297</v>
      </c>
      <c r="L99" s="1211">
        <f t="shared" si="19"/>
        <v>0.1</v>
      </c>
      <c r="M99" s="1211">
        <f t="shared" si="14"/>
        <v>0.9</v>
      </c>
      <c r="N99" s="53">
        <f t="shared" ref="N99:O114" si="20">N97</f>
        <v>0</v>
      </c>
      <c r="O99" s="53">
        <f t="shared" si="20"/>
        <v>0</v>
      </c>
      <c r="P99" s="178">
        <f>L99*$D$5*K99/1000-N99</f>
        <v>0.23773720698091444</v>
      </c>
      <c r="Q99" s="519">
        <f t="shared" si="5"/>
        <v>10.698174314141148</v>
      </c>
      <c r="R99" s="53"/>
      <c r="S99" s="1213">
        <f t="shared" si="6"/>
        <v>0.64189045884846885</v>
      </c>
      <c r="T99" s="1200">
        <f t="shared" si="9"/>
        <v>0.75275004423008074</v>
      </c>
      <c r="U99" s="1201">
        <f t="shared" si="9"/>
        <v>33.873751990353632</v>
      </c>
      <c r="V99" s="1201">
        <f t="shared" si="9"/>
        <v>0</v>
      </c>
      <c r="W99" s="1202">
        <f t="shared" si="9"/>
        <v>2.0324251194212177</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3027.2202769448536</v>
      </c>
      <c r="L100" s="1211">
        <f t="shared" si="19"/>
        <v>0.1</v>
      </c>
      <c r="M100" s="1211">
        <f t="shared" si="14"/>
        <v>0.9</v>
      </c>
      <c r="N100" s="53">
        <f t="shared" si="20"/>
        <v>0</v>
      </c>
      <c r="O100" s="53">
        <f t="shared" si="20"/>
        <v>0</v>
      </c>
      <c r="P100" s="178">
        <f t="shared" si="16"/>
        <v>0.24217762215558833</v>
      </c>
      <c r="Q100" s="519">
        <f t="shared" si="5"/>
        <v>10.897992997001472</v>
      </c>
      <c r="R100" s="53"/>
      <c r="S100" s="1213">
        <f t="shared" si="6"/>
        <v>0.65387957982008837</v>
      </c>
      <c r="T100" s="1200">
        <f t="shared" si="9"/>
        <v>0.75719045940475471</v>
      </c>
      <c r="U100" s="1201">
        <f t="shared" si="9"/>
        <v>34.073570673213958</v>
      </c>
      <c r="V100" s="1201">
        <f t="shared" si="9"/>
        <v>0</v>
      </c>
      <c r="W100" s="1202">
        <f t="shared" si="9"/>
        <v>2.0444142403928374</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3087.1339634149208</v>
      </c>
      <c r="L101" s="1211">
        <f t="shared" si="19"/>
        <v>0.1</v>
      </c>
      <c r="M101" s="1211">
        <f t="shared" si="14"/>
        <v>0.9</v>
      </c>
      <c r="N101" s="53">
        <f t="shared" si="20"/>
        <v>0</v>
      </c>
      <c r="O101" s="53">
        <f t="shared" si="20"/>
        <v>0</v>
      </c>
      <c r="P101" s="178">
        <f t="shared" si="16"/>
        <v>0.24697071707319374</v>
      </c>
      <c r="Q101" s="519">
        <f t="shared" si="5"/>
        <v>11.113682268293715</v>
      </c>
      <c r="R101" s="53"/>
      <c r="S101" s="1213">
        <f t="shared" si="6"/>
        <v>0.66682093609762283</v>
      </c>
      <c r="T101" s="1200">
        <f t="shared" si="9"/>
        <v>0.76198355432236009</v>
      </c>
      <c r="U101" s="1201">
        <f t="shared" si="9"/>
        <v>34.289259944506199</v>
      </c>
      <c r="V101" s="1201">
        <f t="shared" si="9"/>
        <v>0</v>
      </c>
      <c r="W101" s="1202">
        <f t="shared" si="9"/>
        <v>2.057355596670372</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3144.518725865646</v>
      </c>
      <c r="L102" s="1211">
        <f t="shared" si="19"/>
        <v>0.1</v>
      </c>
      <c r="M102" s="1211">
        <f t="shared" si="14"/>
        <v>0.9</v>
      </c>
      <c r="N102" s="53">
        <f t="shared" si="20"/>
        <v>0</v>
      </c>
      <c r="O102" s="53">
        <f t="shared" si="20"/>
        <v>0</v>
      </c>
      <c r="P102" s="178">
        <f t="shared" si="16"/>
        <v>0.25156149806925177</v>
      </c>
      <c r="Q102" s="519">
        <f t="shared" si="5"/>
        <v>11.320267413116326</v>
      </c>
      <c r="R102" s="53"/>
      <c r="S102" s="1213">
        <f t="shared" si="6"/>
        <v>0.6792160447869795</v>
      </c>
      <c r="T102" s="1200">
        <f t="shared" si="9"/>
        <v>0.76657433531841812</v>
      </c>
      <c r="U102" s="1201">
        <f t="shared" si="9"/>
        <v>34.49584508932881</v>
      </c>
      <c r="V102" s="1201">
        <f t="shared" si="9"/>
        <v>0</v>
      </c>
      <c r="W102" s="1202">
        <f t="shared" si="9"/>
        <v>2.0697507053597288</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3203.0397194055795</v>
      </c>
      <c r="L103" s="1211">
        <f t="shared" si="19"/>
        <v>0.1</v>
      </c>
      <c r="M103" s="1211">
        <f t="shared" si="14"/>
        <v>0.9</v>
      </c>
      <c r="N103" s="53">
        <f t="shared" si="20"/>
        <v>0</v>
      </c>
      <c r="O103" s="53">
        <f t="shared" si="20"/>
        <v>0</v>
      </c>
      <c r="P103" s="178">
        <f t="shared" si="16"/>
        <v>0.25624317755244641</v>
      </c>
      <c r="Q103" s="519">
        <f t="shared" si="5"/>
        <v>11.530942989860087</v>
      </c>
      <c r="R103" s="53"/>
      <c r="S103" s="1213">
        <f t="shared" si="6"/>
        <v>0.69185657939160516</v>
      </c>
      <c r="T103" s="1200">
        <f t="shared" si="9"/>
        <v>0.77125601480161277</v>
      </c>
      <c r="U103" s="1201">
        <f t="shared" si="9"/>
        <v>34.706520666072571</v>
      </c>
      <c r="V103" s="1201">
        <f t="shared" si="9"/>
        <v>0</v>
      </c>
      <c r="W103" s="1202">
        <f t="shared" si="9"/>
        <v>2.0823912399643545</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3262.7254988126124</v>
      </c>
      <c r="L104" s="1211">
        <f t="shared" si="19"/>
        <v>0.1</v>
      </c>
      <c r="M104" s="1211">
        <f t="shared" si="14"/>
        <v>0.9</v>
      </c>
      <c r="N104" s="53">
        <f t="shared" si="20"/>
        <v>0</v>
      </c>
      <c r="O104" s="53">
        <f t="shared" si="20"/>
        <v>0</v>
      </c>
      <c r="P104" s="178">
        <f t="shared" si="16"/>
        <v>0.26101803990500905</v>
      </c>
      <c r="Q104" s="519">
        <f t="shared" si="5"/>
        <v>11.745811795725405</v>
      </c>
      <c r="R104" s="53"/>
      <c r="S104" s="1213">
        <f t="shared" si="6"/>
        <v>0.70474870774352427</v>
      </c>
      <c r="T104" s="1200">
        <f t="shared" si="9"/>
        <v>0.7760308771541754</v>
      </c>
      <c r="U104" s="1201">
        <f t="shared" si="9"/>
        <v>34.921389471937886</v>
      </c>
      <c r="V104" s="1201">
        <f t="shared" si="9"/>
        <v>0</v>
      </c>
      <c r="W104" s="1202">
        <f t="shared" si="9"/>
        <v>2.0952833683162733</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3321.2936353220948</v>
      </c>
      <c r="L105" s="1211">
        <f t="shared" si="19"/>
        <v>0.1</v>
      </c>
      <c r="M105" s="1211">
        <f t="shared" si="14"/>
        <v>0.9</v>
      </c>
      <c r="N105" s="53">
        <f t="shared" si="20"/>
        <v>0</v>
      </c>
      <c r="O105" s="53">
        <f t="shared" si="20"/>
        <v>0</v>
      </c>
      <c r="P105" s="178">
        <f t="shared" si="16"/>
        <v>0.26570349082576761</v>
      </c>
      <c r="Q105" s="519">
        <f t="shared" si="5"/>
        <v>11.956657087159542</v>
      </c>
      <c r="R105" s="53"/>
      <c r="S105" s="1213">
        <f t="shared" si="6"/>
        <v>0.71739942522957245</v>
      </c>
      <c r="T105" s="1200">
        <f t="shared" si="9"/>
        <v>0.78071632807493396</v>
      </c>
      <c r="U105" s="1201">
        <f t="shared" si="9"/>
        <v>35.132234763372026</v>
      </c>
      <c r="V105" s="1201">
        <f t="shared" si="9"/>
        <v>0</v>
      </c>
      <c r="W105" s="1202">
        <f t="shared" si="9"/>
        <v>2.1079340858023214</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3383.0833397500865</v>
      </c>
      <c r="L106" s="1211">
        <f t="shared" si="19"/>
        <v>0.1</v>
      </c>
      <c r="M106" s="1211">
        <f t="shared" si="14"/>
        <v>0.9</v>
      </c>
      <c r="N106" s="53">
        <f t="shared" si="20"/>
        <v>0</v>
      </c>
      <c r="O106" s="53">
        <f t="shared" si="20"/>
        <v>0</v>
      </c>
      <c r="P106" s="178">
        <f t="shared" si="16"/>
        <v>0.27064666718000696</v>
      </c>
      <c r="Q106" s="519">
        <f t="shared" si="5"/>
        <v>12.179100023100311</v>
      </c>
      <c r="R106" s="53"/>
      <c r="S106" s="1213">
        <f t="shared" si="6"/>
        <v>0.73074600138601864</v>
      </c>
      <c r="T106" s="1200">
        <f t="shared" si="9"/>
        <v>0.78565950442917332</v>
      </c>
      <c r="U106" s="1201">
        <f t="shared" si="9"/>
        <v>35.354677699312795</v>
      </c>
      <c r="V106" s="1201">
        <f t="shared" si="9"/>
        <v>0</v>
      </c>
      <c r="W106" s="1202">
        <f t="shared" si="9"/>
        <v>2.1212806619587679</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3447.5583105018923</v>
      </c>
      <c r="L107" s="1211">
        <f t="shared" si="19"/>
        <v>0.1</v>
      </c>
      <c r="M107" s="1211">
        <f t="shared" si="14"/>
        <v>0.9</v>
      </c>
      <c r="N107" s="53">
        <f t="shared" si="20"/>
        <v>0</v>
      </c>
      <c r="O107" s="53">
        <f t="shared" si="20"/>
        <v>0</v>
      </c>
      <c r="P107" s="178">
        <f t="shared" si="16"/>
        <v>0.27580466484015143</v>
      </c>
      <c r="Q107" s="519">
        <f t="shared" si="5"/>
        <v>12.411209917806813</v>
      </c>
      <c r="R107" s="53"/>
      <c r="S107" s="1213">
        <f t="shared" si="6"/>
        <v>0.74467259506840866</v>
      </c>
      <c r="T107" s="1200">
        <f t="shared" si="9"/>
        <v>0.79081750208931778</v>
      </c>
      <c r="U107" s="1201">
        <f t="shared" si="9"/>
        <v>35.586787594019299</v>
      </c>
      <c r="V107" s="1201">
        <f t="shared" si="9"/>
        <v>0</v>
      </c>
      <c r="W107" s="1202">
        <f t="shared" si="9"/>
        <v>2.1352072556411579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3514.8113604331647</v>
      </c>
      <c r="L108" s="1211">
        <f t="shared" si="19"/>
        <v>0.1</v>
      </c>
      <c r="M108" s="1211">
        <f t="shared" si="14"/>
        <v>0.9</v>
      </c>
      <c r="N108" s="53">
        <f t="shared" si="20"/>
        <v>0</v>
      </c>
      <c r="O108" s="53">
        <f t="shared" si="20"/>
        <v>0</v>
      </c>
      <c r="P108" s="178">
        <f t="shared" si="16"/>
        <v>0.28118490883465325</v>
      </c>
      <c r="Q108" s="519">
        <f t="shared" si="5"/>
        <v>12.653320897559393</v>
      </c>
      <c r="R108" s="53"/>
      <c r="S108" s="1213">
        <f t="shared" si="6"/>
        <v>0.75919925385356357</v>
      </c>
      <c r="T108" s="1200">
        <f t="shared" si="9"/>
        <v>0.79619774608381966</v>
      </c>
      <c r="U108" s="1201">
        <f t="shared" si="9"/>
        <v>35.82889857377188</v>
      </c>
      <c r="V108" s="1201">
        <f t="shared" si="9"/>
        <v>0</v>
      </c>
      <c r="W108" s="1202">
        <f t="shared" si="9"/>
        <v>2.1497339144263128</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3586.6329072239355</v>
      </c>
      <c r="L109" s="1211">
        <f t="shared" si="19"/>
        <v>0.1</v>
      </c>
      <c r="M109" s="1211">
        <f t="shared" si="14"/>
        <v>0.9</v>
      </c>
      <c r="N109" s="53">
        <f t="shared" si="20"/>
        <v>0</v>
      </c>
      <c r="O109" s="53">
        <f t="shared" si="20"/>
        <v>0</v>
      </c>
      <c r="P109" s="178">
        <f t="shared" si="16"/>
        <v>0.2869306325779149</v>
      </c>
      <c r="Q109" s="519">
        <f t="shared" si="5"/>
        <v>12.911878466006169</v>
      </c>
      <c r="R109" s="53"/>
      <c r="S109" s="1213">
        <f t="shared" si="6"/>
        <v>0.77471270796037006</v>
      </c>
      <c r="T109" s="1200">
        <f t="shared" si="9"/>
        <v>0.80194346982708131</v>
      </c>
      <c r="U109" s="1201">
        <f t="shared" si="9"/>
        <v>36.087456142218656</v>
      </c>
      <c r="V109" s="1201">
        <f t="shared" si="9"/>
        <v>0</v>
      </c>
      <c r="W109" s="1202">
        <f t="shared" si="9"/>
        <v>2.1652473685331191</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3662.7821089476743</v>
      </c>
      <c r="L110" s="1211">
        <f t="shared" si="19"/>
        <v>0.1</v>
      </c>
      <c r="M110" s="1211">
        <f t="shared" si="14"/>
        <v>0.9</v>
      </c>
      <c r="N110" s="53">
        <f t="shared" si="20"/>
        <v>0</v>
      </c>
      <c r="O110" s="53">
        <f t="shared" si="20"/>
        <v>0</v>
      </c>
      <c r="P110" s="178">
        <f t="shared" si="16"/>
        <v>0.293022568715814</v>
      </c>
      <c r="Q110" s="519">
        <f t="shared" si="5"/>
        <v>13.186015592211628</v>
      </c>
      <c r="R110" s="53"/>
      <c r="S110" s="1213">
        <f t="shared" si="6"/>
        <v>0.79116093553269762</v>
      </c>
      <c r="T110" s="1200">
        <f t="shared" si="9"/>
        <v>0.80803540596498036</v>
      </c>
      <c r="U110" s="1201">
        <f t="shared" si="9"/>
        <v>36.361593268424116</v>
      </c>
      <c r="V110" s="1201">
        <f t="shared" si="9"/>
        <v>0</v>
      </c>
      <c r="W110" s="1202">
        <f t="shared" si="9"/>
        <v>2.1816955961054467</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3735.5794884529682</v>
      </c>
      <c r="L111" s="1211">
        <f t="shared" si="19"/>
        <v>0.1</v>
      </c>
      <c r="M111" s="1211">
        <f t="shared" si="14"/>
        <v>0.9</v>
      </c>
      <c r="N111" s="53">
        <f t="shared" si="20"/>
        <v>0</v>
      </c>
      <c r="O111" s="53">
        <f t="shared" si="20"/>
        <v>0</v>
      </c>
      <c r="P111" s="178">
        <f t="shared" si="16"/>
        <v>0.29884635907623747</v>
      </c>
      <c r="Q111" s="519">
        <f t="shared" si="5"/>
        <v>13.448086158430685</v>
      </c>
      <c r="R111" s="53"/>
      <c r="S111" s="1213">
        <f t="shared" si="6"/>
        <v>0.8068851695058411</v>
      </c>
      <c r="T111" s="1200">
        <f t="shared" si="9"/>
        <v>0.81385919632540382</v>
      </c>
      <c r="U111" s="1201">
        <f t="shared" si="9"/>
        <v>36.623663834643168</v>
      </c>
      <c r="V111" s="1201">
        <f t="shared" si="9"/>
        <v>0</v>
      </c>
      <c r="W111" s="1202">
        <f t="shared" si="9"/>
        <v>2.1974198300785903</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3811.7097488539707</v>
      </c>
      <c r="L112" s="1211">
        <f t="shared" si="19"/>
        <v>0.1</v>
      </c>
      <c r="M112" s="1211">
        <f t="shared" si="14"/>
        <v>0.9</v>
      </c>
      <c r="N112" s="53">
        <f t="shared" si="20"/>
        <v>0</v>
      </c>
      <c r="O112" s="53">
        <f t="shared" si="20"/>
        <v>0</v>
      </c>
      <c r="P112" s="178">
        <f t="shared" si="16"/>
        <v>0.30493677990831769</v>
      </c>
      <c r="Q112" s="519">
        <f t="shared" si="5"/>
        <v>13.722155095874296</v>
      </c>
      <c r="R112" s="53"/>
      <c r="S112" s="1213">
        <f t="shared" si="6"/>
        <v>0.82332930575245766</v>
      </c>
      <c r="T112" s="1200">
        <f t="shared" si="9"/>
        <v>0.81994961715748405</v>
      </c>
      <c r="U112" s="1201">
        <f t="shared" si="9"/>
        <v>36.897732772086783</v>
      </c>
      <c r="V112" s="1201">
        <f t="shared" si="9"/>
        <v>0</v>
      </c>
      <c r="W112" s="1202">
        <f t="shared" si="9"/>
        <v>2.2138639663252069</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3892.3531008325431</v>
      </c>
      <c r="L113" s="1211">
        <f t="shared" si="19"/>
        <v>0.1</v>
      </c>
      <c r="M113" s="1211">
        <f t="shared" si="14"/>
        <v>0.9</v>
      </c>
      <c r="N113" s="53">
        <f t="shared" si="20"/>
        <v>0</v>
      </c>
      <c r="O113" s="53">
        <f t="shared" si="20"/>
        <v>0</v>
      </c>
      <c r="P113" s="776">
        <f t="shared" si="8"/>
        <v>0.31138824806660353</v>
      </c>
      <c r="Q113" s="519">
        <f t="shared" si="5"/>
        <v>14.012471162997155</v>
      </c>
      <c r="R113" s="53"/>
      <c r="S113" s="1213">
        <f t="shared" si="6"/>
        <v>0.8407482697798293</v>
      </c>
      <c r="T113" s="1200">
        <f t="shared" si="9"/>
        <v>0.82640108531576995</v>
      </c>
      <c r="U113" s="1201">
        <f t="shared" si="9"/>
        <v>37.188048839209642</v>
      </c>
      <c r="V113" s="1201">
        <f t="shared" si="9"/>
        <v>0</v>
      </c>
      <c r="W113" s="1202">
        <f t="shared" si="9"/>
        <v>2.2312829303525783</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3992.9906983461519</v>
      </c>
      <c r="L114" s="578">
        <f t="shared" si="19"/>
        <v>0.1</v>
      </c>
      <c r="M114" s="578">
        <f t="shared" si="14"/>
        <v>0.9</v>
      </c>
      <c r="N114" s="1214">
        <f t="shared" si="20"/>
        <v>0</v>
      </c>
      <c r="O114" s="1214">
        <f t="shared" si="20"/>
        <v>0</v>
      </c>
      <c r="P114" s="1215">
        <f t="shared" si="8"/>
        <v>0.31943925586769223</v>
      </c>
      <c r="Q114" s="1146">
        <f t="shared" si="5"/>
        <v>14.374766514046147</v>
      </c>
      <c r="R114" s="1214"/>
      <c r="S114" s="1216">
        <f t="shared" si="6"/>
        <v>0.86248599084276889</v>
      </c>
      <c r="T114" s="1217">
        <f t="shared" si="9"/>
        <v>0.83445209311685864</v>
      </c>
      <c r="U114" s="1218">
        <f t="shared" si="9"/>
        <v>37.550344190258627</v>
      </c>
      <c r="V114" s="1218">
        <f t="shared" si="9"/>
        <v>0</v>
      </c>
      <c r="W114" s="1219">
        <f t="shared" si="9"/>
        <v>2.2530206514155182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1791.5768124499484</v>
      </c>
      <c r="L116" s="1211">
        <f>($L$120-$L$80)/($A$120-$A$80)+L80</f>
        <v>0.1</v>
      </c>
      <c r="M116" s="1211">
        <f>1-L116</f>
        <v>0.9</v>
      </c>
      <c r="N116" s="53">
        <f>N114</f>
        <v>0</v>
      </c>
      <c r="O116" s="53">
        <f>O114</f>
        <v>0</v>
      </c>
      <c r="P116" s="776">
        <f>L116*$D$5*K116/1000-N116</f>
        <v>0.14332614499599589</v>
      </c>
      <c r="Q116" s="519">
        <f t="shared" ref="Q116:Q148" si="21">M116*$D$4*K116/1000-O116</f>
        <v>6.4496765248198145</v>
      </c>
      <c r="R116" s="53"/>
      <c r="S116" s="1213">
        <f t="shared" ref="S116:S148" si="22">M116*$D$7*K116/1000</f>
        <v>0.38698059148918884</v>
      </c>
      <c r="T116" s="1200">
        <f t="shared" ref="T116:W148" si="23">G116+P116</f>
        <v>0.32128727502844628</v>
      </c>
      <c r="U116" s="1201">
        <f t="shared" si="23"/>
        <v>20.389965044028429</v>
      </c>
      <c r="V116" s="1201">
        <f t="shared" si="23"/>
        <v>0</v>
      </c>
      <c r="W116" s="1202">
        <f t="shared" si="23"/>
        <v>1.2233979026417054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1874.0597998121038</v>
      </c>
      <c r="L117" s="1211">
        <f>($L$120-$L$80)/($A$120-$A$80)+L116</f>
        <v>0.1</v>
      </c>
      <c r="M117" s="1211">
        <f t="shared" ref="M117:M148" si="28">1-L117</f>
        <v>0.9</v>
      </c>
      <c r="N117" s="53">
        <f t="shared" ref="N117:O132" si="29">N115</f>
        <v>0</v>
      </c>
      <c r="O117" s="53">
        <f t="shared" si="29"/>
        <v>0</v>
      </c>
      <c r="P117" s="776">
        <f>L117*$D$5*K117/1000-N117</f>
        <v>0.14992478398496834</v>
      </c>
      <c r="Q117" s="519">
        <f t="shared" si="21"/>
        <v>6.7466152793235743</v>
      </c>
      <c r="R117" s="53"/>
      <c r="S117" s="1213">
        <f t="shared" si="22"/>
        <v>0.40479691675941443</v>
      </c>
      <c r="T117" s="1200">
        <f t="shared" si="23"/>
        <v>0.3745336209898521</v>
      </c>
      <c r="U117" s="1201">
        <f t="shared" si="23"/>
        <v>21.667059451790848</v>
      </c>
      <c r="V117" s="1201">
        <f t="shared" si="23"/>
        <v>0</v>
      </c>
      <c r="W117" s="1202">
        <f t="shared" si="23"/>
        <v>1.3000235671074507</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1827.8004177729149</v>
      </c>
      <c r="L118" s="1211">
        <f t="shared" ref="L118:L119" si="31">($L$120-$L$80)/($A$120-$A$80)+L117</f>
        <v>0.1</v>
      </c>
      <c r="M118" s="1211">
        <f t="shared" si="28"/>
        <v>0.9</v>
      </c>
      <c r="N118" s="53">
        <f t="shared" si="29"/>
        <v>0</v>
      </c>
      <c r="O118" s="53">
        <f t="shared" si="29"/>
        <v>0</v>
      </c>
      <c r="P118" s="776">
        <f t="shared" ref="P118:P148" si="32">L118*$D$5*K118/1000-N118</f>
        <v>0.14622403342183321</v>
      </c>
      <c r="Q118" s="519">
        <f t="shared" si="21"/>
        <v>6.5800815039824938</v>
      </c>
      <c r="R118" s="53"/>
      <c r="S118" s="1213">
        <f t="shared" si="22"/>
        <v>0.3948048902389496</v>
      </c>
      <c r="T118" s="1200">
        <f t="shared" si="23"/>
        <v>0.4223341541516335</v>
      </c>
      <c r="U118" s="1201">
        <f t="shared" si="23"/>
        <v>22.456413445946012</v>
      </c>
      <c r="V118" s="1201">
        <f t="shared" si="23"/>
        <v>0</v>
      </c>
      <c r="W118" s="1202">
        <f t="shared" si="23"/>
        <v>1.3473848067567606</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1941.8325667616298</v>
      </c>
      <c r="L119" s="1211">
        <f t="shared" si="31"/>
        <v>0.1</v>
      </c>
      <c r="M119" s="1211">
        <f t="shared" si="28"/>
        <v>0.9</v>
      </c>
      <c r="N119" s="53">
        <f t="shared" si="29"/>
        <v>0</v>
      </c>
      <c r="O119" s="53">
        <f t="shared" si="29"/>
        <v>0</v>
      </c>
      <c r="P119" s="776">
        <f t="shared" si="32"/>
        <v>0.15534660534093042</v>
      </c>
      <c r="Q119" s="519">
        <f t="shared" si="21"/>
        <v>6.9905972403418675</v>
      </c>
      <c r="R119" s="53"/>
      <c r="S119" s="1213">
        <f t="shared" si="22"/>
        <v>0.41943583442051202</v>
      </c>
      <c r="T119" s="1200">
        <f t="shared" si="23"/>
        <v>0.48781158654813067</v>
      </c>
      <c r="U119" s="1201">
        <f t="shared" si="23"/>
        <v>23.798549068039218</v>
      </c>
      <c r="V119" s="1201">
        <f t="shared" si="23"/>
        <v>0</v>
      </c>
      <c r="W119" s="1202">
        <f t="shared" si="23"/>
        <v>1.427912944082353</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2052.6080087372347</v>
      </c>
      <c r="L120" s="1211">
        <f>'Recycling - Case 1'!C31</f>
        <v>0.1</v>
      </c>
      <c r="M120" s="1211">
        <f t="shared" si="28"/>
        <v>0.9</v>
      </c>
      <c r="N120" s="53">
        <f t="shared" si="29"/>
        <v>0</v>
      </c>
      <c r="O120" s="53">
        <f t="shared" si="29"/>
        <v>0</v>
      </c>
      <c r="P120" s="776">
        <f t="shared" si="32"/>
        <v>0.16420864069897881</v>
      </c>
      <c r="Q120" s="519">
        <f t="shared" si="21"/>
        <v>7.3893888314540455</v>
      </c>
      <c r="R120" s="53"/>
      <c r="S120" s="1213">
        <f t="shared" si="22"/>
        <v>0.4433633298872427</v>
      </c>
      <c r="T120" s="1200">
        <f t="shared" si="23"/>
        <v>0.55788205913606248</v>
      </c>
      <c r="U120" s="1201">
        <f t="shared" si="23"/>
        <v>25.104692661122805</v>
      </c>
      <c r="V120" s="1201">
        <f t="shared" si="23"/>
        <v>0</v>
      </c>
      <c r="W120" s="1202">
        <f t="shared" si="23"/>
        <v>1.5062815596673684</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2165.9368373560555</v>
      </c>
      <c r="L121" s="1211">
        <f>L120</f>
        <v>0.1</v>
      </c>
      <c r="M121" s="1211">
        <f t="shared" si="28"/>
        <v>0.9</v>
      </c>
      <c r="N121" s="53">
        <f t="shared" si="29"/>
        <v>0</v>
      </c>
      <c r="O121" s="53">
        <f t="shared" si="29"/>
        <v>0</v>
      </c>
      <c r="P121" s="776">
        <f t="shared" si="32"/>
        <v>0.17327494698848447</v>
      </c>
      <c r="Q121" s="519">
        <f t="shared" si="21"/>
        <v>7.7973726144817999</v>
      </c>
      <c r="R121" s="53"/>
      <c r="S121" s="1213">
        <f t="shared" si="22"/>
        <v>0.46784235686890796</v>
      </c>
      <c r="T121" s="1200">
        <f t="shared" si="23"/>
        <v>0.59121624918798465</v>
      </c>
      <c r="U121" s="1201">
        <f t="shared" si="23"/>
        <v>26.604731213459303</v>
      </c>
      <c r="V121" s="1201">
        <f t="shared" si="23"/>
        <v>0</v>
      </c>
      <c r="W121" s="1202">
        <f t="shared" si="23"/>
        <v>1.5962838728075583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2279.5443576463622</v>
      </c>
      <c r="L122" s="1211">
        <f t="shared" ref="L122:L148" si="34">L121</f>
        <v>0.1</v>
      </c>
      <c r="M122" s="1211">
        <f t="shared" si="28"/>
        <v>0.9</v>
      </c>
      <c r="N122" s="53">
        <f t="shared" si="29"/>
        <v>0</v>
      </c>
      <c r="O122" s="53">
        <f t="shared" si="29"/>
        <v>0</v>
      </c>
      <c r="P122" s="776">
        <f t="shared" si="32"/>
        <v>0.182363548611709</v>
      </c>
      <c r="Q122" s="519">
        <f t="shared" si="21"/>
        <v>8.2063596875269056</v>
      </c>
      <c r="R122" s="53"/>
      <c r="S122" s="1213">
        <f t="shared" si="22"/>
        <v>0.49238158125161424</v>
      </c>
      <c r="T122" s="1200">
        <f t="shared" si="23"/>
        <v>0.62457273457362583</v>
      </c>
      <c r="U122" s="1201">
        <f t="shared" si="23"/>
        <v>28.105773055813156</v>
      </c>
      <c r="V122" s="1201">
        <f t="shared" si="23"/>
        <v>0</v>
      </c>
      <c r="W122" s="1202">
        <f t="shared" si="23"/>
        <v>1.6863463833487891</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2393.7949981614424</v>
      </c>
      <c r="L123" s="1211">
        <f t="shared" si="34"/>
        <v>0.1</v>
      </c>
      <c r="M123" s="1211">
        <f t="shared" si="28"/>
        <v>0.9</v>
      </c>
      <c r="N123" s="53">
        <f t="shared" si="29"/>
        <v>0</v>
      </c>
      <c r="O123" s="53">
        <f t="shared" si="29"/>
        <v>0</v>
      </c>
      <c r="P123" s="776">
        <f t="shared" si="32"/>
        <v>0.19150359985291543</v>
      </c>
      <c r="Q123" s="519">
        <f t="shared" si="21"/>
        <v>8.6176619933811924</v>
      </c>
      <c r="R123" s="53"/>
      <c r="S123" s="1213">
        <f t="shared" si="22"/>
        <v>0.51705971960287156</v>
      </c>
      <c r="T123" s="1200">
        <f t="shared" si="23"/>
        <v>0.65798066957724877</v>
      </c>
      <c r="U123" s="1201">
        <f t="shared" si="23"/>
        <v>29.60913013097619</v>
      </c>
      <c r="V123" s="1201">
        <f t="shared" si="23"/>
        <v>0</v>
      </c>
      <c r="W123" s="1202">
        <f t="shared" si="23"/>
        <v>1.7765478078585715</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2506.818225846549</v>
      </c>
      <c r="L124" s="1211">
        <f t="shared" si="34"/>
        <v>0.1</v>
      </c>
      <c r="M124" s="1211">
        <f t="shared" si="28"/>
        <v>0.9</v>
      </c>
      <c r="N124" s="53">
        <f t="shared" si="29"/>
        <v>0</v>
      </c>
      <c r="O124" s="53">
        <f t="shared" si="29"/>
        <v>0</v>
      </c>
      <c r="P124" s="776">
        <f t="shared" si="32"/>
        <v>0.20054545806772395</v>
      </c>
      <c r="Q124" s="519">
        <f t="shared" si="21"/>
        <v>9.0245456130475752</v>
      </c>
      <c r="R124" s="53"/>
      <c r="S124" s="1213">
        <f t="shared" si="22"/>
        <v>0.54147273678285457</v>
      </c>
      <c r="T124" s="1200">
        <f t="shared" si="23"/>
        <v>0.69129041155447379</v>
      </c>
      <c r="U124" s="1201">
        <f t="shared" si="23"/>
        <v>31.108068519951317</v>
      </c>
      <c r="V124" s="1201">
        <f t="shared" si="23"/>
        <v>0</v>
      </c>
      <c r="W124" s="1202">
        <f t="shared" si="23"/>
        <v>1.8664841111970789</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2618.9798209905557</v>
      </c>
      <c r="L125" s="1211">
        <f t="shared" si="34"/>
        <v>0.1</v>
      </c>
      <c r="M125" s="1211">
        <f t="shared" si="28"/>
        <v>0.9</v>
      </c>
      <c r="N125" s="53">
        <f t="shared" si="29"/>
        <v>0</v>
      </c>
      <c r="O125" s="53">
        <f t="shared" si="29"/>
        <v>0</v>
      </c>
      <c r="P125" s="776">
        <f t="shared" si="32"/>
        <v>0.2095183856792445</v>
      </c>
      <c r="Q125" s="519">
        <f t="shared" si="21"/>
        <v>9.428327355566001</v>
      </c>
      <c r="R125" s="53"/>
      <c r="S125" s="1213">
        <f t="shared" si="22"/>
        <v>0.56569964133396</v>
      </c>
      <c r="T125" s="1200">
        <f t="shared" si="23"/>
        <v>0.72453122292841088</v>
      </c>
      <c r="U125" s="1201">
        <f t="shared" si="23"/>
        <v>32.603905031778481</v>
      </c>
      <c r="V125" s="1201">
        <f t="shared" si="23"/>
        <v>0</v>
      </c>
      <c r="W125" s="1202">
        <f t="shared" si="23"/>
        <v>1.9562343019067092</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2652.5384028283538</v>
      </c>
      <c r="L126" s="1211">
        <f t="shared" si="34"/>
        <v>0.1</v>
      </c>
      <c r="M126" s="1211">
        <f t="shared" si="28"/>
        <v>0.9</v>
      </c>
      <c r="N126" s="53">
        <f t="shared" si="29"/>
        <v>0</v>
      </c>
      <c r="O126" s="53">
        <f t="shared" si="29"/>
        <v>0</v>
      </c>
      <c r="P126" s="776">
        <f t="shared" si="32"/>
        <v>0.21220307222626836</v>
      </c>
      <c r="Q126" s="519">
        <f t="shared" si="21"/>
        <v>9.5491382501820734</v>
      </c>
      <c r="R126" s="53"/>
      <c r="S126" s="1213">
        <f t="shared" si="22"/>
        <v>0.57294829501092448</v>
      </c>
      <c r="T126" s="1200">
        <f t="shared" si="23"/>
        <v>0.72721590947543469</v>
      </c>
      <c r="U126" s="1201">
        <f t="shared" si="23"/>
        <v>32.724715926394559</v>
      </c>
      <c r="V126" s="1201">
        <f t="shared" si="23"/>
        <v>0</v>
      </c>
      <c r="W126" s="1202">
        <f t="shared" si="23"/>
        <v>1.9634829555836735</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2692.3257712156751</v>
      </c>
      <c r="L127" s="1211">
        <f t="shared" si="34"/>
        <v>0.1</v>
      </c>
      <c r="M127" s="1211">
        <f t="shared" si="28"/>
        <v>0.9</v>
      </c>
      <c r="N127" s="53">
        <f t="shared" si="29"/>
        <v>0</v>
      </c>
      <c r="O127" s="53">
        <f t="shared" si="29"/>
        <v>0</v>
      </c>
      <c r="P127" s="776">
        <f t="shared" si="32"/>
        <v>0.21538606169725408</v>
      </c>
      <c r="Q127" s="519">
        <f t="shared" si="21"/>
        <v>9.6923727763764305</v>
      </c>
      <c r="R127" s="53"/>
      <c r="S127" s="1213">
        <f t="shared" si="22"/>
        <v>0.58154236658258585</v>
      </c>
      <c r="T127" s="1200">
        <f t="shared" si="23"/>
        <v>0.73039889894642041</v>
      </c>
      <c r="U127" s="1201">
        <f t="shared" si="23"/>
        <v>32.867950452588914</v>
      </c>
      <c r="V127" s="1201">
        <f t="shared" si="23"/>
        <v>0</v>
      </c>
      <c r="W127" s="1202">
        <f t="shared" si="23"/>
        <v>1.9720770271553349</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2733.9018467617684</v>
      </c>
      <c r="L128" s="1211">
        <f t="shared" si="34"/>
        <v>0.1</v>
      </c>
      <c r="M128" s="1211">
        <f t="shared" si="28"/>
        <v>0.9</v>
      </c>
      <c r="N128" s="53">
        <f t="shared" si="29"/>
        <v>0</v>
      </c>
      <c r="O128" s="53">
        <f t="shared" si="29"/>
        <v>0</v>
      </c>
      <c r="P128" s="776">
        <f t="shared" si="32"/>
        <v>0.2187121477409415</v>
      </c>
      <c r="Q128" s="519">
        <f t="shared" si="21"/>
        <v>9.8420466483423663</v>
      </c>
      <c r="R128" s="53"/>
      <c r="S128" s="1213">
        <f t="shared" si="22"/>
        <v>0.59052279890054193</v>
      </c>
      <c r="T128" s="1200">
        <f t="shared" si="23"/>
        <v>0.73372498499010785</v>
      </c>
      <c r="U128" s="1201">
        <f t="shared" si="23"/>
        <v>33.017624324554852</v>
      </c>
      <c r="V128" s="1201">
        <f t="shared" si="23"/>
        <v>0</v>
      </c>
      <c r="W128" s="1202">
        <f t="shared" si="23"/>
        <v>1.981057459473291</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2780.0178550714586</v>
      </c>
      <c r="L129" s="1211">
        <f t="shared" si="34"/>
        <v>0.1</v>
      </c>
      <c r="M129" s="1211">
        <f t="shared" si="28"/>
        <v>0.9</v>
      </c>
      <c r="N129" s="53">
        <f t="shared" si="29"/>
        <v>0</v>
      </c>
      <c r="O129" s="53">
        <f t="shared" si="29"/>
        <v>0</v>
      </c>
      <c r="P129" s="776">
        <f t="shared" si="32"/>
        <v>0.22240142840571672</v>
      </c>
      <c r="Q129" s="519">
        <f t="shared" si="21"/>
        <v>10.008064278257251</v>
      </c>
      <c r="R129" s="53"/>
      <c r="S129" s="1213">
        <f t="shared" si="22"/>
        <v>0.60048385669543503</v>
      </c>
      <c r="T129" s="1200">
        <f t="shared" si="23"/>
        <v>0.73741426565488311</v>
      </c>
      <c r="U129" s="1201">
        <f t="shared" si="23"/>
        <v>33.183641954469735</v>
      </c>
      <c r="V129" s="1201">
        <f t="shared" si="23"/>
        <v>0</v>
      </c>
      <c r="W129" s="1202">
        <f t="shared" si="23"/>
        <v>1.9910185172681842</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2826.7771499829059</v>
      </c>
      <c r="L130" s="1211">
        <f t="shared" si="34"/>
        <v>0.1</v>
      </c>
      <c r="M130" s="1211">
        <f t="shared" si="28"/>
        <v>0.9</v>
      </c>
      <c r="N130" s="53">
        <f t="shared" si="29"/>
        <v>0</v>
      </c>
      <c r="O130" s="53">
        <f t="shared" si="29"/>
        <v>0</v>
      </c>
      <c r="P130" s="776">
        <f t="shared" si="32"/>
        <v>0.22614217199863251</v>
      </c>
      <c r="Q130" s="519">
        <f t="shared" si="21"/>
        <v>10.176397739938462</v>
      </c>
      <c r="R130" s="53"/>
      <c r="S130" s="1213">
        <f t="shared" si="22"/>
        <v>0.61058386439630774</v>
      </c>
      <c r="T130" s="1200">
        <f t="shared" si="23"/>
        <v>0.74115500924779887</v>
      </c>
      <c r="U130" s="1201">
        <f t="shared" si="23"/>
        <v>33.35197541615095</v>
      </c>
      <c r="V130" s="1201">
        <f t="shared" si="23"/>
        <v>0</v>
      </c>
      <c r="W130" s="1202">
        <f t="shared" si="23"/>
        <v>2.0011185249690566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2872.4482337453837</v>
      </c>
      <c r="L131" s="1211">
        <f t="shared" si="34"/>
        <v>0.1</v>
      </c>
      <c r="M131" s="1211">
        <f t="shared" si="28"/>
        <v>0.9</v>
      </c>
      <c r="N131" s="53">
        <f t="shared" si="29"/>
        <v>0</v>
      </c>
      <c r="O131" s="53">
        <f t="shared" si="29"/>
        <v>0</v>
      </c>
      <c r="P131" s="776">
        <f t="shared" si="32"/>
        <v>0.22979585869963073</v>
      </c>
      <c r="Q131" s="519">
        <f t="shared" si="21"/>
        <v>10.340813641483383</v>
      </c>
      <c r="R131" s="53"/>
      <c r="S131" s="1213">
        <f t="shared" si="22"/>
        <v>0.62044881848900291</v>
      </c>
      <c r="T131" s="1200">
        <f t="shared" si="23"/>
        <v>0.74480869594879706</v>
      </c>
      <c r="U131" s="1201">
        <f t="shared" si="23"/>
        <v>33.516391317695863</v>
      </c>
      <c r="V131" s="1201">
        <f t="shared" si="23"/>
        <v>0</v>
      </c>
      <c r="W131" s="1202">
        <f t="shared" si="23"/>
        <v>2.010983479061752</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2921.9930485939417</v>
      </c>
      <c r="L132" s="1211">
        <f t="shared" si="34"/>
        <v>0.1</v>
      </c>
      <c r="M132" s="1211">
        <f t="shared" si="28"/>
        <v>0.9</v>
      </c>
      <c r="N132" s="53">
        <f t="shared" si="29"/>
        <v>0</v>
      </c>
      <c r="O132" s="53">
        <f t="shared" si="29"/>
        <v>0</v>
      </c>
      <c r="P132" s="776">
        <f t="shared" si="32"/>
        <v>0.23375944388751538</v>
      </c>
      <c r="Q132" s="519">
        <f t="shared" si="21"/>
        <v>10.51917497493819</v>
      </c>
      <c r="R132" s="53"/>
      <c r="S132" s="1213">
        <f t="shared" si="22"/>
        <v>0.63115049849629146</v>
      </c>
      <c r="T132" s="1200">
        <f t="shared" si="23"/>
        <v>0.74877228113668171</v>
      </c>
      <c r="U132" s="1201">
        <f t="shared" si="23"/>
        <v>33.694752651150672</v>
      </c>
      <c r="V132" s="1201">
        <f t="shared" si="23"/>
        <v>0</v>
      </c>
      <c r="W132" s="1202">
        <f t="shared" si="23"/>
        <v>2.0216851590690403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2971.7150872614297</v>
      </c>
      <c r="L133" s="1211">
        <f t="shared" si="34"/>
        <v>0.1</v>
      </c>
      <c r="M133" s="1211">
        <f t="shared" si="28"/>
        <v>0.9</v>
      </c>
      <c r="N133" s="53">
        <f t="shared" ref="N133:O148" si="35">N131</f>
        <v>0</v>
      </c>
      <c r="O133" s="53">
        <f t="shared" si="35"/>
        <v>0</v>
      </c>
      <c r="P133" s="776">
        <f t="shared" si="32"/>
        <v>0.23773720698091444</v>
      </c>
      <c r="Q133" s="519">
        <f t="shared" si="21"/>
        <v>10.698174314141148</v>
      </c>
      <c r="R133" s="53"/>
      <c r="S133" s="1213">
        <f t="shared" si="22"/>
        <v>0.64189045884846885</v>
      </c>
      <c r="T133" s="1200">
        <f t="shared" si="23"/>
        <v>0.75275004423008074</v>
      </c>
      <c r="U133" s="1201">
        <f t="shared" si="23"/>
        <v>33.873751990353632</v>
      </c>
      <c r="V133" s="1201">
        <f t="shared" si="23"/>
        <v>0</v>
      </c>
      <c r="W133" s="1202">
        <f t="shared" si="23"/>
        <v>2.0324251194212177</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3027.2202769448536</v>
      </c>
      <c r="L134" s="1211">
        <f t="shared" si="34"/>
        <v>0.1</v>
      </c>
      <c r="M134" s="1211">
        <f t="shared" si="28"/>
        <v>0.9</v>
      </c>
      <c r="N134" s="53">
        <f t="shared" si="35"/>
        <v>0</v>
      </c>
      <c r="O134" s="53">
        <f t="shared" si="35"/>
        <v>0</v>
      </c>
      <c r="P134" s="776">
        <f t="shared" si="32"/>
        <v>0.24217762215558833</v>
      </c>
      <c r="Q134" s="519">
        <f t="shared" si="21"/>
        <v>10.897992997001472</v>
      </c>
      <c r="R134" s="53"/>
      <c r="S134" s="1213">
        <f t="shared" si="22"/>
        <v>0.65387957982008837</v>
      </c>
      <c r="T134" s="1200">
        <f t="shared" si="23"/>
        <v>0.75719045940475471</v>
      </c>
      <c r="U134" s="1201">
        <f t="shared" si="23"/>
        <v>34.073570673213958</v>
      </c>
      <c r="V134" s="1201">
        <f t="shared" si="23"/>
        <v>0</v>
      </c>
      <c r="W134" s="1202">
        <f t="shared" si="23"/>
        <v>2.0444142403928374</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3087.1339634149208</v>
      </c>
      <c r="L135" s="1211">
        <f t="shared" si="34"/>
        <v>0.1</v>
      </c>
      <c r="M135" s="1211">
        <f t="shared" si="28"/>
        <v>0.9</v>
      </c>
      <c r="N135" s="53">
        <f t="shared" si="35"/>
        <v>0</v>
      </c>
      <c r="O135" s="53">
        <f t="shared" si="35"/>
        <v>0</v>
      </c>
      <c r="P135" s="776">
        <f t="shared" si="32"/>
        <v>0.24697071707319374</v>
      </c>
      <c r="Q135" s="519">
        <f t="shared" si="21"/>
        <v>11.113682268293715</v>
      </c>
      <c r="R135" s="53"/>
      <c r="S135" s="1213">
        <f t="shared" si="22"/>
        <v>0.66682093609762283</v>
      </c>
      <c r="T135" s="1200">
        <f t="shared" si="23"/>
        <v>0.76198355432236009</v>
      </c>
      <c r="U135" s="1201">
        <f t="shared" si="23"/>
        <v>34.289259944506199</v>
      </c>
      <c r="V135" s="1201">
        <f t="shared" si="23"/>
        <v>0</v>
      </c>
      <c r="W135" s="1202">
        <f t="shared" si="23"/>
        <v>2.057355596670372</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3144.518725865646</v>
      </c>
      <c r="L136" s="1211">
        <f t="shared" si="34"/>
        <v>0.1</v>
      </c>
      <c r="M136" s="1211">
        <f t="shared" si="28"/>
        <v>0.9</v>
      </c>
      <c r="N136" s="53">
        <f t="shared" si="35"/>
        <v>0</v>
      </c>
      <c r="O136" s="53">
        <f t="shared" si="35"/>
        <v>0</v>
      </c>
      <c r="P136" s="776">
        <f t="shared" si="32"/>
        <v>0.25156149806925177</v>
      </c>
      <c r="Q136" s="519">
        <f t="shared" si="21"/>
        <v>11.320267413116326</v>
      </c>
      <c r="R136" s="53"/>
      <c r="S136" s="1213">
        <f t="shared" si="22"/>
        <v>0.6792160447869795</v>
      </c>
      <c r="T136" s="1200">
        <f t="shared" si="23"/>
        <v>0.76657433531841812</v>
      </c>
      <c r="U136" s="1201">
        <f t="shared" si="23"/>
        <v>34.49584508932881</v>
      </c>
      <c r="V136" s="1201">
        <f t="shared" si="23"/>
        <v>0</v>
      </c>
      <c r="W136" s="1202">
        <f t="shared" si="23"/>
        <v>2.0697507053597288</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3203.0397194055795</v>
      </c>
      <c r="L137" s="1211">
        <f t="shared" si="34"/>
        <v>0.1</v>
      </c>
      <c r="M137" s="1211">
        <f t="shared" si="28"/>
        <v>0.9</v>
      </c>
      <c r="N137" s="53">
        <f t="shared" si="35"/>
        <v>0</v>
      </c>
      <c r="O137" s="53">
        <f t="shared" si="35"/>
        <v>0</v>
      </c>
      <c r="P137" s="776">
        <f t="shared" si="32"/>
        <v>0.25624317755244641</v>
      </c>
      <c r="Q137" s="519">
        <f t="shared" si="21"/>
        <v>11.530942989860087</v>
      </c>
      <c r="R137" s="53"/>
      <c r="S137" s="1213">
        <f t="shared" si="22"/>
        <v>0.69185657939160516</v>
      </c>
      <c r="T137" s="1200">
        <f t="shared" si="23"/>
        <v>0.77125601480161277</v>
      </c>
      <c r="U137" s="1201">
        <f t="shared" si="23"/>
        <v>34.706520666072571</v>
      </c>
      <c r="V137" s="1201">
        <f t="shared" si="23"/>
        <v>0</v>
      </c>
      <c r="W137" s="1202">
        <f t="shared" si="23"/>
        <v>2.0823912399643545</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3262.7254988126124</v>
      </c>
      <c r="L138" s="1211">
        <f t="shared" si="34"/>
        <v>0.1</v>
      </c>
      <c r="M138" s="1211">
        <f t="shared" si="28"/>
        <v>0.9</v>
      </c>
      <c r="N138" s="53">
        <f t="shared" si="35"/>
        <v>0</v>
      </c>
      <c r="O138" s="53">
        <f t="shared" si="35"/>
        <v>0</v>
      </c>
      <c r="P138" s="776">
        <f t="shared" si="32"/>
        <v>0.26101803990500905</v>
      </c>
      <c r="Q138" s="519">
        <f t="shared" si="21"/>
        <v>11.745811795725405</v>
      </c>
      <c r="R138" s="53"/>
      <c r="S138" s="1213">
        <f t="shared" si="22"/>
        <v>0.70474870774352427</v>
      </c>
      <c r="T138" s="1200">
        <f t="shared" si="23"/>
        <v>0.7760308771541754</v>
      </c>
      <c r="U138" s="1201">
        <f t="shared" si="23"/>
        <v>34.921389471937886</v>
      </c>
      <c r="V138" s="1201">
        <f t="shared" si="23"/>
        <v>0</v>
      </c>
      <c r="W138" s="1202">
        <f t="shared" si="23"/>
        <v>2.0952833683162733</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3321.2936353220948</v>
      </c>
      <c r="L139" s="1211">
        <f t="shared" si="34"/>
        <v>0.1</v>
      </c>
      <c r="M139" s="1211">
        <f t="shared" si="28"/>
        <v>0.9</v>
      </c>
      <c r="N139" s="53">
        <f t="shared" si="35"/>
        <v>0</v>
      </c>
      <c r="O139" s="53">
        <f t="shared" si="35"/>
        <v>0</v>
      </c>
      <c r="P139" s="776">
        <f t="shared" si="32"/>
        <v>0.26570349082576761</v>
      </c>
      <c r="Q139" s="519">
        <f t="shared" si="21"/>
        <v>11.956657087159542</v>
      </c>
      <c r="R139" s="53"/>
      <c r="S139" s="1213">
        <f t="shared" si="22"/>
        <v>0.71739942522957245</v>
      </c>
      <c r="T139" s="1200">
        <f t="shared" si="23"/>
        <v>0.78071632807493396</v>
      </c>
      <c r="U139" s="1201">
        <f t="shared" si="23"/>
        <v>35.132234763372026</v>
      </c>
      <c r="V139" s="1201">
        <f t="shared" si="23"/>
        <v>0</v>
      </c>
      <c r="W139" s="1202">
        <f t="shared" si="23"/>
        <v>2.1079340858023214</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3383.0833397500865</v>
      </c>
      <c r="L140" s="1211">
        <f t="shared" si="34"/>
        <v>0.1</v>
      </c>
      <c r="M140" s="1211">
        <f t="shared" si="28"/>
        <v>0.9</v>
      </c>
      <c r="N140" s="53">
        <f t="shared" si="35"/>
        <v>0</v>
      </c>
      <c r="O140" s="53">
        <f t="shared" si="35"/>
        <v>0</v>
      </c>
      <c r="P140" s="776">
        <f t="shared" si="32"/>
        <v>0.27064666718000696</v>
      </c>
      <c r="Q140" s="519">
        <f t="shared" si="21"/>
        <v>12.179100023100311</v>
      </c>
      <c r="R140" s="53"/>
      <c r="S140" s="1213">
        <f t="shared" si="22"/>
        <v>0.73074600138601864</v>
      </c>
      <c r="T140" s="1200">
        <f t="shared" si="23"/>
        <v>0.78565950442917332</v>
      </c>
      <c r="U140" s="1201">
        <f t="shared" si="23"/>
        <v>35.354677699312795</v>
      </c>
      <c r="V140" s="1201">
        <f t="shared" si="23"/>
        <v>0</v>
      </c>
      <c r="W140" s="1202">
        <f t="shared" si="23"/>
        <v>2.1212806619587679</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3447.5583105018923</v>
      </c>
      <c r="L141" s="1211">
        <f t="shared" si="34"/>
        <v>0.1</v>
      </c>
      <c r="M141" s="1211">
        <f t="shared" si="28"/>
        <v>0.9</v>
      </c>
      <c r="N141" s="53">
        <f t="shared" si="35"/>
        <v>0</v>
      </c>
      <c r="O141" s="53">
        <f t="shared" si="35"/>
        <v>0</v>
      </c>
      <c r="P141" s="776">
        <f t="shared" si="32"/>
        <v>0.27580466484015143</v>
      </c>
      <c r="Q141" s="519">
        <f t="shared" si="21"/>
        <v>12.411209917806813</v>
      </c>
      <c r="R141" s="53"/>
      <c r="S141" s="1213">
        <f t="shared" si="22"/>
        <v>0.74467259506840866</v>
      </c>
      <c r="T141" s="1200">
        <f t="shared" si="23"/>
        <v>0.79081750208931778</v>
      </c>
      <c r="U141" s="1201">
        <f t="shared" si="23"/>
        <v>35.586787594019299</v>
      </c>
      <c r="V141" s="1201">
        <f t="shared" si="23"/>
        <v>0</v>
      </c>
      <c r="W141" s="1202">
        <f t="shared" si="23"/>
        <v>2.1352072556411579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3514.8113604331647</v>
      </c>
      <c r="L142" s="1211">
        <f t="shared" si="34"/>
        <v>0.1</v>
      </c>
      <c r="M142" s="1211">
        <f t="shared" si="28"/>
        <v>0.9</v>
      </c>
      <c r="N142" s="53">
        <f t="shared" si="35"/>
        <v>0</v>
      </c>
      <c r="O142" s="53">
        <f t="shared" si="35"/>
        <v>0</v>
      </c>
      <c r="P142" s="776">
        <f t="shared" si="32"/>
        <v>0.28118490883465325</v>
      </c>
      <c r="Q142" s="519">
        <f t="shared" si="21"/>
        <v>12.653320897559393</v>
      </c>
      <c r="R142" s="53"/>
      <c r="S142" s="1213">
        <f t="shared" si="22"/>
        <v>0.75919925385356357</v>
      </c>
      <c r="T142" s="1200">
        <f t="shared" si="23"/>
        <v>0.79619774608381966</v>
      </c>
      <c r="U142" s="1201">
        <f t="shared" si="23"/>
        <v>35.82889857377188</v>
      </c>
      <c r="V142" s="1201">
        <f t="shared" si="23"/>
        <v>0</v>
      </c>
      <c r="W142" s="1202">
        <f t="shared" si="23"/>
        <v>2.1497339144263128</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3586.6329072239355</v>
      </c>
      <c r="L143" s="1211">
        <f t="shared" si="34"/>
        <v>0.1</v>
      </c>
      <c r="M143" s="1211">
        <f t="shared" si="28"/>
        <v>0.9</v>
      </c>
      <c r="N143" s="53">
        <f t="shared" si="35"/>
        <v>0</v>
      </c>
      <c r="O143" s="53">
        <f t="shared" si="35"/>
        <v>0</v>
      </c>
      <c r="P143" s="776">
        <f t="shared" si="32"/>
        <v>0.2869306325779149</v>
      </c>
      <c r="Q143" s="519">
        <f t="shared" si="21"/>
        <v>12.911878466006169</v>
      </c>
      <c r="R143" s="53"/>
      <c r="S143" s="1213">
        <f t="shared" si="22"/>
        <v>0.77471270796037006</v>
      </c>
      <c r="T143" s="1200">
        <f t="shared" si="23"/>
        <v>0.80194346982708131</v>
      </c>
      <c r="U143" s="1201">
        <f t="shared" si="23"/>
        <v>36.087456142218656</v>
      </c>
      <c r="V143" s="1201">
        <f t="shared" si="23"/>
        <v>0</v>
      </c>
      <c r="W143" s="1202">
        <f t="shared" si="23"/>
        <v>2.1652473685331191</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3662.7821089476743</v>
      </c>
      <c r="L144" s="1211">
        <f t="shared" si="34"/>
        <v>0.1</v>
      </c>
      <c r="M144" s="1211">
        <f t="shared" si="28"/>
        <v>0.9</v>
      </c>
      <c r="N144" s="53">
        <f t="shared" si="35"/>
        <v>0</v>
      </c>
      <c r="O144" s="53">
        <f t="shared" si="35"/>
        <v>0</v>
      </c>
      <c r="P144" s="776">
        <f t="shared" si="32"/>
        <v>0.293022568715814</v>
      </c>
      <c r="Q144" s="519">
        <f t="shared" si="21"/>
        <v>13.186015592211628</v>
      </c>
      <c r="R144" s="53"/>
      <c r="S144" s="1213">
        <f t="shared" si="22"/>
        <v>0.79116093553269762</v>
      </c>
      <c r="T144" s="1200">
        <f t="shared" si="23"/>
        <v>0.80803540596498036</v>
      </c>
      <c r="U144" s="1201">
        <f t="shared" si="23"/>
        <v>36.361593268424116</v>
      </c>
      <c r="V144" s="1201">
        <f t="shared" si="23"/>
        <v>0</v>
      </c>
      <c r="W144" s="1202">
        <f t="shared" si="23"/>
        <v>2.1816955961054467</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3735.5794884529682</v>
      </c>
      <c r="L145" s="1211">
        <f t="shared" si="34"/>
        <v>0.1</v>
      </c>
      <c r="M145" s="1211">
        <f t="shared" si="28"/>
        <v>0.9</v>
      </c>
      <c r="N145" s="53">
        <f t="shared" si="35"/>
        <v>0</v>
      </c>
      <c r="O145" s="53">
        <f t="shared" si="35"/>
        <v>0</v>
      </c>
      <c r="P145" s="776">
        <f t="shared" si="32"/>
        <v>0.29884635907623747</v>
      </c>
      <c r="Q145" s="519">
        <f t="shared" si="21"/>
        <v>13.448086158430685</v>
      </c>
      <c r="R145" s="53"/>
      <c r="S145" s="1213">
        <f t="shared" si="22"/>
        <v>0.8068851695058411</v>
      </c>
      <c r="T145" s="1200">
        <f t="shared" si="23"/>
        <v>0.81385919632540382</v>
      </c>
      <c r="U145" s="1201">
        <f t="shared" si="23"/>
        <v>36.623663834643168</v>
      </c>
      <c r="V145" s="1201">
        <f t="shared" si="23"/>
        <v>0</v>
      </c>
      <c r="W145" s="1202">
        <f t="shared" si="23"/>
        <v>2.1974198300785903</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3811.7097488539707</v>
      </c>
      <c r="L146" s="1211">
        <f t="shared" si="34"/>
        <v>0.1</v>
      </c>
      <c r="M146" s="1211">
        <f t="shared" si="28"/>
        <v>0.9</v>
      </c>
      <c r="N146" s="53">
        <f t="shared" si="35"/>
        <v>0</v>
      </c>
      <c r="O146" s="53">
        <f t="shared" si="35"/>
        <v>0</v>
      </c>
      <c r="P146" s="776">
        <f t="shared" si="32"/>
        <v>0.30493677990831769</v>
      </c>
      <c r="Q146" s="519">
        <f t="shared" si="21"/>
        <v>13.722155095874296</v>
      </c>
      <c r="R146" s="53"/>
      <c r="S146" s="1213">
        <f t="shared" si="22"/>
        <v>0.82332930575245766</v>
      </c>
      <c r="T146" s="1200">
        <f t="shared" si="23"/>
        <v>0.81994961715748405</v>
      </c>
      <c r="U146" s="1201">
        <f t="shared" si="23"/>
        <v>36.897732772086783</v>
      </c>
      <c r="V146" s="1201">
        <f t="shared" si="23"/>
        <v>0</v>
      </c>
      <c r="W146" s="1202">
        <f t="shared" si="23"/>
        <v>2.2138639663252069</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3892.3531008325431</v>
      </c>
      <c r="L147" s="1211">
        <f t="shared" si="34"/>
        <v>0.1</v>
      </c>
      <c r="M147" s="1211">
        <f t="shared" si="28"/>
        <v>0.9</v>
      </c>
      <c r="N147" s="53">
        <f t="shared" si="35"/>
        <v>0</v>
      </c>
      <c r="O147" s="53">
        <f t="shared" si="35"/>
        <v>0</v>
      </c>
      <c r="P147" s="776">
        <f t="shared" si="32"/>
        <v>0.31138824806660353</v>
      </c>
      <c r="Q147" s="519">
        <f t="shared" si="21"/>
        <v>14.012471162997155</v>
      </c>
      <c r="R147" s="53"/>
      <c r="S147" s="1213">
        <f t="shared" si="22"/>
        <v>0.8407482697798293</v>
      </c>
      <c r="T147" s="1200">
        <f t="shared" si="23"/>
        <v>0.82640108531576995</v>
      </c>
      <c r="U147" s="1201">
        <f t="shared" si="23"/>
        <v>37.188048839209642</v>
      </c>
      <c r="V147" s="1201">
        <f t="shared" si="23"/>
        <v>0</v>
      </c>
      <c r="W147" s="1202">
        <f t="shared" si="23"/>
        <v>2.2312829303525783</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3992.9906983461519</v>
      </c>
      <c r="L148" s="578">
        <f t="shared" si="34"/>
        <v>0.1</v>
      </c>
      <c r="M148" s="578">
        <f t="shared" si="28"/>
        <v>0.9</v>
      </c>
      <c r="N148" s="1214">
        <f t="shared" si="35"/>
        <v>0</v>
      </c>
      <c r="O148" s="1214">
        <f t="shared" si="35"/>
        <v>0</v>
      </c>
      <c r="P148" s="1215">
        <f t="shared" si="32"/>
        <v>0.31943925586769223</v>
      </c>
      <c r="Q148" s="1146">
        <f t="shared" si="21"/>
        <v>14.374766514046147</v>
      </c>
      <c r="R148" s="1214"/>
      <c r="S148" s="1216">
        <f t="shared" si="22"/>
        <v>0.86248599084276889</v>
      </c>
      <c r="T148" s="1217">
        <f t="shared" si="23"/>
        <v>0.83445209311685864</v>
      </c>
      <c r="U148" s="1218">
        <f t="shared" si="23"/>
        <v>37.550344190258627</v>
      </c>
      <c r="V148" s="1218">
        <f t="shared" si="23"/>
        <v>0</v>
      </c>
      <c r="W148" s="1219">
        <f t="shared" si="23"/>
        <v>2.2530206514155182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1791.5768124499484</v>
      </c>
      <c r="L150" s="1211">
        <f>($L$154-$L$80)/($A$154-$A$80)+L80</f>
        <v>0.1</v>
      </c>
      <c r="M150" s="1211">
        <f>($M$154-$M$80)/($A$154-$A$80)+M80</f>
        <v>0.9</v>
      </c>
      <c r="N150" s="53">
        <f>N114</f>
        <v>0</v>
      </c>
      <c r="O150" s="53">
        <f>O114</f>
        <v>0</v>
      </c>
      <c r="P150" s="776">
        <f>L150*$D$5*K150/1000-N150</f>
        <v>0.14332614499599589</v>
      </c>
      <c r="Q150" s="519">
        <f t="shared" ref="Q150:Q182" si="37">M150*$D$4*K150/1000-O150</f>
        <v>6.4496765248198145</v>
      </c>
      <c r="R150" s="53"/>
      <c r="S150" s="1213">
        <f t="shared" ref="S150:S182" si="38">M150*$D$7*K150/1000</f>
        <v>0.38698059148918884</v>
      </c>
      <c r="T150" s="1200">
        <f t="shared" ref="T150:W182" si="39">G150+P150</f>
        <v>0.32128727502844628</v>
      </c>
      <c r="U150" s="1201">
        <f t="shared" si="39"/>
        <v>20.389965044028429</v>
      </c>
      <c r="V150" s="1201">
        <f t="shared" si="39"/>
        <v>0</v>
      </c>
      <c r="W150" s="1202">
        <f t="shared" si="39"/>
        <v>1.2233979026417054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1874.0597998121038</v>
      </c>
      <c r="L151" s="1211">
        <f>($L$154-$L$80)/($A$154-$A$80)+L150</f>
        <v>0.1</v>
      </c>
      <c r="M151" s="1211">
        <f>($M$154-$M$80)/($A$154-$A$80)+M150</f>
        <v>0.9</v>
      </c>
      <c r="N151" s="53">
        <f t="shared" ref="N151:O166" si="44">N149</f>
        <v>0</v>
      </c>
      <c r="O151" s="53">
        <f t="shared" si="44"/>
        <v>0</v>
      </c>
      <c r="P151" s="776">
        <f t="shared" ref="P151:P182" si="45">L151*$D$5*K151/1000-N151</f>
        <v>0.14992478398496834</v>
      </c>
      <c r="Q151" s="519">
        <f t="shared" si="37"/>
        <v>6.7466152793235743</v>
      </c>
      <c r="R151" s="53"/>
      <c r="S151" s="1213">
        <f t="shared" si="38"/>
        <v>0.40479691675941443</v>
      </c>
      <c r="T151" s="1200">
        <f t="shared" si="39"/>
        <v>0.3745336209898521</v>
      </c>
      <c r="U151" s="1201">
        <f t="shared" si="39"/>
        <v>21.667059451790848</v>
      </c>
      <c r="V151" s="1201">
        <f t="shared" si="39"/>
        <v>0</v>
      </c>
      <c r="W151" s="1202">
        <f t="shared" si="39"/>
        <v>1.3000235671074507</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1902.992117772915</v>
      </c>
      <c r="L152" s="1211">
        <f>($L$154-$L$80)/($A$154-$A$80)+L151</f>
        <v>0.1</v>
      </c>
      <c r="M152" s="1211">
        <f>($M$154-$M$80)/($A$154-$A$80)+M151</f>
        <v>0.9</v>
      </c>
      <c r="N152" s="53">
        <f t="shared" si="44"/>
        <v>0</v>
      </c>
      <c r="O152" s="53">
        <f t="shared" si="44"/>
        <v>0</v>
      </c>
      <c r="P152" s="776">
        <f t="shared" si="45"/>
        <v>0.15223936942183322</v>
      </c>
      <c r="Q152" s="519">
        <f t="shared" si="37"/>
        <v>6.8507716239824941</v>
      </c>
      <c r="R152" s="53"/>
      <c r="S152" s="1213">
        <f t="shared" si="38"/>
        <v>0.41104629743894966</v>
      </c>
      <c r="T152" s="1200">
        <f t="shared" si="39"/>
        <v>0.44776379716156678</v>
      </c>
      <c r="U152" s="1201">
        <f t="shared" si="39"/>
        <v>23.843426219017175</v>
      </c>
      <c r="V152" s="1201">
        <f t="shared" si="39"/>
        <v>0</v>
      </c>
      <c r="W152" s="1202">
        <f t="shared" si="39"/>
        <v>1.4306055731410305</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2242.5993667616299</v>
      </c>
      <c r="L153" s="1211">
        <f>($L$154-$L$80)/($A$154-$A$80)+L152</f>
        <v>0.1</v>
      </c>
      <c r="M153" s="1211">
        <f>($M$154-$M$80)/($A$154-$A$80)+M152</f>
        <v>0.9</v>
      </c>
      <c r="N153" s="53">
        <f t="shared" si="44"/>
        <v>0</v>
      </c>
      <c r="O153" s="53">
        <f t="shared" si="44"/>
        <v>0</v>
      </c>
      <c r="P153" s="776">
        <f t="shared" si="45"/>
        <v>0.17940794934093043</v>
      </c>
      <c r="Q153" s="519">
        <f t="shared" si="37"/>
        <v>8.0733577203418676</v>
      </c>
      <c r="R153" s="53"/>
      <c r="S153" s="1213">
        <f t="shared" si="38"/>
        <v>0.48440146322051203</v>
      </c>
      <c r="T153" s="1200">
        <f t="shared" si="39"/>
        <v>0.59923731209283038</v>
      </c>
      <c r="U153" s="1201">
        <f t="shared" si="39"/>
        <v>29.298064392799031</v>
      </c>
      <c r="V153" s="1201">
        <f t="shared" si="39"/>
        <v>0</v>
      </c>
      <c r="W153" s="1202">
        <f t="shared" si="39"/>
        <v>1.7578838635679419</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2428.5665087372349</v>
      </c>
      <c r="L154" s="1211">
        <f>'Recycling - Case 2'!E31</f>
        <v>0.1</v>
      </c>
      <c r="M154" s="1211">
        <f>'Recycling - Case 2'!F31</f>
        <v>0.9</v>
      </c>
      <c r="N154" s="53">
        <f t="shared" si="44"/>
        <v>0</v>
      </c>
      <c r="O154" s="53">
        <f t="shared" si="44"/>
        <v>0</v>
      </c>
      <c r="P154" s="776">
        <f t="shared" si="45"/>
        <v>0.19428532069897883</v>
      </c>
      <c r="Q154" s="519">
        <f t="shared" si="37"/>
        <v>8.7428394314540459</v>
      </c>
      <c r="R154" s="53"/>
      <c r="S154" s="1213">
        <f t="shared" si="38"/>
        <v>0.52457036588724271</v>
      </c>
      <c r="T154" s="1200">
        <f t="shared" si="39"/>
        <v>0.70929815794814521</v>
      </c>
      <c r="U154" s="1201">
        <f t="shared" si="39"/>
        <v>31.918417107666528</v>
      </c>
      <c r="V154" s="1201">
        <f t="shared" si="39"/>
        <v>0</v>
      </c>
      <c r="W154" s="1202">
        <f t="shared" si="39"/>
        <v>1.9151050264599918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2466.7036373560554</v>
      </c>
      <c r="L155" s="1211">
        <f>L154</f>
        <v>0.1</v>
      </c>
      <c r="M155" s="1211">
        <f>M154</f>
        <v>0.9</v>
      </c>
      <c r="N155" s="53">
        <f t="shared" si="44"/>
        <v>0</v>
      </c>
      <c r="O155" s="53">
        <f t="shared" si="44"/>
        <v>0</v>
      </c>
      <c r="P155" s="776">
        <f t="shared" si="45"/>
        <v>0.19733629098848449</v>
      </c>
      <c r="Q155" s="519">
        <f t="shared" si="37"/>
        <v>8.8801330944818009</v>
      </c>
      <c r="R155" s="53"/>
      <c r="S155" s="1213">
        <f t="shared" si="38"/>
        <v>0.53280798566890797</v>
      </c>
      <c r="T155" s="1200">
        <f t="shared" si="39"/>
        <v>0.71234912823765084</v>
      </c>
      <c r="U155" s="1201">
        <f t="shared" si="39"/>
        <v>32.055710770694283</v>
      </c>
      <c r="V155" s="1201">
        <f t="shared" si="39"/>
        <v>0</v>
      </c>
      <c r="W155" s="1202">
        <f t="shared" si="39"/>
        <v>1.923342646241657</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2505.1194576463622</v>
      </c>
      <c r="L156" s="1211">
        <f t="shared" ref="L156:M171" si="47">L155</f>
        <v>0.1</v>
      </c>
      <c r="M156" s="1211">
        <f t="shared" si="47"/>
        <v>0.9</v>
      </c>
      <c r="N156" s="53">
        <f t="shared" si="44"/>
        <v>0</v>
      </c>
      <c r="O156" s="53">
        <f t="shared" si="44"/>
        <v>0</v>
      </c>
      <c r="P156" s="776">
        <f t="shared" si="45"/>
        <v>0.20040955661170901</v>
      </c>
      <c r="Q156" s="519">
        <f t="shared" si="37"/>
        <v>9.0184300475269055</v>
      </c>
      <c r="R156" s="53"/>
      <c r="S156" s="1213">
        <f t="shared" si="38"/>
        <v>0.54110580285161425</v>
      </c>
      <c r="T156" s="1200">
        <f t="shared" si="39"/>
        <v>0.71542239386087536</v>
      </c>
      <c r="U156" s="1201">
        <f t="shared" si="39"/>
        <v>32.194007723739389</v>
      </c>
      <c r="V156" s="1201">
        <f t="shared" si="39"/>
        <v>0</v>
      </c>
      <c r="W156" s="1202">
        <f t="shared" si="39"/>
        <v>1.9316404634243634</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2544.1783981614426</v>
      </c>
      <c r="L157" s="1211">
        <f t="shared" si="47"/>
        <v>0.1</v>
      </c>
      <c r="M157" s="1211">
        <f t="shared" si="47"/>
        <v>0.9</v>
      </c>
      <c r="N157" s="53">
        <f t="shared" si="44"/>
        <v>0</v>
      </c>
      <c r="O157" s="53">
        <f t="shared" si="44"/>
        <v>0</v>
      </c>
      <c r="P157" s="776">
        <f t="shared" si="45"/>
        <v>0.20353427185291545</v>
      </c>
      <c r="Q157" s="519">
        <f t="shared" si="37"/>
        <v>9.1590422333811929</v>
      </c>
      <c r="R157" s="53"/>
      <c r="S157" s="1213">
        <f t="shared" si="38"/>
        <v>0.54954253400287156</v>
      </c>
      <c r="T157" s="1200">
        <f t="shared" si="39"/>
        <v>0.71854710910208186</v>
      </c>
      <c r="U157" s="1201">
        <f t="shared" si="39"/>
        <v>32.334619909593677</v>
      </c>
      <c r="V157" s="1201">
        <f t="shared" si="39"/>
        <v>0</v>
      </c>
      <c r="W157" s="1202">
        <f t="shared" si="39"/>
        <v>1.9400771945756206</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2582.0099258465493</v>
      </c>
      <c r="L158" s="1211">
        <f t="shared" si="47"/>
        <v>0.1</v>
      </c>
      <c r="M158" s="1211">
        <f t="shared" si="47"/>
        <v>0.9</v>
      </c>
      <c r="N158" s="53">
        <f t="shared" si="44"/>
        <v>0</v>
      </c>
      <c r="O158" s="53">
        <f t="shared" si="44"/>
        <v>0</v>
      </c>
      <c r="P158" s="776">
        <f t="shared" si="45"/>
        <v>0.20656079406772399</v>
      </c>
      <c r="Q158" s="519">
        <f t="shared" si="37"/>
        <v>9.2952357330475763</v>
      </c>
      <c r="R158" s="53"/>
      <c r="S158" s="1213">
        <f t="shared" si="38"/>
        <v>0.55771414398285468</v>
      </c>
      <c r="T158" s="1200">
        <f t="shared" si="39"/>
        <v>0.72157363131689034</v>
      </c>
      <c r="U158" s="1201">
        <f t="shared" si="39"/>
        <v>32.47081340926006</v>
      </c>
      <c r="V158" s="1201">
        <f t="shared" si="39"/>
        <v>0</v>
      </c>
      <c r="W158" s="1202">
        <f t="shared" si="39"/>
        <v>1.9482488045556039</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2618.9798209905557</v>
      </c>
      <c r="L159" s="1211">
        <f t="shared" si="47"/>
        <v>0.1</v>
      </c>
      <c r="M159" s="1211">
        <f t="shared" si="47"/>
        <v>0.9</v>
      </c>
      <c r="N159" s="53">
        <f t="shared" si="44"/>
        <v>0</v>
      </c>
      <c r="O159" s="53">
        <f t="shared" si="44"/>
        <v>0</v>
      </c>
      <c r="P159" s="776">
        <f t="shared" si="45"/>
        <v>0.2095183856792445</v>
      </c>
      <c r="Q159" s="519">
        <f t="shared" si="37"/>
        <v>9.428327355566001</v>
      </c>
      <c r="R159" s="53"/>
      <c r="S159" s="1213">
        <f t="shared" si="38"/>
        <v>0.56569964133396</v>
      </c>
      <c r="T159" s="1200">
        <f t="shared" si="39"/>
        <v>0.72453122292841088</v>
      </c>
      <c r="U159" s="1201">
        <f t="shared" si="39"/>
        <v>32.603905031778481</v>
      </c>
      <c r="V159" s="1201">
        <f t="shared" si="39"/>
        <v>0</v>
      </c>
      <c r="W159" s="1202">
        <f t="shared" si="39"/>
        <v>1.9562343019067092</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2652.5384028283538</v>
      </c>
      <c r="L160" s="1211">
        <f t="shared" si="47"/>
        <v>0.1</v>
      </c>
      <c r="M160" s="1211">
        <f t="shared" si="47"/>
        <v>0.9</v>
      </c>
      <c r="N160" s="53">
        <f t="shared" si="44"/>
        <v>0</v>
      </c>
      <c r="O160" s="53">
        <f t="shared" si="44"/>
        <v>0</v>
      </c>
      <c r="P160" s="776">
        <f t="shared" si="45"/>
        <v>0.21220307222626836</v>
      </c>
      <c r="Q160" s="519">
        <f t="shared" si="37"/>
        <v>9.5491382501820734</v>
      </c>
      <c r="R160" s="53"/>
      <c r="S160" s="1213">
        <f t="shared" si="38"/>
        <v>0.57294829501092448</v>
      </c>
      <c r="T160" s="1200">
        <f t="shared" si="39"/>
        <v>0.72721590947543469</v>
      </c>
      <c r="U160" s="1201">
        <f t="shared" si="39"/>
        <v>32.724715926394559</v>
      </c>
      <c r="V160" s="1201">
        <f t="shared" si="39"/>
        <v>0</v>
      </c>
      <c r="W160" s="1202">
        <f t="shared" si="39"/>
        <v>1.9634829555836735</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2692.3257712156751</v>
      </c>
      <c r="L161" s="1211">
        <f t="shared" si="47"/>
        <v>0.1</v>
      </c>
      <c r="M161" s="1211">
        <f t="shared" si="47"/>
        <v>0.9</v>
      </c>
      <c r="N161" s="53">
        <f t="shared" si="44"/>
        <v>0</v>
      </c>
      <c r="O161" s="53">
        <f t="shared" si="44"/>
        <v>0</v>
      </c>
      <c r="P161" s="776">
        <f t="shared" si="45"/>
        <v>0.21538606169725408</v>
      </c>
      <c r="Q161" s="519">
        <f t="shared" si="37"/>
        <v>9.6923727763764305</v>
      </c>
      <c r="R161" s="53"/>
      <c r="S161" s="1213">
        <f t="shared" si="38"/>
        <v>0.58154236658258585</v>
      </c>
      <c r="T161" s="1200">
        <f t="shared" si="39"/>
        <v>0.73039889894642041</v>
      </c>
      <c r="U161" s="1201">
        <f t="shared" si="39"/>
        <v>32.867950452588914</v>
      </c>
      <c r="V161" s="1201">
        <f t="shared" si="39"/>
        <v>0</v>
      </c>
      <c r="W161" s="1202">
        <f t="shared" si="39"/>
        <v>1.9720770271553349</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2733.9018467617684</v>
      </c>
      <c r="L162" s="1211">
        <f t="shared" si="47"/>
        <v>0.1</v>
      </c>
      <c r="M162" s="1211">
        <f t="shared" si="47"/>
        <v>0.9</v>
      </c>
      <c r="N162" s="53">
        <f t="shared" si="44"/>
        <v>0</v>
      </c>
      <c r="O162" s="53">
        <f t="shared" si="44"/>
        <v>0</v>
      </c>
      <c r="P162" s="776">
        <f t="shared" si="45"/>
        <v>0.2187121477409415</v>
      </c>
      <c r="Q162" s="519">
        <f t="shared" si="37"/>
        <v>9.8420466483423663</v>
      </c>
      <c r="R162" s="53"/>
      <c r="S162" s="1213">
        <f t="shared" si="38"/>
        <v>0.59052279890054193</v>
      </c>
      <c r="T162" s="1200">
        <f t="shared" si="39"/>
        <v>0.73372498499010785</v>
      </c>
      <c r="U162" s="1201">
        <f t="shared" si="39"/>
        <v>33.017624324554852</v>
      </c>
      <c r="V162" s="1201">
        <f t="shared" si="39"/>
        <v>0</v>
      </c>
      <c r="W162" s="1202">
        <f t="shared" si="39"/>
        <v>1.981057459473291</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2780.0178550714586</v>
      </c>
      <c r="L163" s="1211">
        <f t="shared" si="47"/>
        <v>0.1</v>
      </c>
      <c r="M163" s="1211">
        <f t="shared" si="47"/>
        <v>0.9</v>
      </c>
      <c r="N163" s="53">
        <f t="shared" si="44"/>
        <v>0</v>
      </c>
      <c r="O163" s="53">
        <f t="shared" si="44"/>
        <v>0</v>
      </c>
      <c r="P163" s="776">
        <f t="shared" si="45"/>
        <v>0.22240142840571672</v>
      </c>
      <c r="Q163" s="519">
        <f t="shared" si="37"/>
        <v>10.008064278257251</v>
      </c>
      <c r="R163" s="53"/>
      <c r="S163" s="1213">
        <f t="shared" si="38"/>
        <v>0.60048385669543503</v>
      </c>
      <c r="T163" s="1200">
        <f t="shared" si="39"/>
        <v>0.73741426565488311</v>
      </c>
      <c r="U163" s="1201">
        <f t="shared" si="39"/>
        <v>33.183641954469735</v>
      </c>
      <c r="V163" s="1201">
        <f t="shared" si="39"/>
        <v>0</v>
      </c>
      <c r="W163" s="1202">
        <f t="shared" si="39"/>
        <v>1.9910185172681842</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2826.7771499829059</v>
      </c>
      <c r="L164" s="1211">
        <f t="shared" si="47"/>
        <v>0.1</v>
      </c>
      <c r="M164" s="1211">
        <f t="shared" si="47"/>
        <v>0.9</v>
      </c>
      <c r="N164" s="53">
        <f t="shared" si="44"/>
        <v>0</v>
      </c>
      <c r="O164" s="53">
        <f t="shared" si="44"/>
        <v>0</v>
      </c>
      <c r="P164" s="776">
        <f t="shared" si="45"/>
        <v>0.22614217199863251</v>
      </c>
      <c r="Q164" s="519">
        <f t="shared" si="37"/>
        <v>10.176397739938462</v>
      </c>
      <c r="R164" s="53"/>
      <c r="S164" s="1213">
        <f t="shared" si="38"/>
        <v>0.61058386439630774</v>
      </c>
      <c r="T164" s="1200">
        <f t="shared" si="39"/>
        <v>0.74115500924779887</v>
      </c>
      <c r="U164" s="1201">
        <f t="shared" si="39"/>
        <v>33.35197541615095</v>
      </c>
      <c r="V164" s="1201">
        <f t="shared" si="39"/>
        <v>0</v>
      </c>
      <c r="W164" s="1202">
        <f t="shared" si="39"/>
        <v>2.0011185249690566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2872.4482337453837</v>
      </c>
      <c r="L165" s="1211">
        <f t="shared" si="47"/>
        <v>0.1</v>
      </c>
      <c r="M165" s="1211">
        <f t="shared" si="47"/>
        <v>0.9</v>
      </c>
      <c r="N165" s="53">
        <f t="shared" si="44"/>
        <v>0</v>
      </c>
      <c r="O165" s="53">
        <f t="shared" si="44"/>
        <v>0</v>
      </c>
      <c r="P165" s="776">
        <f t="shared" si="45"/>
        <v>0.22979585869963073</v>
      </c>
      <c r="Q165" s="519">
        <f t="shared" si="37"/>
        <v>10.340813641483383</v>
      </c>
      <c r="R165" s="53"/>
      <c r="S165" s="1213">
        <f t="shared" si="38"/>
        <v>0.62044881848900291</v>
      </c>
      <c r="T165" s="1200">
        <f t="shared" si="39"/>
        <v>0.74480869594879706</v>
      </c>
      <c r="U165" s="1201">
        <f t="shared" si="39"/>
        <v>33.516391317695863</v>
      </c>
      <c r="V165" s="1201">
        <f t="shared" si="39"/>
        <v>0</v>
      </c>
      <c r="W165" s="1202">
        <f t="shared" si="39"/>
        <v>2.010983479061752</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2921.9930485939417</v>
      </c>
      <c r="L166" s="1211">
        <f t="shared" si="47"/>
        <v>0.1</v>
      </c>
      <c r="M166" s="1211">
        <f t="shared" si="47"/>
        <v>0.9</v>
      </c>
      <c r="N166" s="53">
        <f t="shared" si="44"/>
        <v>0</v>
      </c>
      <c r="O166" s="53">
        <f t="shared" si="44"/>
        <v>0</v>
      </c>
      <c r="P166" s="776">
        <f t="shared" si="45"/>
        <v>0.23375944388751538</v>
      </c>
      <c r="Q166" s="519">
        <f t="shared" si="37"/>
        <v>10.51917497493819</v>
      </c>
      <c r="R166" s="53"/>
      <c r="S166" s="1213">
        <f t="shared" si="38"/>
        <v>0.63115049849629146</v>
      </c>
      <c r="T166" s="1200">
        <f t="shared" si="39"/>
        <v>0.74877228113668171</v>
      </c>
      <c r="U166" s="1201">
        <f t="shared" si="39"/>
        <v>33.694752651150672</v>
      </c>
      <c r="V166" s="1201">
        <f t="shared" si="39"/>
        <v>0</v>
      </c>
      <c r="W166" s="1202">
        <f t="shared" si="39"/>
        <v>2.0216851590690403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2971.7150872614297</v>
      </c>
      <c r="L167" s="1211">
        <f t="shared" si="47"/>
        <v>0.1</v>
      </c>
      <c r="M167" s="1211">
        <f t="shared" si="47"/>
        <v>0.9</v>
      </c>
      <c r="N167" s="53">
        <f t="shared" ref="N167:O182" si="48">N165</f>
        <v>0</v>
      </c>
      <c r="O167" s="53">
        <f t="shared" si="48"/>
        <v>0</v>
      </c>
      <c r="P167" s="776">
        <f t="shared" si="45"/>
        <v>0.23773720698091444</v>
      </c>
      <c r="Q167" s="519">
        <f t="shared" si="37"/>
        <v>10.698174314141148</v>
      </c>
      <c r="R167" s="53"/>
      <c r="S167" s="1213">
        <f t="shared" si="38"/>
        <v>0.64189045884846885</v>
      </c>
      <c r="T167" s="1200">
        <f t="shared" si="39"/>
        <v>0.75275004423008074</v>
      </c>
      <c r="U167" s="1201">
        <f t="shared" si="39"/>
        <v>33.873751990353632</v>
      </c>
      <c r="V167" s="1201">
        <f t="shared" si="39"/>
        <v>0</v>
      </c>
      <c r="W167" s="1202">
        <f t="shared" si="39"/>
        <v>2.0324251194212177</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3027.2202769448536</v>
      </c>
      <c r="L168" s="1211">
        <f t="shared" si="47"/>
        <v>0.1</v>
      </c>
      <c r="M168" s="1211">
        <f t="shared" si="47"/>
        <v>0.9</v>
      </c>
      <c r="N168" s="53">
        <f t="shared" si="48"/>
        <v>0</v>
      </c>
      <c r="O168" s="53">
        <f t="shared" si="48"/>
        <v>0</v>
      </c>
      <c r="P168" s="776">
        <f t="shared" si="45"/>
        <v>0.24217762215558833</v>
      </c>
      <c r="Q168" s="519">
        <f t="shared" si="37"/>
        <v>10.897992997001472</v>
      </c>
      <c r="R168" s="53"/>
      <c r="S168" s="1213">
        <f t="shared" si="38"/>
        <v>0.65387957982008837</v>
      </c>
      <c r="T168" s="1200">
        <f t="shared" si="39"/>
        <v>0.75719045940475471</v>
      </c>
      <c r="U168" s="1201">
        <f t="shared" si="39"/>
        <v>34.073570673213958</v>
      </c>
      <c r="V168" s="1201">
        <f t="shared" si="39"/>
        <v>0</v>
      </c>
      <c r="W168" s="1202">
        <f t="shared" si="39"/>
        <v>2.0444142403928374</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3087.1339634149208</v>
      </c>
      <c r="L169" s="1211">
        <f t="shared" si="47"/>
        <v>0.1</v>
      </c>
      <c r="M169" s="1211">
        <f t="shared" si="47"/>
        <v>0.9</v>
      </c>
      <c r="N169" s="53">
        <f t="shared" si="48"/>
        <v>0</v>
      </c>
      <c r="O169" s="53">
        <f t="shared" si="48"/>
        <v>0</v>
      </c>
      <c r="P169" s="776">
        <f t="shared" si="45"/>
        <v>0.24697071707319374</v>
      </c>
      <c r="Q169" s="519">
        <f t="shared" si="37"/>
        <v>11.113682268293715</v>
      </c>
      <c r="R169" s="53"/>
      <c r="S169" s="1213">
        <f t="shared" si="38"/>
        <v>0.66682093609762283</v>
      </c>
      <c r="T169" s="1200">
        <f t="shared" si="39"/>
        <v>0.76198355432236009</v>
      </c>
      <c r="U169" s="1201">
        <f t="shared" si="39"/>
        <v>34.289259944506199</v>
      </c>
      <c r="V169" s="1201">
        <f t="shared" si="39"/>
        <v>0</v>
      </c>
      <c r="W169" s="1202">
        <f t="shared" si="39"/>
        <v>2.057355596670372</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3144.518725865646</v>
      </c>
      <c r="L170" s="1211">
        <f t="shared" si="47"/>
        <v>0.1</v>
      </c>
      <c r="M170" s="1211">
        <f t="shared" si="47"/>
        <v>0.9</v>
      </c>
      <c r="N170" s="53">
        <f t="shared" si="48"/>
        <v>0</v>
      </c>
      <c r="O170" s="53">
        <f t="shared" si="48"/>
        <v>0</v>
      </c>
      <c r="P170" s="776">
        <f t="shared" si="45"/>
        <v>0.25156149806925177</v>
      </c>
      <c r="Q170" s="519">
        <f t="shared" si="37"/>
        <v>11.320267413116326</v>
      </c>
      <c r="R170" s="53"/>
      <c r="S170" s="1213">
        <f t="shared" si="38"/>
        <v>0.6792160447869795</v>
      </c>
      <c r="T170" s="1200">
        <f t="shared" si="39"/>
        <v>0.76657433531841812</v>
      </c>
      <c r="U170" s="1201">
        <f t="shared" si="39"/>
        <v>34.49584508932881</v>
      </c>
      <c r="V170" s="1201">
        <f t="shared" si="39"/>
        <v>0</v>
      </c>
      <c r="W170" s="1202">
        <f t="shared" si="39"/>
        <v>2.0697507053597288</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3203.0397194055795</v>
      </c>
      <c r="L171" s="1211">
        <f t="shared" si="47"/>
        <v>0.1</v>
      </c>
      <c r="M171" s="1211">
        <f t="shared" si="47"/>
        <v>0.9</v>
      </c>
      <c r="N171" s="53">
        <f t="shared" si="48"/>
        <v>0</v>
      </c>
      <c r="O171" s="53">
        <f t="shared" si="48"/>
        <v>0</v>
      </c>
      <c r="P171" s="776">
        <f t="shared" si="45"/>
        <v>0.25624317755244641</v>
      </c>
      <c r="Q171" s="519">
        <f t="shared" si="37"/>
        <v>11.530942989860087</v>
      </c>
      <c r="R171" s="53"/>
      <c r="S171" s="1213">
        <f t="shared" si="38"/>
        <v>0.69185657939160516</v>
      </c>
      <c r="T171" s="1200">
        <f t="shared" si="39"/>
        <v>0.77125601480161277</v>
      </c>
      <c r="U171" s="1201">
        <f t="shared" si="39"/>
        <v>34.706520666072571</v>
      </c>
      <c r="V171" s="1201">
        <f t="shared" si="39"/>
        <v>0</v>
      </c>
      <c r="W171" s="1202">
        <f t="shared" si="39"/>
        <v>2.0823912399643545</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3262.7254988126124</v>
      </c>
      <c r="L172" s="1211">
        <f t="shared" ref="L172:M182" si="50">L171</f>
        <v>0.1</v>
      </c>
      <c r="M172" s="1211">
        <f t="shared" si="50"/>
        <v>0.9</v>
      </c>
      <c r="N172" s="53">
        <f t="shared" si="48"/>
        <v>0</v>
      </c>
      <c r="O172" s="53">
        <f t="shared" si="48"/>
        <v>0</v>
      </c>
      <c r="P172" s="776">
        <f t="shared" si="45"/>
        <v>0.26101803990500905</v>
      </c>
      <c r="Q172" s="519">
        <f t="shared" si="37"/>
        <v>11.745811795725405</v>
      </c>
      <c r="R172" s="53"/>
      <c r="S172" s="1213">
        <f t="shared" si="38"/>
        <v>0.70474870774352427</v>
      </c>
      <c r="T172" s="1200">
        <f t="shared" si="39"/>
        <v>0.7760308771541754</v>
      </c>
      <c r="U172" s="1201">
        <f t="shared" si="39"/>
        <v>34.921389471937886</v>
      </c>
      <c r="V172" s="1201">
        <f t="shared" si="39"/>
        <v>0</v>
      </c>
      <c r="W172" s="1202">
        <f t="shared" si="39"/>
        <v>2.0952833683162733</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3321.2936353220948</v>
      </c>
      <c r="L173" s="1211">
        <f t="shared" si="50"/>
        <v>0.1</v>
      </c>
      <c r="M173" s="1211">
        <f t="shared" si="50"/>
        <v>0.9</v>
      </c>
      <c r="N173" s="53">
        <f t="shared" si="48"/>
        <v>0</v>
      </c>
      <c r="O173" s="53">
        <f t="shared" si="48"/>
        <v>0</v>
      </c>
      <c r="P173" s="776">
        <f t="shared" si="45"/>
        <v>0.26570349082576761</v>
      </c>
      <c r="Q173" s="519">
        <f t="shared" si="37"/>
        <v>11.956657087159542</v>
      </c>
      <c r="R173" s="53"/>
      <c r="S173" s="1213">
        <f t="shared" si="38"/>
        <v>0.71739942522957245</v>
      </c>
      <c r="T173" s="1200">
        <f t="shared" si="39"/>
        <v>0.78071632807493396</v>
      </c>
      <c r="U173" s="1201">
        <f t="shared" si="39"/>
        <v>35.132234763372026</v>
      </c>
      <c r="V173" s="1201">
        <f t="shared" si="39"/>
        <v>0</v>
      </c>
      <c r="W173" s="1202">
        <f t="shared" si="39"/>
        <v>2.1079340858023214</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3383.0833397500865</v>
      </c>
      <c r="L174" s="1211">
        <f t="shared" si="50"/>
        <v>0.1</v>
      </c>
      <c r="M174" s="1211">
        <f t="shared" si="50"/>
        <v>0.9</v>
      </c>
      <c r="N174" s="53">
        <f t="shared" si="48"/>
        <v>0</v>
      </c>
      <c r="O174" s="53">
        <f t="shared" si="48"/>
        <v>0</v>
      </c>
      <c r="P174" s="776">
        <f t="shared" si="45"/>
        <v>0.27064666718000696</v>
      </c>
      <c r="Q174" s="519">
        <f t="shared" si="37"/>
        <v>12.179100023100311</v>
      </c>
      <c r="R174" s="53"/>
      <c r="S174" s="1213">
        <f t="shared" si="38"/>
        <v>0.73074600138601864</v>
      </c>
      <c r="T174" s="1200">
        <f t="shared" si="39"/>
        <v>0.78565950442917332</v>
      </c>
      <c r="U174" s="1201">
        <f t="shared" si="39"/>
        <v>35.354677699312795</v>
      </c>
      <c r="V174" s="1201">
        <f t="shared" si="39"/>
        <v>0</v>
      </c>
      <c r="W174" s="1202">
        <f t="shared" si="39"/>
        <v>2.1212806619587679</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3447.5583105018923</v>
      </c>
      <c r="L175" s="1211">
        <f t="shared" si="50"/>
        <v>0.1</v>
      </c>
      <c r="M175" s="1211">
        <f t="shared" si="50"/>
        <v>0.9</v>
      </c>
      <c r="N175" s="53">
        <f t="shared" si="48"/>
        <v>0</v>
      </c>
      <c r="O175" s="53">
        <f t="shared" si="48"/>
        <v>0</v>
      </c>
      <c r="P175" s="776">
        <f t="shared" si="45"/>
        <v>0.27580466484015143</v>
      </c>
      <c r="Q175" s="519">
        <f t="shared" si="37"/>
        <v>12.411209917806813</v>
      </c>
      <c r="R175" s="53"/>
      <c r="S175" s="1213">
        <f t="shared" si="38"/>
        <v>0.74467259506840866</v>
      </c>
      <c r="T175" s="1200">
        <f t="shared" si="39"/>
        <v>0.79081750208931778</v>
      </c>
      <c r="U175" s="1201">
        <f t="shared" si="39"/>
        <v>35.586787594019299</v>
      </c>
      <c r="V175" s="1201">
        <f t="shared" si="39"/>
        <v>0</v>
      </c>
      <c r="W175" s="1202">
        <f t="shared" si="39"/>
        <v>2.1352072556411579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3514.8113604331647</v>
      </c>
      <c r="L176" s="1211">
        <f t="shared" si="50"/>
        <v>0.1</v>
      </c>
      <c r="M176" s="1211">
        <f t="shared" si="50"/>
        <v>0.9</v>
      </c>
      <c r="N176" s="53">
        <f t="shared" si="48"/>
        <v>0</v>
      </c>
      <c r="O176" s="53">
        <f t="shared" si="48"/>
        <v>0</v>
      </c>
      <c r="P176" s="776">
        <f t="shared" si="45"/>
        <v>0.28118490883465325</v>
      </c>
      <c r="Q176" s="519">
        <f t="shared" si="37"/>
        <v>12.653320897559393</v>
      </c>
      <c r="R176" s="53"/>
      <c r="S176" s="1213">
        <f t="shared" si="38"/>
        <v>0.75919925385356357</v>
      </c>
      <c r="T176" s="1200">
        <f t="shared" si="39"/>
        <v>0.79619774608381966</v>
      </c>
      <c r="U176" s="1201">
        <f t="shared" si="39"/>
        <v>35.82889857377188</v>
      </c>
      <c r="V176" s="1201">
        <f t="shared" si="39"/>
        <v>0</v>
      </c>
      <c r="W176" s="1202">
        <f t="shared" si="39"/>
        <v>2.1497339144263128</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3586.6329072239355</v>
      </c>
      <c r="L177" s="1211">
        <f t="shared" si="50"/>
        <v>0.1</v>
      </c>
      <c r="M177" s="1211">
        <f t="shared" si="50"/>
        <v>0.9</v>
      </c>
      <c r="N177" s="53">
        <f t="shared" si="48"/>
        <v>0</v>
      </c>
      <c r="O177" s="53">
        <f t="shared" si="48"/>
        <v>0</v>
      </c>
      <c r="P177" s="776">
        <f t="shared" si="45"/>
        <v>0.2869306325779149</v>
      </c>
      <c r="Q177" s="519">
        <f t="shared" si="37"/>
        <v>12.911878466006169</v>
      </c>
      <c r="R177" s="53"/>
      <c r="S177" s="1213">
        <f t="shared" si="38"/>
        <v>0.77471270796037006</v>
      </c>
      <c r="T177" s="1200">
        <f t="shared" si="39"/>
        <v>0.80194346982708131</v>
      </c>
      <c r="U177" s="1201">
        <f t="shared" si="39"/>
        <v>36.087456142218656</v>
      </c>
      <c r="V177" s="1201">
        <f t="shared" si="39"/>
        <v>0</v>
      </c>
      <c r="W177" s="1202">
        <f t="shared" si="39"/>
        <v>2.1652473685331191</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3662.7821089476743</v>
      </c>
      <c r="L178" s="1211">
        <f t="shared" si="50"/>
        <v>0.1</v>
      </c>
      <c r="M178" s="1211">
        <f t="shared" si="50"/>
        <v>0.9</v>
      </c>
      <c r="N178" s="53">
        <f t="shared" si="48"/>
        <v>0</v>
      </c>
      <c r="O178" s="53">
        <f t="shared" si="48"/>
        <v>0</v>
      </c>
      <c r="P178" s="776">
        <f t="shared" si="45"/>
        <v>0.293022568715814</v>
      </c>
      <c r="Q178" s="519">
        <f t="shared" si="37"/>
        <v>13.186015592211628</v>
      </c>
      <c r="R178" s="53"/>
      <c r="S178" s="1213">
        <f t="shared" si="38"/>
        <v>0.79116093553269762</v>
      </c>
      <c r="T178" s="1200">
        <f t="shared" si="39"/>
        <v>0.80803540596498036</v>
      </c>
      <c r="U178" s="1201">
        <f t="shared" si="39"/>
        <v>36.361593268424116</v>
      </c>
      <c r="V178" s="1201">
        <f t="shared" si="39"/>
        <v>0</v>
      </c>
      <c r="W178" s="1202">
        <f t="shared" si="39"/>
        <v>2.1816955961054467</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3735.5794884529682</v>
      </c>
      <c r="L179" s="1211">
        <f t="shared" si="50"/>
        <v>0.1</v>
      </c>
      <c r="M179" s="1211">
        <f t="shared" si="50"/>
        <v>0.9</v>
      </c>
      <c r="N179" s="53">
        <f t="shared" si="48"/>
        <v>0</v>
      </c>
      <c r="O179" s="53">
        <f t="shared" si="48"/>
        <v>0</v>
      </c>
      <c r="P179" s="776">
        <f t="shared" si="45"/>
        <v>0.29884635907623747</v>
      </c>
      <c r="Q179" s="519">
        <f t="shared" si="37"/>
        <v>13.448086158430685</v>
      </c>
      <c r="R179" s="53"/>
      <c r="S179" s="1213">
        <f t="shared" si="38"/>
        <v>0.8068851695058411</v>
      </c>
      <c r="T179" s="1200">
        <f t="shared" si="39"/>
        <v>0.81385919632540382</v>
      </c>
      <c r="U179" s="1201">
        <f t="shared" si="39"/>
        <v>36.623663834643168</v>
      </c>
      <c r="V179" s="1201">
        <f t="shared" si="39"/>
        <v>0</v>
      </c>
      <c r="W179" s="1202">
        <f t="shared" si="39"/>
        <v>2.1974198300785903</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3811.7097488539707</v>
      </c>
      <c r="L180" s="1211">
        <f t="shared" si="50"/>
        <v>0.1</v>
      </c>
      <c r="M180" s="1211">
        <f t="shared" si="50"/>
        <v>0.9</v>
      </c>
      <c r="N180" s="53">
        <f t="shared" si="48"/>
        <v>0</v>
      </c>
      <c r="O180" s="53">
        <f t="shared" si="48"/>
        <v>0</v>
      </c>
      <c r="P180" s="776">
        <f t="shared" si="45"/>
        <v>0.30493677990831769</v>
      </c>
      <c r="Q180" s="519">
        <f t="shared" si="37"/>
        <v>13.722155095874296</v>
      </c>
      <c r="R180" s="53"/>
      <c r="S180" s="1213">
        <f t="shared" si="38"/>
        <v>0.82332930575245766</v>
      </c>
      <c r="T180" s="1200">
        <f t="shared" si="39"/>
        <v>0.81994961715748405</v>
      </c>
      <c r="U180" s="1201">
        <f t="shared" si="39"/>
        <v>36.897732772086783</v>
      </c>
      <c r="V180" s="1201">
        <f t="shared" si="39"/>
        <v>0</v>
      </c>
      <c r="W180" s="1202">
        <f t="shared" si="39"/>
        <v>2.2138639663252069</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3892.3531008325431</v>
      </c>
      <c r="L181" s="1211">
        <f t="shared" si="50"/>
        <v>0.1</v>
      </c>
      <c r="M181" s="1211">
        <f t="shared" si="50"/>
        <v>0.9</v>
      </c>
      <c r="N181" s="53">
        <f t="shared" si="48"/>
        <v>0</v>
      </c>
      <c r="O181" s="53">
        <f t="shared" si="48"/>
        <v>0</v>
      </c>
      <c r="P181" s="776">
        <f t="shared" si="45"/>
        <v>0.31138824806660353</v>
      </c>
      <c r="Q181" s="519">
        <f t="shared" si="37"/>
        <v>14.012471162997155</v>
      </c>
      <c r="R181" s="53"/>
      <c r="S181" s="1213">
        <f t="shared" si="38"/>
        <v>0.8407482697798293</v>
      </c>
      <c r="T181" s="1200">
        <f t="shared" si="39"/>
        <v>0.82640108531576995</v>
      </c>
      <c r="U181" s="1201">
        <f t="shared" si="39"/>
        <v>37.188048839209642</v>
      </c>
      <c r="V181" s="1201">
        <f t="shared" si="39"/>
        <v>0</v>
      </c>
      <c r="W181" s="1202">
        <f t="shared" si="39"/>
        <v>2.2312829303525783</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3992.9906983461519</v>
      </c>
      <c r="L182" s="578">
        <f t="shared" si="50"/>
        <v>0.1</v>
      </c>
      <c r="M182" s="578">
        <f t="shared" si="50"/>
        <v>0.9</v>
      </c>
      <c r="N182" s="1214">
        <f t="shared" si="48"/>
        <v>0</v>
      </c>
      <c r="O182" s="1214">
        <f t="shared" si="48"/>
        <v>0</v>
      </c>
      <c r="P182" s="1215">
        <f t="shared" si="45"/>
        <v>0.31943925586769223</v>
      </c>
      <c r="Q182" s="1146">
        <f t="shared" si="37"/>
        <v>14.374766514046147</v>
      </c>
      <c r="R182" s="1214"/>
      <c r="S182" s="1216">
        <f t="shared" si="38"/>
        <v>0.86248599084276889</v>
      </c>
      <c r="T182" s="1217">
        <f t="shared" si="39"/>
        <v>0.83445209311685864</v>
      </c>
      <c r="U182" s="1218">
        <f t="shared" si="39"/>
        <v>37.550344190258627</v>
      </c>
      <c r="V182" s="1218">
        <f t="shared" si="39"/>
        <v>0</v>
      </c>
      <c r="W182" s="1219">
        <f t="shared" si="39"/>
        <v>2.2530206514155182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1791.5768124499484</v>
      </c>
      <c r="L184" s="1211">
        <f>($L$188-$L$80)/($A$188-$A$80)+L80</f>
        <v>0.1</v>
      </c>
      <c r="M184" s="1211">
        <f>1-L184</f>
        <v>0.9</v>
      </c>
      <c r="N184" s="53">
        <f>N148</f>
        <v>0</v>
      </c>
      <c r="O184" s="53">
        <f>O148</f>
        <v>0</v>
      </c>
      <c r="P184" s="776">
        <f t="shared" ref="P184:P216" si="54">L184*$D$5*K184/1000-N184</f>
        <v>0.14332614499599589</v>
      </c>
      <c r="Q184" s="519">
        <f t="shared" ref="Q184:Q216" si="55">M184*$D$4*K184/1000-O184</f>
        <v>6.4496765248198145</v>
      </c>
      <c r="R184" s="53"/>
      <c r="S184" s="1213">
        <f t="shared" ref="S184:S216" si="56">M184*$D$7*K184/1000</f>
        <v>0.38698059148918884</v>
      </c>
      <c r="T184" s="1200">
        <f t="shared" ref="T184:W216" si="57">G184+P184</f>
        <v>0.32128727502844628</v>
      </c>
      <c r="U184" s="1201">
        <f t="shared" si="57"/>
        <v>20.389965044028429</v>
      </c>
      <c r="V184" s="1201">
        <f t="shared" si="57"/>
        <v>0</v>
      </c>
      <c r="W184" s="1202">
        <f t="shared" si="57"/>
        <v>1.2233979026417054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1874.0597998121038</v>
      </c>
      <c r="L185" s="1211">
        <f>($L$188-$L$80)/($A$188-$A$80)+L184</f>
        <v>0.1</v>
      </c>
      <c r="M185" s="1211">
        <f t="shared" ref="M185:M216" si="59">1-L185</f>
        <v>0.9</v>
      </c>
      <c r="N185" s="53">
        <f t="shared" ref="N185:O200" si="60">N183</f>
        <v>0</v>
      </c>
      <c r="O185" s="53">
        <f t="shared" si="60"/>
        <v>0</v>
      </c>
      <c r="P185" s="776">
        <f t="shared" si="54"/>
        <v>0.14992478398496834</v>
      </c>
      <c r="Q185" s="519">
        <f t="shared" si="55"/>
        <v>6.7466152793235743</v>
      </c>
      <c r="R185" s="53"/>
      <c r="S185" s="1213">
        <f t="shared" si="56"/>
        <v>0.40479691675941443</v>
      </c>
      <c r="T185" s="1200">
        <f t="shared" si="57"/>
        <v>0.3745336209898521</v>
      </c>
      <c r="U185" s="1201">
        <f t="shared" si="57"/>
        <v>21.667059451790848</v>
      </c>
      <c r="V185" s="1201">
        <f t="shared" si="57"/>
        <v>0</v>
      </c>
      <c r="W185" s="1202">
        <f t="shared" si="57"/>
        <v>1.3000235671074507</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1902.992117772915</v>
      </c>
      <c r="L186" s="1211">
        <f t="shared" ref="L186:L187" si="62">($L$188-$L$80)/($A$188-$A$80)+L185</f>
        <v>0.1</v>
      </c>
      <c r="M186" s="1211">
        <f t="shared" si="59"/>
        <v>0.9</v>
      </c>
      <c r="N186" s="53">
        <f t="shared" si="60"/>
        <v>0</v>
      </c>
      <c r="O186" s="53">
        <f t="shared" si="60"/>
        <v>0</v>
      </c>
      <c r="P186" s="776">
        <f t="shared" si="54"/>
        <v>0.15223936942183322</v>
      </c>
      <c r="Q186" s="519">
        <f t="shared" si="55"/>
        <v>6.8507716239824941</v>
      </c>
      <c r="R186" s="53"/>
      <c r="S186" s="1213">
        <f t="shared" si="56"/>
        <v>0.41104629743894966</v>
      </c>
      <c r="T186" s="1200">
        <f t="shared" si="57"/>
        <v>0.44776379716156678</v>
      </c>
      <c r="U186" s="1201">
        <f t="shared" si="57"/>
        <v>23.843426219017175</v>
      </c>
      <c r="V186" s="1201">
        <f t="shared" si="57"/>
        <v>0</v>
      </c>
      <c r="W186" s="1202">
        <f t="shared" si="57"/>
        <v>1.4306055731410305</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2242.5993667616299</v>
      </c>
      <c r="L187" s="1211">
        <f t="shared" si="62"/>
        <v>0.1</v>
      </c>
      <c r="M187" s="1211">
        <f t="shared" si="59"/>
        <v>0.9</v>
      </c>
      <c r="N187" s="53">
        <f t="shared" si="60"/>
        <v>0</v>
      </c>
      <c r="O187" s="53">
        <f t="shared" si="60"/>
        <v>0</v>
      </c>
      <c r="P187" s="776">
        <f t="shared" si="54"/>
        <v>0.17940794934093043</v>
      </c>
      <c r="Q187" s="519">
        <f t="shared" si="55"/>
        <v>8.0733577203418676</v>
      </c>
      <c r="R187" s="53"/>
      <c r="S187" s="1213">
        <f t="shared" si="56"/>
        <v>0.48440146322051203</v>
      </c>
      <c r="T187" s="1200">
        <f t="shared" si="57"/>
        <v>0.59923731209283038</v>
      </c>
      <c r="U187" s="1201">
        <f t="shared" si="57"/>
        <v>29.298064392799031</v>
      </c>
      <c r="V187" s="1201">
        <f t="shared" si="57"/>
        <v>0</v>
      </c>
      <c r="W187" s="1202">
        <f t="shared" si="57"/>
        <v>1.7578838635679419</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2428.5665087372349</v>
      </c>
      <c r="L188" s="1211">
        <f>'Recycling - Case 2'!E31</f>
        <v>0.1</v>
      </c>
      <c r="M188" s="1211">
        <f t="shared" si="59"/>
        <v>0.9</v>
      </c>
      <c r="N188" s="53">
        <f t="shared" si="60"/>
        <v>0</v>
      </c>
      <c r="O188" s="53">
        <f t="shared" si="60"/>
        <v>0</v>
      </c>
      <c r="P188" s="776">
        <f t="shared" si="54"/>
        <v>0.19428532069897883</v>
      </c>
      <c r="Q188" s="519">
        <f t="shared" si="55"/>
        <v>8.7428394314540459</v>
      </c>
      <c r="R188" s="53"/>
      <c r="S188" s="1213">
        <f t="shared" si="56"/>
        <v>0.52457036588724271</v>
      </c>
      <c r="T188" s="1200">
        <f t="shared" si="57"/>
        <v>0.70929815794814521</v>
      </c>
      <c r="U188" s="1201">
        <f t="shared" si="57"/>
        <v>31.918417107666528</v>
      </c>
      <c r="V188" s="1201">
        <f t="shared" si="57"/>
        <v>0</v>
      </c>
      <c r="W188" s="1202">
        <f t="shared" si="57"/>
        <v>1.9151050264599918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2466.7036373560554</v>
      </c>
      <c r="L189" s="1211">
        <f>L188</f>
        <v>0.1</v>
      </c>
      <c r="M189" s="1211">
        <f t="shared" si="59"/>
        <v>0.9</v>
      </c>
      <c r="N189" s="53">
        <f t="shared" si="60"/>
        <v>0</v>
      </c>
      <c r="O189" s="53">
        <f t="shared" si="60"/>
        <v>0</v>
      </c>
      <c r="P189" s="776">
        <f t="shared" si="54"/>
        <v>0.19733629098848449</v>
      </c>
      <c r="Q189" s="519">
        <f t="shared" si="55"/>
        <v>8.8801330944818009</v>
      </c>
      <c r="R189" s="53"/>
      <c r="S189" s="1213">
        <f t="shared" si="56"/>
        <v>0.53280798566890797</v>
      </c>
      <c r="T189" s="1200">
        <f t="shared" si="57"/>
        <v>0.71234912823765084</v>
      </c>
      <c r="U189" s="1201">
        <f t="shared" si="57"/>
        <v>32.055710770694283</v>
      </c>
      <c r="V189" s="1201">
        <f t="shared" si="57"/>
        <v>0</v>
      </c>
      <c r="W189" s="1202">
        <f t="shared" si="57"/>
        <v>1.923342646241657</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2505.1194576463622</v>
      </c>
      <c r="L190" s="1211">
        <f t="shared" ref="L190:L216" si="64">L189</f>
        <v>0.1</v>
      </c>
      <c r="M190" s="1211">
        <f t="shared" si="59"/>
        <v>0.9</v>
      </c>
      <c r="N190" s="53">
        <f t="shared" si="60"/>
        <v>0</v>
      </c>
      <c r="O190" s="53">
        <f t="shared" si="60"/>
        <v>0</v>
      </c>
      <c r="P190" s="776">
        <f t="shared" si="54"/>
        <v>0.20040955661170901</v>
      </c>
      <c r="Q190" s="519">
        <f t="shared" si="55"/>
        <v>9.0184300475269055</v>
      </c>
      <c r="R190" s="53"/>
      <c r="S190" s="1213">
        <f t="shared" si="56"/>
        <v>0.54110580285161425</v>
      </c>
      <c r="T190" s="1200">
        <f t="shared" si="57"/>
        <v>0.71542239386087536</v>
      </c>
      <c r="U190" s="1201">
        <f t="shared" si="57"/>
        <v>32.194007723739389</v>
      </c>
      <c r="V190" s="1201">
        <f t="shared" si="57"/>
        <v>0</v>
      </c>
      <c r="W190" s="1202">
        <f t="shared" si="57"/>
        <v>1.9316404634243634</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2544.1783981614426</v>
      </c>
      <c r="L191" s="1211">
        <f t="shared" si="64"/>
        <v>0.1</v>
      </c>
      <c r="M191" s="1211">
        <f t="shared" si="59"/>
        <v>0.9</v>
      </c>
      <c r="N191" s="53">
        <f t="shared" si="60"/>
        <v>0</v>
      </c>
      <c r="O191" s="53">
        <f t="shared" si="60"/>
        <v>0</v>
      </c>
      <c r="P191" s="776">
        <f t="shared" si="54"/>
        <v>0.20353427185291545</v>
      </c>
      <c r="Q191" s="519">
        <f t="shared" si="55"/>
        <v>9.1590422333811929</v>
      </c>
      <c r="R191" s="53"/>
      <c r="S191" s="1213">
        <f t="shared" si="56"/>
        <v>0.54954253400287156</v>
      </c>
      <c r="T191" s="1200">
        <f t="shared" si="57"/>
        <v>0.71854710910208186</v>
      </c>
      <c r="U191" s="1201">
        <f t="shared" si="57"/>
        <v>32.334619909593677</v>
      </c>
      <c r="V191" s="1201">
        <f t="shared" si="57"/>
        <v>0</v>
      </c>
      <c r="W191" s="1202">
        <f t="shared" si="57"/>
        <v>1.9400771945756206</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2582.0099258465493</v>
      </c>
      <c r="L192" s="1211">
        <f t="shared" si="64"/>
        <v>0.1</v>
      </c>
      <c r="M192" s="1211">
        <f t="shared" si="59"/>
        <v>0.9</v>
      </c>
      <c r="N192" s="53">
        <f t="shared" si="60"/>
        <v>0</v>
      </c>
      <c r="O192" s="53">
        <f t="shared" si="60"/>
        <v>0</v>
      </c>
      <c r="P192" s="776">
        <f t="shared" si="54"/>
        <v>0.20656079406772399</v>
      </c>
      <c r="Q192" s="519">
        <f t="shared" si="55"/>
        <v>9.2952357330475763</v>
      </c>
      <c r="R192" s="53"/>
      <c r="S192" s="1213">
        <f t="shared" si="56"/>
        <v>0.55771414398285468</v>
      </c>
      <c r="T192" s="1200">
        <f t="shared" si="57"/>
        <v>0.72157363131689034</v>
      </c>
      <c r="U192" s="1201">
        <f t="shared" si="57"/>
        <v>32.47081340926006</v>
      </c>
      <c r="V192" s="1201">
        <f t="shared" si="57"/>
        <v>0</v>
      </c>
      <c r="W192" s="1202">
        <f t="shared" si="57"/>
        <v>1.9482488045556039</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2618.9798209905557</v>
      </c>
      <c r="L193" s="1211">
        <f t="shared" si="64"/>
        <v>0.1</v>
      </c>
      <c r="M193" s="1211">
        <f t="shared" si="59"/>
        <v>0.9</v>
      </c>
      <c r="N193" s="53">
        <f t="shared" si="60"/>
        <v>0</v>
      </c>
      <c r="O193" s="53">
        <f t="shared" si="60"/>
        <v>0</v>
      </c>
      <c r="P193" s="776">
        <f t="shared" si="54"/>
        <v>0.2095183856792445</v>
      </c>
      <c r="Q193" s="519">
        <f t="shared" si="55"/>
        <v>9.428327355566001</v>
      </c>
      <c r="R193" s="53"/>
      <c r="S193" s="1213">
        <f t="shared" si="56"/>
        <v>0.56569964133396</v>
      </c>
      <c r="T193" s="1200">
        <f t="shared" si="57"/>
        <v>0.72453122292841088</v>
      </c>
      <c r="U193" s="1201">
        <f t="shared" si="57"/>
        <v>32.603905031778481</v>
      </c>
      <c r="V193" s="1201">
        <f t="shared" si="57"/>
        <v>0</v>
      </c>
      <c r="W193" s="1202">
        <f t="shared" si="57"/>
        <v>1.9562343019067092</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2652.5384028283538</v>
      </c>
      <c r="L194" s="1211">
        <f t="shared" si="64"/>
        <v>0.1</v>
      </c>
      <c r="M194" s="1211">
        <f t="shared" si="59"/>
        <v>0.9</v>
      </c>
      <c r="N194" s="53">
        <f t="shared" si="60"/>
        <v>0</v>
      </c>
      <c r="O194" s="53">
        <f t="shared" si="60"/>
        <v>0</v>
      </c>
      <c r="P194" s="776">
        <f t="shared" si="54"/>
        <v>0.21220307222626836</v>
      </c>
      <c r="Q194" s="519">
        <f t="shared" si="55"/>
        <v>9.5491382501820734</v>
      </c>
      <c r="R194" s="53"/>
      <c r="S194" s="1213">
        <f t="shared" si="56"/>
        <v>0.57294829501092448</v>
      </c>
      <c r="T194" s="1200">
        <f t="shared" si="57"/>
        <v>0.72721590947543469</v>
      </c>
      <c r="U194" s="1201">
        <f t="shared" si="57"/>
        <v>32.724715926394559</v>
      </c>
      <c r="V194" s="1201">
        <f t="shared" si="57"/>
        <v>0</v>
      </c>
      <c r="W194" s="1202">
        <f t="shared" si="57"/>
        <v>1.9634829555836735</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2692.3257712156751</v>
      </c>
      <c r="L195" s="1211">
        <f t="shared" si="64"/>
        <v>0.1</v>
      </c>
      <c r="M195" s="1211">
        <f t="shared" si="59"/>
        <v>0.9</v>
      </c>
      <c r="N195" s="53">
        <f t="shared" si="60"/>
        <v>0</v>
      </c>
      <c r="O195" s="53">
        <f t="shared" si="60"/>
        <v>0</v>
      </c>
      <c r="P195" s="776">
        <f t="shared" si="54"/>
        <v>0.21538606169725408</v>
      </c>
      <c r="Q195" s="519">
        <f t="shared" si="55"/>
        <v>9.6923727763764305</v>
      </c>
      <c r="R195" s="53"/>
      <c r="S195" s="1213">
        <f t="shared" si="56"/>
        <v>0.58154236658258585</v>
      </c>
      <c r="T195" s="1200">
        <f t="shared" si="57"/>
        <v>0.73039889894642041</v>
      </c>
      <c r="U195" s="1201">
        <f t="shared" si="57"/>
        <v>32.867950452588914</v>
      </c>
      <c r="V195" s="1201">
        <f t="shared" si="57"/>
        <v>0</v>
      </c>
      <c r="W195" s="1202">
        <f t="shared" si="57"/>
        <v>1.9720770271553349</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2733.9018467617684</v>
      </c>
      <c r="L196" s="1211">
        <f t="shared" si="64"/>
        <v>0.1</v>
      </c>
      <c r="M196" s="1211">
        <f t="shared" si="59"/>
        <v>0.9</v>
      </c>
      <c r="N196" s="53">
        <f t="shared" si="60"/>
        <v>0</v>
      </c>
      <c r="O196" s="53">
        <f t="shared" si="60"/>
        <v>0</v>
      </c>
      <c r="P196" s="776">
        <f t="shared" si="54"/>
        <v>0.2187121477409415</v>
      </c>
      <c r="Q196" s="519">
        <f t="shared" si="55"/>
        <v>9.8420466483423663</v>
      </c>
      <c r="R196" s="53"/>
      <c r="S196" s="1213">
        <f t="shared" si="56"/>
        <v>0.59052279890054193</v>
      </c>
      <c r="T196" s="1200">
        <f t="shared" si="57"/>
        <v>0.73372498499010785</v>
      </c>
      <c r="U196" s="1201">
        <f t="shared" si="57"/>
        <v>33.017624324554852</v>
      </c>
      <c r="V196" s="1201">
        <f t="shared" si="57"/>
        <v>0</v>
      </c>
      <c r="W196" s="1202">
        <f t="shared" si="57"/>
        <v>1.981057459473291</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2780.0178550714586</v>
      </c>
      <c r="L197" s="1211">
        <f t="shared" si="64"/>
        <v>0.1</v>
      </c>
      <c r="M197" s="1211">
        <f t="shared" si="59"/>
        <v>0.9</v>
      </c>
      <c r="N197" s="53">
        <f t="shared" si="60"/>
        <v>0</v>
      </c>
      <c r="O197" s="53">
        <f t="shared" si="60"/>
        <v>0</v>
      </c>
      <c r="P197" s="776">
        <f t="shared" si="54"/>
        <v>0.22240142840571672</v>
      </c>
      <c r="Q197" s="519">
        <f t="shared" si="55"/>
        <v>10.008064278257251</v>
      </c>
      <c r="R197" s="53"/>
      <c r="S197" s="1213">
        <f t="shared" si="56"/>
        <v>0.60048385669543503</v>
      </c>
      <c r="T197" s="1200">
        <f t="shared" si="57"/>
        <v>0.73741426565488311</v>
      </c>
      <c r="U197" s="1201">
        <f t="shared" si="57"/>
        <v>33.183641954469735</v>
      </c>
      <c r="V197" s="1201">
        <f t="shared" si="57"/>
        <v>0</v>
      </c>
      <c r="W197" s="1202">
        <f t="shared" si="57"/>
        <v>1.9910185172681842</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2826.7771499829059</v>
      </c>
      <c r="L198" s="1211">
        <f t="shared" si="64"/>
        <v>0.1</v>
      </c>
      <c r="M198" s="1211">
        <f t="shared" si="59"/>
        <v>0.9</v>
      </c>
      <c r="N198" s="53">
        <f t="shared" si="60"/>
        <v>0</v>
      </c>
      <c r="O198" s="53">
        <f t="shared" si="60"/>
        <v>0</v>
      </c>
      <c r="P198" s="776">
        <f t="shared" si="54"/>
        <v>0.22614217199863251</v>
      </c>
      <c r="Q198" s="519">
        <f t="shared" si="55"/>
        <v>10.176397739938462</v>
      </c>
      <c r="R198" s="53"/>
      <c r="S198" s="1213">
        <f t="shared" si="56"/>
        <v>0.61058386439630774</v>
      </c>
      <c r="T198" s="1200">
        <f t="shared" si="57"/>
        <v>0.74115500924779887</v>
      </c>
      <c r="U198" s="1201">
        <f t="shared" si="57"/>
        <v>33.35197541615095</v>
      </c>
      <c r="V198" s="1201">
        <f t="shared" si="57"/>
        <v>0</v>
      </c>
      <c r="W198" s="1202">
        <f t="shared" si="57"/>
        <v>2.0011185249690566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2872.4482337453837</v>
      </c>
      <c r="L199" s="1211">
        <f t="shared" si="64"/>
        <v>0.1</v>
      </c>
      <c r="M199" s="1211">
        <f t="shared" si="59"/>
        <v>0.9</v>
      </c>
      <c r="N199" s="53">
        <f t="shared" si="60"/>
        <v>0</v>
      </c>
      <c r="O199" s="53">
        <f t="shared" si="60"/>
        <v>0</v>
      </c>
      <c r="P199" s="776">
        <f t="shared" si="54"/>
        <v>0.22979585869963073</v>
      </c>
      <c r="Q199" s="519">
        <f t="shared" si="55"/>
        <v>10.340813641483383</v>
      </c>
      <c r="R199" s="53"/>
      <c r="S199" s="1213">
        <f t="shared" si="56"/>
        <v>0.62044881848900291</v>
      </c>
      <c r="T199" s="1200">
        <f t="shared" si="57"/>
        <v>0.74480869594879706</v>
      </c>
      <c r="U199" s="1201">
        <f t="shared" si="57"/>
        <v>33.516391317695863</v>
      </c>
      <c r="V199" s="1201">
        <f t="shared" si="57"/>
        <v>0</v>
      </c>
      <c r="W199" s="1202">
        <f t="shared" si="57"/>
        <v>2.010983479061752</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2921.9930485939417</v>
      </c>
      <c r="L200" s="1211">
        <f t="shared" si="64"/>
        <v>0.1</v>
      </c>
      <c r="M200" s="1211">
        <f t="shared" si="59"/>
        <v>0.9</v>
      </c>
      <c r="N200" s="53">
        <f t="shared" si="60"/>
        <v>0</v>
      </c>
      <c r="O200" s="53">
        <f t="shared" si="60"/>
        <v>0</v>
      </c>
      <c r="P200" s="776">
        <f t="shared" si="54"/>
        <v>0.23375944388751538</v>
      </c>
      <c r="Q200" s="519">
        <f t="shared" si="55"/>
        <v>10.51917497493819</v>
      </c>
      <c r="R200" s="53"/>
      <c r="S200" s="1213">
        <f t="shared" si="56"/>
        <v>0.63115049849629146</v>
      </c>
      <c r="T200" s="1200">
        <f t="shared" si="57"/>
        <v>0.74877228113668171</v>
      </c>
      <c r="U200" s="1201">
        <f t="shared" si="57"/>
        <v>33.694752651150672</v>
      </c>
      <c r="V200" s="1201">
        <f t="shared" si="57"/>
        <v>0</v>
      </c>
      <c r="W200" s="1202">
        <f t="shared" si="57"/>
        <v>2.0216851590690403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2971.7150872614297</v>
      </c>
      <c r="L201" s="1211">
        <f t="shared" si="64"/>
        <v>0.1</v>
      </c>
      <c r="M201" s="1211">
        <f t="shared" si="59"/>
        <v>0.9</v>
      </c>
      <c r="N201" s="53">
        <f t="shared" ref="N201:O216" si="65">N199</f>
        <v>0</v>
      </c>
      <c r="O201" s="53">
        <f t="shared" si="65"/>
        <v>0</v>
      </c>
      <c r="P201" s="776">
        <f t="shared" si="54"/>
        <v>0.23773720698091444</v>
      </c>
      <c r="Q201" s="519">
        <f t="shared" si="55"/>
        <v>10.698174314141148</v>
      </c>
      <c r="R201" s="53"/>
      <c r="S201" s="1213">
        <f t="shared" si="56"/>
        <v>0.64189045884846885</v>
      </c>
      <c r="T201" s="1200">
        <f t="shared" si="57"/>
        <v>0.75275004423008074</v>
      </c>
      <c r="U201" s="1201">
        <f t="shared" si="57"/>
        <v>33.873751990353632</v>
      </c>
      <c r="V201" s="1201">
        <f t="shared" si="57"/>
        <v>0</v>
      </c>
      <c r="W201" s="1202">
        <f t="shared" si="57"/>
        <v>2.0324251194212177</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3027.2202769448536</v>
      </c>
      <c r="L202" s="1211">
        <f t="shared" si="64"/>
        <v>0.1</v>
      </c>
      <c r="M202" s="1211">
        <f t="shared" si="59"/>
        <v>0.9</v>
      </c>
      <c r="N202" s="53">
        <f t="shared" si="65"/>
        <v>0</v>
      </c>
      <c r="O202" s="53">
        <f t="shared" si="65"/>
        <v>0</v>
      </c>
      <c r="P202" s="776">
        <f t="shared" si="54"/>
        <v>0.24217762215558833</v>
      </c>
      <c r="Q202" s="519">
        <f t="shared" si="55"/>
        <v>10.897992997001472</v>
      </c>
      <c r="R202" s="53"/>
      <c r="S202" s="1213">
        <f t="shared" si="56"/>
        <v>0.65387957982008837</v>
      </c>
      <c r="T202" s="1200">
        <f t="shared" si="57"/>
        <v>0.75719045940475471</v>
      </c>
      <c r="U202" s="1201">
        <f t="shared" si="57"/>
        <v>34.073570673213958</v>
      </c>
      <c r="V202" s="1201">
        <f t="shared" si="57"/>
        <v>0</v>
      </c>
      <c r="W202" s="1202">
        <f t="shared" si="57"/>
        <v>2.0444142403928374</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3087.1339634149208</v>
      </c>
      <c r="L203" s="1211">
        <f t="shared" si="64"/>
        <v>0.1</v>
      </c>
      <c r="M203" s="1211">
        <f t="shared" si="59"/>
        <v>0.9</v>
      </c>
      <c r="N203" s="53">
        <f t="shared" si="65"/>
        <v>0</v>
      </c>
      <c r="O203" s="53">
        <f t="shared" si="65"/>
        <v>0</v>
      </c>
      <c r="P203" s="776">
        <f t="shared" si="54"/>
        <v>0.24697071707319374</v>
      </c>
      <c r="Q203" s="519">
        <f t="shared" si="55"/>
        <v>11.113682268293715</v>
      </c>
      <c r="R203" s="53"/>
      <c r="S203" s="1213">
        <f t="shared" si="56"/>
        <v>0.66682093609762283</v>
      </c>
      <c r="T203" s="1200">
        <f t="shared" si="57"/>
        <v>0.76198355432236009</v>
      </c>
      <c r="U203" s="1201">
        <f t="shared" si="57"/>
        <v>34.289259944506199</v>
      </c>
      <c r="V203" s="1201">
        <f t="shared" si="57"/>
        <v>0</v>
      </c>
      <c r="W203" s="1202">
        <f t="shared" si="57"/>
        <v>2.057355596670372</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3144.518725865646</v>
      </c>
      <c r="L204" s="1211">
        <f t="shared" si="64"/>
        <v>0.1</v>
      </c>
      <c r="M204" s="1211">
        <f t="shared" si="59"/>
        <v>0.9</v>
      </c>
      <c r="N204" s="53">
        <f t="shared" si="65"/>
        <v>0</v>
      </c>
      <c r="O204" s="53">
        <f t="shared" si="65"/>
        <v>0</v>
      </c>
      <c r="P204" s="776">
        <f t="shared" si="54"/>
        <v>0.25156149806925177</v>
      </c>
      <c r="Q204" s="519">
        <f t="shared" si="55"/>
        <v>11.320267413116326</v>
      </c>
      <c r="R204" s="53"/>
      <c r="S204" s="1213">
        <f t="shared" si="56"/>
        <v>0.6792160447869795</v>
      </c>
      <c r="T204" s="1200">
        <f t="shared" si="57"/>
        <v>0.76657433531841812</v>
      </c>
      <c r="U204" s="1201">
        <f t="shared" si="57"/>
        <v>34.49584508932881</v>
      </c>
      <c r="V204" s="1201">
        <f t="shared" si="57"/>
        <v>0</v>
      </c>
      <c r="W204" s="1202">
        <f t="shared" si="57"/>
        <v>2.0697507053597288</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3203.0397194055795</v>
      </c>
      <c r="L205" s="1211">
        <f t="shared" si="64"/>
        <v>0.1</v>
      </c>
      <c r="M205" s="1211">
        <f t="shared" si="59"/>
        <v>0.9</v>
      </c>
      <c r="N205" s="53">
        <f t="shared" si="65"/>
        <v>0</v>
      </c>
      <c r="O205" s="53">
        <f t="shared" si="65"/>
        <v>0</v>
      </c>
      <c r="P205" s="776">
        <f t="shared" si="54"/>
        <v>0.25624317755244641</v>
      </c>
      <c r="Q205" s="519">
        <f t="shared" si="55"/>
        <v>11.530942989860087</v>
      </c>
      <c r="R205" s="53"/>
      <c r="S205" s="1213">
        <f t="shared" si="56"/>
        <v>0.69185657939160516</v>
      </c>
      <c r="T205" s="1200">
        <f t="shared" si="57"/>
        <v>0.77125601480161277</v>
      </c>
      <c r="U205" s="1201">
        <f t="shared" si="57"/>
        <v>34.706520666072571</v>
      </c>
      <c r="V205" s="1201">
        <f t="shared" si="57"/>
        <v>0</v>
      </c>
      <c r="W205" s="1202">
        <f t="shared" si="57"/>
        <v>2.0823912399643545</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3262.7254988126124</v>
      </c>
      <c r="L206" s="1211">
        <f t="shared" si="64"/>
        <v>0.1</v>
      </c>
      <c r="M206" s="1211">
        <f t="shared" si="59"/>
        <v>0.9</v>
      </c>
      <c r="N206" s="53">
        <f t="shared" si="65"/>
        <v>0</v>
      </c>
      <c r="O206" s="53">
        <f t="shared" si="65"/>
        <v>0</v>
      </c>
      <c r="P206" s="776">
        <f t="shared" si="54"/>
        <v>0.26101803990500905</v>
      </c>
      <c r="Q206" s="519">
        <f t="shared" si="55"/>
        <v>11.745811795725405</v>
      </c>
      <c r="R206" s="53"/>
      <c r="S206" s="1213">
        <f t="shared" si="56"/>
        <v>0.70474870774352427</v>
      </c>
      <c r="T206" s="1200">
        <f t="shared" si="57"/>
        <v>0.7760308771541754</v>
      </c>
      <c r="U206" s="1201">
        <f t="shared" si="57"/>
        <v>34.921389471937886</v>
      </c>
      <c r="V206" s="1201">
        <f t="shared" si="57"/>
        <v>0</v>
      </c>
      <c r="W206" s="1202">
        <f t="shared" si="57"/>
        <v>2.0952833683162733</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3321.2936353220948</v>
      </c>
      <c r="L207" s="1211">
        <f t="shared" si="64"/>
        <v>0.1</v>
      </c>
      <c r="M207" s="1211">
        <f t="shared" si="59"/>
        <v>0.9</v>
      </c>
      <c r="N207" s="53">
        <f t="shared" si="65"/>
        <v>0</v>
      </c>
      <c r="O207" s="53">
        <f t="shared" si="65"/>
        <v>0</v>
      </c>
      <c r="P207" s="776">
        <f t="shared" si="54"/>
        <v>0.26570349082576761</v>
      </c>
      <c r="Q207" s="519">
        <f t="shared" si="55"/>
        <v>11.956657087159542</v>
      </c>
      <c r="R207" s="53"/>
      <c r="S207" s="1213">
        <f t="shared" si="56"/>
        <v>0.71739942522957245</v>
      </c>
      <c r="T207" s="1200">
        <f t="shared" si="57"/>
        <v>0.78071632807493396</v>
      </c>
      <c r="U207" s="1201">
        <f t="shared" si="57"/>
        <v>35.132234763372026</v>
      </c>
      <c r="V207" s="1201">
        <f t="shared" si="57"/>
        <v>0</v>
      </c>
      <c r="W207" s="1202">
        <f t="shared" si="57"/>
        <v>2.1079340858023214</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3383.0833397500865</v>
      </c>
      <c r="L208" s="1211">
        <f t="shared" si="64"/>
        <v>0.1</v>
      </c>
      <c r="M208" s="1211">
        <f t="shared" si="59"/>
        <v>0.9</v>
      </c>
      <c r="N208" s="53">
        <f t="shared" si="65"/>
        <v>0</v>
      </c>
      <c r="O208" s="53">
        <f t="shared" si="65"/>
        <v>0</v>
      </c>
      <c r="P208" s="776">
        <f t="shared" si="54"/>
        <v>0.27064666718000696</v>
      </c>
      <c r="Q208" s="519">
        <f t="shared" si="55"/>
        <v>12.179100023100311</v>
      </c>
      <c r="R208" s="53"/>
      <c r="S208" s="1213">
        <f t="shared" si="56"/>
        <v>0.73074600138601864</v>
      </c>
      <c r="T208" s="1200">
        <f t="shared" si="57"/>
        <v>0.78565950442917332</v>
      </c>
      <c r="U208" s="1201">
        <f t="shared" si="57"/>
        <v>35.354677699312795</v>
      </c>
      <c r="V208" s="1201">
        <f t="shared" si="57"/>
        <v>0</v>
      </c>
      <c r="W208" s="1202">
        <f t="shared" si="57"/>
        <v>2.1212806619587679</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3447.5583105018923</v>
      </c>
      <c r="L209" s="1211">
        <f t="shared" si="64"/>
        <v>0.1</v>
      </c>
      <c r="M209" s="1211">
        <f t="shared" si="59"/>
        <v>0.9</v>
      </c>
      <c r="N209" s="53">
        <f t="shared" si="65"/>
        <v>0</v>
      </c>
      <c r="O209" s="53">
        <f t="shared" si="65"/>
        <v>0</v>
      </c>
      <c r="P209" s="776">
        <f t="shared" si="54"/>
        <v>0.27580466484015143</v>
      </c>
      <c r="Q209" s="519">
        <f t="shared" si="55"/>
        <v>12.411209917806813</v>
      </c>
      <c r="R209" s="53"/>
      <c r="S209" s="1213">
        <f t="shared" si="56"/>
        <v>0.74467259506840866</v>
      </c>
      <c r="T209" s="1200">
        <f t="shared" si="57"/>
        <v>0.79081750208931778</v>
      </c>
      <c r="U209" s="1201">
        <f t="shared" si="57"/>
        <v>35.586787594019299</v>
      </c>
      <c r="V209" s="1201">
        <f t="shared" si="57"/>
        <v>0</v>
      </c>
      <c r="W209" s="1202">
        <f t="shared" si="57"/>
        <v>2.1352072556411579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3514.8113604331647</v>
      </c>
      <c r="L210" s="1211">
        <f t="shared" si="64"/>
        <v>0.1</v>
      </c>
      <c r="M210" s="1211">
        <f t="shared" si="59"/>
        <v>0.9</v>
      </c>
      <c r="N210" s="53">
        <f t="shared" si="65"/>
        <v>0</v>
      </c>
      <c r="O210" s="53">
        <f t="shared" si="65"/>
        <v>0</v>
      </c>
      <c r="P210" s="776">
        <f t="shared" si="54"/>
        <v>0.28118490883465325</v>
      </c>
      <c r="Q210" s="519">
        <f t="shared" si="55"/>
        <v>12.653320897559393</v>
      </c>
      <c r="R210" s="53"/>
      <c r="S210" s="1213">
        <f t="shared" si="56"/>
        <v>0.75919925385356357</v>
      </c>
      <c r="T210" s="1200">
        <f t="shared" si="57"/>
        <v>0.79619774608381966</v>
      </c>
      <c r="U210" s="1201">
        <f t="shared" si="57"/>
        <v>35.82889857377188</v>
      </c>
      <c r="V210" s="1201">
        <f t="shared" si="57"/>
        <v>0</v>
      </c>
      <c r="W210" s="1202">
        <f t="shared" si="57"/>
        <v>2.1497339144263128</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3586.6329072239355</v>
      </c>
      <c r="L211" s="1211">
        <f t="shared" si="64"/>
        <v>0.1</v>
      </c>
      <c r="M211" s="1211">
        <f t="shared" si="59"/>
        <v>0.9</v>
      </c>
      <c r="N211" s="53">
        <f t="shared" si="65"/>
        <v>0</v>
      </c>
      <c r="O211" s="53">
        <f t="shared" si="65"/>
        <v>0</v>
      </c>
      <c r="P211" s="776">
        <f t="shared" si="54"/>
        <v>0.2869306325779149</v>
      </c>
      <c r="Q211" s="519">
        <f t="shared" si="55"/>
        <v>12.911878466006169</v>
      </c>
      <c r="R211" s="53"/>
      <c r="S211" s="1213">
        <f t="shared" si="56"/>
        <v>0.77471270796037006</v>
      </c>
      <c r="T211" s="1200">
        <f t="shared" si="57"/>
        <v>0.80194346982708131</v>
      </c>
      <c r="U211" s="1201">
        <f t="shared" si="57"/>
        <v>36.087456142218656</v>
      </c>
      <c r="V211" s="1201">
        <f t="shared" si="57"/>
        <v>0</v>
      </c>
      <c r="W211" s="1202">
        <f t="shared" si="57"/>
        <v>2.1652473685331191</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3662.7821089476743</v>
      </c>
      <c r="L212" s="1211">
        <f t="shared" si="64"/>
        <v>0.1</v>
      </c>
      <c r="M212" s="1211">
        <f t="shared" si="59"/>
        <v>0.9</v>
      </c>
      <c r="N212" s="53">
        <f t="shared" si="65"/>
        <v>0</v>
      </c>
      <c r="O212" s="53">
        <f t="shared" si="65"/>
        <v>0</v>
      </c>
      <c r="P212" s="776">
        <f t="shared" si="54"/>
        <v>0.293022568715814</v>
      </c>
      <c r="Q212" s="519">
        <f t="shared" si="55"/>
        <v>13.186015592211628</v>
      </c>
      <c r="R212" s="53"/>
      <c r="S212" s="1213">
        <f t="shared" si="56"/>
        <v>0.79116093553269762</v>
      </c>
      <c r="T212" s="1200">
        <f t="shared" si="57"/>
        <v>0.80803540596498036</v>
      </c>
      <c r="U212" s="1201">
        <f t="shared" si="57"/>
        <v>36.361593268424116</v>
      </c>
      <c r="V212" s="1201">
        <f t="shared" si="57"/>
        <v>0</v>
      </c>
      <c r="W212" s="1202">
        <f t="shared" si="57"/>
        <v>2.1816955961054467</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3735.5794884529682</v>
      </c>
      <c r="L213" s="1211">
        <f t="shared" si="64"/>
        <v>0.1</v>
      </c>
      <c r="M213" s="1211">
        <f t="shared" si="59"/>
        <v>0.9</v>
      </c>
      <c r="N213" s="53">
        <f t="shared" si="65"/>
        <v>0</v>
      </c>
      <c r="O213" s="53">
        <f t="shared" si="65"/>
        <v>0</v>
      </c>
      <c r="P213" s="776">
        <f t="shared" si="54"/>
        <v>0.29884635907623747</v>
      </c>
      <c r="Q213" s="519">
        <f t="shared" si="55"/>
        <v>13.448086158430685</v>
      </c>
      <c r="R213" s="53"/>
      <c r="S213" s="1213">
        <f t="shared" si="56"/>
        <v>0.8068851695058411</v>
      </c>
      <c r="T213" s="1200">
        <f t="shared" si="57"/>
        <v>0.81385919632540382</v>
      </c>
      <c r="U213" s="1201">
        <f t="shared" si="57"/>
        <v>36.623663834643168</v>
      </c>
      <c r="V213" s="1201">
        <f t="shared" si="57"/>
        <v>0</v>
      </c>
      <c r="W213" s="1202">
        <f t="shared" si="57"/>
        <v>2.1974198300785903</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3811.7097488539707</v>
      </c>
      <c r="L214" s="1211">
        <f t="shared" si="64"/>
        <v>0.1</v>
      </c>
      <c r="M214" s="1211">
        <f t="shared" si="59"/>
        <v>0.9</v>
      </c>
      <c r="N214" s="53">
        <f t="shared" si="65"/>
        <v>0</v>
      </c>
      <c r="O214" s="53">
        <f t="shared" si="65"/>
        <v>0</v>
      </c>
      <c r="P214" s="776">
        <f t="shared" si="54"/>
        <v>0.30493677990831769</v>
      </c>
      <c r="Q214" s="519">
        <f t="shared" si="55"/>
        <v>13.722155095874296</v>
      </c>
      <c r="R214" s="53"/>
      <c r="S214" s="1213">
        <f t="shared" si="56"/>
        <v>0.82332930575245766</v>
      </c>
      <c r="T214" s="1200">
        <f t="shared" si="57"/>
        <v>0.81994961715748405</v>
      </c>
      <c r="U214" s="1201">
        <f t="shared" si="57"/>
        <v>36.897732772086783</v>
      </c>
      <c r="V214" s="1201">
        <f t="shared" si="57"/>
        <v>0</v>
      </c>
      <c r="W214" s="1202">
        <f t="shared" si="57"/>
        <v>2.2138639663252069</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3892.3531008325431</v>
      </c>
      <c r="L215" s="1211">
        <f t="shared" si="64"/>
        <v>0.1</v>
      </c>
      <c r="M215" s="1211">
        <f t="shared" si="59"/>
        <v>0.9</v>
      </c>
      <c r="N215" s="53">
        <f t="shared" si="65"/>
        <v>0</v>
      </c>
      <c r="O215" s="53">
        <f t="shared" si="65"/>
        <v>0</v>
      </c>
      <c r="P215" s="776">
        <f t="shared" si="54"/>
        <v>0.31138824806660353</v>
      </c>
      <c r="Q215" s="519">
        <f t="shared" si="55"/>
        <v>14.012471162997155</v>
      </c>
      <c r="R215" s="53"/>
      <c r="S215" s="1213">
        <f t="shared" si="56"/>
        <v>0.8407482697798293</v>
      </c>
      <c r="T215" s="1200">
        <f t="shared" si="57"/>
        <v>0.82640108531576995</v>
      </c>
      <c r="U215" s="1201">
        <f t="shared" si="57"/>
        <v>37.188048839209642</v>
      </c>
      <c r="V215" s="1201">
        <f t="shared" si="57"/>
        <v>0</v>
      </c>
      <c r="W215" s="1202">
        <f t="shared" si="57"/>
        <v>2.2312829303525783</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3992.9906983461519</v>
      </c>
      <c r="L216" s="578">
        <f t="shared" si="64"/>
        <v>0.1</v>
      </c>
      <c r="M216" s="578">
        <f t="shared" si="59"/>
        <v>0.9</v>
      </c>
      <c r="N216" s="1214">
        <f t="shared" si="65"/>
        <v>0</v>
      </c>
      <c r="O216" s="1214">
        <f t="shared" si="65"/>
        <v>0</v>
      </c>
      <c r="P216" s="1215">
        <f t="shared" si="54"/>
        <v>0.31943925586769223</v>
      </c>
      <c r="Q216" s="1146">
        <f t="shared" si="55"/>
        <v>14.374766514046147</v>
      </c>
      <c r="R216" s="1214"/>
      <c r="S216" s="1216">
        <f t="shared" si="56"/>
        <v>0.86248599084276889</v>
      </c>
      <c r="T216" s="1217">
        <f t="shared" si="57"/>
        <v>0.83445209311685864</v>
      </c>
      <c r="U216" s="1218">
        <f t="shared" si="57"/>
        <v>37.550344190258627</v>
      </c>
      <c r="V216" s="1218">
        <f t="shared" si="57"/>
        <v>0</v>
      </c>
      <c r="W216" s="1219">
        <f t="shared" si="57"/>
        <v>2.2530206514155182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1791.5768124499484</v>
      </c>
      <c r="L218" s="1211">
        <f>($L$222-$L$80)/($A$222-$A$80)+L80</f>
        <v>0.18</v>
      </c>
      <c r="M218" s="1211">
        <f>($M$222-$M$80)/($A$222-$A$80)+M80</f>
        <v>0.82000000000000006</v>
      </c>
      <c r="N218" s="53">
        <f t="shared" ref="N218:O233" si="66">N80</f>
        <v>0</v>
      </c>
      <c r="O218" s="53">
        <f t="shared" si="66"/>
        <v>0</v>
      </c>
      <c r="P218" s="776">
        <f t="shared" ref="P218:P250" si="67">L218*$D$5*K218/1000-N218</f>
        <v>0.25798706099279256</v>
      </c>
      <c r="Q218" s="519">
        <f t="shared" ref="Q218:Q250" si="68">M218*$D$4*K218/1000-O218</f>
        <v>5.8763719448358316</v>
      </c>
      <c r="R218" s="53"/>
      <c r="S218" s="1213">
        <f t="shared" ref="S218:S250" si="69">M218*$D$7*K218/1000</f>
        <v>0.35258231669014989</v>
      </c>
      <c r="T218" s="1200">
        <f t="shared" ref="T218:W250" si="70">G218+P218</f>
        <v>0.67322969773517682</v>
      </c>
      <c r="U218" s="1201">
        <f t="shared" si="70"/>
        <v>18.630252930494777</v>
      </c>
      <c r="V218" s="1201">
        <f t="shared" si="70"/>
        <v>0</v>
      </c>
      <c r="W218" s="1202">
        <f t="shared" si="70"/>
        <v>1.1178151758296864</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1874.0597998121038</v>
      </c>
      <c r="L219" s="1211">
        <f>($L$222-$L$80)/($A$222-$A$80)+L218</f>
        <v>0.26</v>
      </c>
      <c r="M219" s="1211">
        <f>($M$222-$M$80)/($A$222-$A$80)+M218</f>
        <v>0.7400000000000001</v>
      </c>
      <c r="N219" s="53">
        <f t="shared" si="66"/>
        <v>0</v>
      </c>
      <c r="O219" s="53">
        <f t="shared" si="66"/>
        <v>0</v>
      </c>
      <c r="P219" s="776">
        <f t="shared" si="67"/>
        <v>0.3898044383609176</v>
      </c>
      <c r="Q219" s="519">
        <f t="shared" si="68"/>
        <v>5.5472170074438285</v>
      </c>
      <c r="R219" s="53"/>
      <c r="S219" s="1213">
        <f t="shared" si="69"/>
        <v>0.33283302044662966</v>
      </c>
      <c r="T219" s="1200">
        <f t="shared" si="70"/>
        <v>1.1278049028055355</v>
      </c>
      <c r="U219" s="1201">
        <f t="shared" si="70"/>
        <v>17.900703042712433</v>
      </c>
      <c r="V219" s="1201">
        <f t="shared" si="70"/>
        <v>0</v>
      </c>
      <c r="W219" s="1202">
        <f t="shared" si="70"/>
        <v>1.0740421825627458</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1902.992117772915</v>
      </c>
      <c r="L220" s="1211">
        <f>($L$222-$L$80)/($A$222-$A$80)+L219</f>
        <v>0.34</v>
      </c>
      <c r="M220" s="1211">
        <f>($M$222-$M$80)/($A$222-$A$80)+M219</f>
        <v>0.66000000000000014</v>
      </c>
      <c r="N220" s="53">
        <f t="shared" si="66"/>
        <v>0</v>
      </c>
      <c r="O220" s="53">
        <f t="shared" si="66"/>
        <v>0</v>
      </c>
      <c r="P220" s="776">
        <f t="shared" si="67"/>
        <v>0.51761385603423282</v>
      </c>
      <c r="Q220" s="519">
        <f t="shared" si="68"/>
        <v>5.0238991909204973</v>
      </c>
      <c r="R220" s="53"/>
      <c r="S220" s="1213">
        <f t="shared" si="69"/>
        <v>0.30143395145522983</v>
      </c>
      <c r="T220" s="1200">
        <f t="shared" si="70"/>
        <v>1.6997115669931673</v>
      </c>
      <c r="U220" s="1201">
        <f t="shared" si="70"/>
        <v>17.583687369859177</v>
      </c>
      <c r="V220" s="1201">
        <f t="shared" si="70"/>
        <v>0</v>
      </c>
      <c r="W220" s="1202">
        <f t="shared" si="70"/>
        <v>1.0550212421915504</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2242.5993667616299</v>
      </c>
      <c r="L221" s="1211">
        <f>($L$222-$L$80)/($A$222-$A$80)+L220</f>
        <v>0.42000000000000004</v>
      </c>
      <c r="M221" s="1211">
        <f>($M$222-$M$80)/($A$222-$A$80)+M220</f>
        <v>0.58000000000000018</v>
      </c>
      <c r="N221" s="53">
        <f t="shared" si="66"/>
        <v>0</v>
      </c>
      <c r="O221" s="53">
        <f t="shared" si="66"/>
        <v>0</v>
      </c>
      <c r="P221" s="776">
        <f t="shared" si="67"/>
        <v>0.75351338723190786</v>
      </c>
      <c r="Q221" s="519">
        <f t="shared" si="68"/>
        <v>5.2028305308869829</v>
      </c>
      <c r="R221" s="53"/>
      <c r="S221" s="1213">
        <f t="shared" si="69"/>
        <v>0.31216983185321895</v>
      </c>
      <c r="T221" s="1200">
        <f t="shared" si="70"/>
        <v>2.6660693731016747</v>
      </c>
      <c r="U221" s="1201">
        <f t="shared" si="70"/>
        <v>18.963904087754813</v>
      </c>
      <c r="V221" s="1201">
        <f t="shared" si="70"/>
        <v>0</v>
      </c>
      <c r="W221" s="1202">
        <f t="shared" si="70"/>
        <v>1.1378342452652888</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2428.5665087372349</v>
      </c>
      <c r="L222" s="1211">
        <f>'Recycling - Case 3'!G31</f>
        <v>0.5</v>
      </c>
      <c r="M222" s="1211">
        <f>'Recycling - Case 3'!H31</f>
        <v>0.5</v>
      </c>
      <c r="N222" s="53">
        <f t="shared" si="66"/>
        <v>0</v>
      </c>
      <c r="O222" s="53">
        <f t="shared" si="66"/>
        <v>0</v>
      </c>
      <c r="P222" s="776">
        <f t="shared" si="67"/>
        <v>0.97142660349489407</v>
      </c>
      <c r="Q222" s="519">
        <f t="shared" si="68"/>
        <v>4.85713301747447</v>
      </c>
      <c r="R222" s="53"/>
      <c r="S222" s="1213">
        <f t="shared" si="69"/>
        <v>0.29142798104846818</v>
      </c>
      <c r="T222" s="1200">
        <f t="shared" si="70"/>
        <v>3.5464907897407261</v>
      </c>
      <c r="U222" s="1201">
        <f t="shared" si="70"/>
        <v>17.732453948703629</v>
      </c>
      <c r="V222" s="1201">
        <f t="shared" si="70"/>
        <v>0</v>
      </c>
      <c r="W222" s="1202">
        <f t="shared" si="70"/>
        <v>1.0639472369222176</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2466.7036373560554</v>
      </c>
      <c r="L223" s="1211">
        <f>L222</f>
        <v>0.5</v>
      </c>
      <c r="M223" s="1211">
        <f>M222</f>
        <v>0.5</v>
      </c>
      <c r="N223" s="53">
        <f t="shared" si="66"/>
        <v>0</v>
      </c>
      <c r="O223" s="53">
        <f t="shared" si="66"/>
        <v>0</v>
      </c>
      <c r="P223" s="776">
        <f t="shared" si="67"/>
        <v>0.98668145494242221</v>
      </c>
      <c r="Q223" s="519">
        <f t="shared" si="68"/>
        <v>4.9334072747121107</v>
      </c>
      <c r="R223" s="53"/>
      <c r="S223" s="1213">
        <f t="shared" si="69"/>
        <v>0.29600443648272667</v>
      </c>
      <c r="T223" s="1200">
        <f t="shared" si="70"/>
        <v>3.5617456411882542</v>
      </c>
      <c r="U223" s="1201">
        <f t="shared" si="70"/>
        <v>17.808728205941268</v>
      </c>
      <c r="V223" s="1201">
        <f t="shared" si="70"/>
        <v>0</v>
      </c>
      <c r="W223" s="1202">
        <f t="shared" si="70"/>
        <v>1.068523692356476</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2505.1194576463622</v>
      </c>
      <c r="L224" s="1211">
        <f t="shared" ref="L224:M239" si="76">L223</f>
        <v>0.5</v>
      </c>
      <c r="M224" s="1211">
        <f t="shared" si="76"/>
        <v>0.5</v>
      </c>
      <c r="N224" s="53">
        <f t="shared" si="66"/>
        <v>0</v>
      </c>
      <c r="O224" s="53">
        <f t="shared" si="66"/>
        <v>0</v>
      </c>
      <c r="P224" s="776">
        <f t="shared" si="67"/>
        <v>1.002047783058545</v>
      </c>
      <c r="Q224" s="519">
        <f t="shared" si="68"/>
        <v>5.0102389152927245</v>
      </c>
      <c r="R224" s="53"/>
      <c r="S224" s="1213">
        <f t="shared" si="69"/>
        <v>0.30061433491756345</v>
      </c>
      <c r="T224" s="1200">
        <f t="shared" si="70"/>
        <v>3.5771119693043767</v>
      </c>
      <c r="U224" s="1201">
        <f t="shared" si="70"/>
        <v>17.885559846521883</v>
      </c>
      <c r="V224" s="1201">
        <f t="shared" si="70"/>
        <v>0</v>
      </c>
      <c r="W224" s="1202">
        <f t="shared" si="70"/>
        <v>1.0731335907913129</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2544.1783981614426</v>
      </c>
      <c r="L225" s="1211">
        <f t="shared" si="76"/>
        <v>0.5</v>
      </c>
      <c r="M225" s="1211">
        <f t="shared" si="76"/>
        <v>0.5</v>
      </c>
      <c r="N225" s="53">
        <f t="shared" si="66"/>
        <v>0</v>
      </c>
      <c r="O225" s="53">
        <f t="shared" si="66"/>
        <v>0</v>
      </c>
      <c r="P225" s="776">
        <f t="shared" si="67"/>
        <v>1.017671359264577</v>
      </c>
      <c r="Q225" s="519">
        <f t="shared" si="68"/>
        <v>5.0883567963228851</v>
      </c>
      <c r="R225" s="53"/>
      <c r="S225" s="1213">
        <f t="shared" si="69"/>
        <v>0.30530140777937309</v>
      </c>
      <c r="T225" s="1200">
        <f t="shared" si="70"/>
        <v>3.5927355455104086</v>
      </c>
      <c r="U225" s="1201">
        <f t="shared" si="70"/>
        <v>17.963677727552042</v>
      </c>
      <c r="V225" s="1201">
        <f t="shared" si="70"/>
        <v>0</v>
      </c>
      <c r="W225" s="1202">
        <f t="shared" si="70"/>
        <v>1.0778206636531227</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2582.0099258465493</v>
      </c>
      <c r="L226" s="1211">
        <f t="shared" si="76"/>
        <v>0.5</v>
      </c>
      <c r="M226" s="1211">
        <f t="shared" si="76"/>
        <v>0.5</v>
      </c>
      <c r="N226" s="53">
        <f t="shared" si="66"/>
        <v>0</v>
      </c>
      <c r="O226" s="53">
        <f t="shared" si="66"/>
        <v>0</v>
      </c>
      <c r="P226" s="776">
        <f t="shared" si="67"/>
        <v>1.0328039703386198</v>
      </c>
      <c r="Q226" s="519">
        <f t="shared" si="68"/>
        <v>5.1640198516930989</v>
      </c>
      <c r="R226" s="53"/>
      <c r="S226" s="1213">
        <f t="shared" si="69"/>
        <v>0.30984119110158592</v>
      </c>
      <c r="T226" s="1200">
        <f t="shared" si="70"/>
        <v>3.6078681565844519</v>
      </c>
      <c r="U226" s="1201">
        <f t="shared" si="70"/>
        <v>18.039340782922256</v>
      </c>
      <c r="V226" s="1201">
        <f t="shared" si="70"/>
        <v>0</v>
      </c>
      <c r="W226" s="1202">
        <f t="shared" si="70"/>
        <v>1.0823604469753354</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2618.9798209905557</v>
      </c>
      <c r="L227" s="1211">
        <f t="shared" si="76"/>
        <v>0.5</v>
      </c>
      <c r="M227" s="1211">
        <f t="shared" si="76"/>
        <v>0.5</v>
      </c>
      <c r="N227" s="53">
        <f t="shared" si="66"/>
        <v>0</v>
      </c>
      <c r="O227" s="53">
        <f t="shared" si="66"/>
        <v>0</v>
      </c>
      <c r="P227" s="776">
        <f t="shared" si="67"/>
        <v>1.0475919283962223</v>
      </c>
      <c r="Q227" s="519">
        <f t="shared" si="68"/>
        <v>5.2379596419811119</v>
      </c>
      <c r="R227" s="53"/>
      <c r="S227" s="1213">
        <f t="shared" si="69"/>
        <v>0.31427757851886667</v>
      </c>
      <c r="T227" s="1200">
        <f t="shared" si="70"/>
        <v>3.6226561146420542</v>
      </c>
      <c r="U227" s="1201">
        <f t="shared" si="70"/>
        <v>18.113280573210268</v>
      </c>
      <c r="V227" s="1201">
        <f t="shared" si="70"/>
        <v>0</v>
      </c>
      <c r="W227" s="1202">
        <f t="shared" si="70"/>
        <v>1.0867968343926162</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2652.5384028283538</v>
      </c>
      <c r="L228" s="1211">
        <f t="shared" si="76"/>
        <v>0.5</v>
      </c>
      <c r="M228" s="1211">
        <f t="shared" si="76"/>
        <v>0.5</v>
      </c>
      <c r="N228" s="53">
        <f t="shared" si="66"/>
        <v>0</v>
      </c>
      <c r="O228" s="53">
        <f t="shared" si="66"/>
        <v>0</v>
      </c>
      <c r="P228" s="776">
        <f t="shared" si="67"/>
        <v>1.0610153611313415</v>
      </c>
      <c r="Q228" s="519">
        <f t="shared" si="68"/>
        <v>5.3050768056567073</v>
      </c>
      <c r="R228" s="53"/>
      <c r="S228" s="1213">
        <f t="shared" si="69"/>
        <v>0.31830460833940244</v>
      </c>
      <c r="T228" s="1200">
        <f t="shared" si="70"/>
        <v>3.6360795473771734</v>
      </c>
      <c r="U228" s="1201">
        <f t="shared" si="70"/>
        <v>18.180397736885865</v>
      </c>
      <c r="V228" s="1201">
        <f t="shared" si="70"/>
        <v>0</v>
      </c>
      <c r="W228" s="1202">
        <f t="shared" si="70"/>
        <v>1.090823864213152</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2692.3257712156751</v>
      </c>
      <c r="L229" s="1211">
        <f t="shared" si="76"/>
        <v>0.5</v>
      </c>
      <c r="M229" s="1211">
        <f t="shared" si="76"/>
        <v>0.5</v>
      </c>
      <c r="N229" s="53">
        <f t="shared" si="66"/>
        <v>0</v>
      </c>
      <c r="O229" s="53">
        <f t="shared" si="66"/>
        <v>0</v>
      </c>
      <c r="P229" s="776">
        <f t="shared" si="67"/>
        <v>1.0769303084862702</v>
      </c>
      <c r="Q229" s="519">
        <f t="shared" si="68"/>
        <v>5.3846515424313504</v>
      </c>
      <c r="R229" s="53"/>
      <c r="S229" s="1213">
        <f t="shared" si="69"/>
        <v>0.32307909254588102</v>
      </c>
      <c r="T229" s="1200">
        <f t="shared" si="70"/>
        <v>3.6519944947321021</v>
      </c>
      <c r="U229" s="1201">
        <f t="shared" si="70"/>
        <v>18.259972473660508</v>
      </c>
      <c r="V229" s="1201">
        <f t="shared" si="70"/>
        <v>0</v>
      </c>
      <c r="W229" s="1202">
        <f t="shared" si="70"/>
        <v>1.0955983484196306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2733.9018467617684</v>
      </c>
      <c r="L230" s="1211">
        <f t="shared" si="76"/>
        <v>0.5</v>
      </c>
      <c r="M230" s="1211">
        <f t="shared" si="76"/>
        <v>0.5</v>
      </c>
      <c r="N230" s="53">
        <f t="shared" si="66"/>
        <v>0</v>
      </c>
      <c r="O230" s="53">
        <f t="shared" si="66"/>
        <v>0</v>
      </c>
      <c r="P230" s="776">
        <f t="shared" si="67"/>
        <v>1.0935607387047073</v>
      </c>
      <c r="Q230" s="519">
        <f t="shared" si="68"/>
        <v>5.4678036935235372</v>
      </c>
      <c r="R230" s="53"/>
      <c r="S230" s="1213">
        <f t="shared" si="69"/>
        <v>0.32806822161141219</v>
      </c>
      <c r="T230" s="1200">
        <f t="shared" si="70"/>
        <v>3.6686249249505392</v>
      </c>
      <c r="U230" s="1201">
        <f t="shared" si="70"/>
        <v>18.343124624752697</v>
      </c>
      <c r="V230" s="1201">
        <f t="shared" si="70"/>
        <v>0</v>
      </c>
      <c r="W230" s="1202">
        <f t="shared" si="70"/>
        <v>1.1005874774851616</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2780.0178550714586</v>
      </c>
      <c r="L231" s="1211">
        <f t="shared" si="76"/>
        <v>0.5</v>
      </c>
      <c r="M231" s="1211">
        <f t="shared" si="76"/>
        <v>0.5</v>
      </c>
      <c r="N231" s="53">
        <f t="shared" si="66"/>
        <v>0</v>
      </c>
      <c r="O231" s="53">
        <f t="shared" si="66"/>
        <v>0</v>
      </c>
      <c r="P231" s="776">
        <f t="shared" si="67"/>
        <v>1.1120071420285835</v>
      </c>
      <c r="Q231" s="519">
        <f t="shared" si="68"/>
        <v>5.560035710142917</v>
      </c>
      <c r="R231" s="53"/>
      <c r="S231" s="1213">
        <f t="shared" si="69"/>
        <v>0.33360214260857501</v>
      </c>
      <c r="T231" s="1200">
        <f t="shared" si="70"/>
        <v>3.6870713282744152</v>
      </c>
      <c r="U231" s="1201">
        <f t="shared" si="70"/>
        <v>18.435356641372074</v>
      </c>
      <c r="V231" s="1201">
        <f t="shared" si="70"/>
        <v>0</v>
      </c>
      <c r="W231" s="1202">
        <f t="shared" si="70"/>
        <v>1.1061213984823244</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2826.7771499829059</v>
      </c>
      <c r="L232" s="1211">
        <f t="shared" si="76"/>
        <v>0.5</v>
      </c>
      <c r="M232" s="1211">
        <f t="shared" si="76"/>
        <v>0.5</v>
      </c>
      <c r="N232" s="53">
        <f t="shared" si="66"/>
        <v>0</v>
      </c>
      <c r="O232" s="53">
        <f t="shared" si="66"/>
        <v>0</v>
      </c>
      <c r="P232" s="776">
        <f t="shared" si="67"/>
        <v>1.1307108599931623</v>
      </c>
      <c r="Q232" s="519">
        <f t="shared" si="68"/>
        <v>5.6535542999658119</v>
      </c>
      <c r="R232" s="53"/>
      <c r="S232" s="1213">
        <f t="shared" si="69"/>
        <v>0.33921325799794871</v>
      </c>
      <c r="T232" s="1200">
        <f t="shared" si="70"/>
        <v>3.705775046238994</v>
      </c>
      <c r="U232" s="1201">
        <f t="shared" si="70"/>
        <v>18.52887523119497</v>
      </c>
      <c r="V232" s="1201">
        <f t="shared" si="70"/>
        <v>0</v>
      </c>
      <c r="W232" s="1202">
        <f t="shared" si="70"/>
        <v>1.1117325138716982</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2872.4482337453837</v>
      </c>
      <c r="L233" s="1211">
        <f t="shared" si="76"/>
        <v>0.5</v>
      </c>
      <c r="M233" s="1211">
        <f t="shared" si="76"/>
        <v>0.5</v>
      </c>
      <c r="N233" s="53">
        <f t="shared" si="66"/>
        <v>0</v>
      </c>
      <c r="O233" s="53">
        <f t="shared" si="66"/>
        <v>0</v>
      </c>
      <c r="P233" s="776">
        <f t="shared" si="67"/>
        <v>1.1489792934981535</v>
      </c>
      <c r="Q233" s="519">
        <f t="shared" si="68"/>
        <v>5.7448964674907677</v>
      </c>
      <c r="R233" s="53"/>
      <c r="S233" s="1213">
        <f t="shared" si="69"/>
        <v>0.344693788049446</v>
      </c>
      <c r="T233" s="1200">
        <f t="shared" si="70"/>
        <v>3.7240434797439854</v>
      </c>
      <c r="U233" s="1201">
        <f t="shared" si="70"/>
        <v>18.620217398719927</v>
      </c>
      <c r="V233" s="1201">
        <f t="shared" si="70"/>
        <v>0</v>
      </c>
      <c r="W233" s="1202">
        <f t="shared" si="70"/>
        <v>1.1172130439231955</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2921.9930485939417</v>
      </c>
      <c r="L234" s="1211">
        <f t="shared" si="76"/>
        <v>0.5</v>
      </c>
      <c r="M234" s="1211">
        <f t="shared" si="76"/>
        <v>0.5</v>
      </c>
      <c r="N234" s="53">
        <f t="shared" ref="N234:O249" si="77">N96</f>
        <v>0</v>
      </c>
      <c r="O234" s="53">
        <f t="shared" si="77"/>
        <v>0</v>
      </c>
      <c r="P234" s="776">
        <f t="shared" si="67"/>
        <v>1.1687972194375769</v>
      </c>
      <c r="Q234" s="519">
        <f t="shared" si="68"/>
        <v>5.8439860971878836</v>
      </c>
      <c r="R234" s="53"/>
      <c r="S234" s="1213">
        <f t="shared" si="69"/>
        <v>0.35063916583127297</v>
      </c>
      <c r="T234" s="1200">
        <f t="shared" si="70"/>
        <v>3.7438614056834085</v>
      </c>
      <c r="U234" s="1201">
        <f t="shared" si="70"/>
        <v>18.719307028417042</v>
      </c>
      <c r="V234" s="1201">
        <f t="shared" si="70"/>
        <v>0</v>
      </c>
      <c r="W234" s="1202">
        <f t="shared" si="70"/>
        <v>1.1231584217050226</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2971.7150872614297</v>
      </c>
      <c r="L235" s="1211">
        <f t="shared" si="76"/>
        <v>0.5</v>
      </c>
      <c r="M235" s="1211">
        <f t="shared" si="76"/>
        <v>0.5</v>
      </c>
      <c r="N235" s="53">
        <f t="shared" si="77"/>
        <v>0</v>
      </c>
      <c r="O235" s="53">
        <f t="shared" si="77"/>
        <v>0</v>
      </c>
      <c r="P235" s="776">
        <f t="shared" si="67"/>
        <v>1.1886860349045718</v>
      </c>
      <c r="Q235" s="519">
        <f t="shared" si="68"/>
        <v>5.9434301745228595</v>
      </c>
      <c r="R235" s="53"/>
      <c r="S235" s="1213">
        <f t="shared" si="69"/>
        <v>0.35660581047137158</v>
      </c>
      <c r="T235" s="1200">
        <f t="shared" si="70"/>
        <v>3.7637502211504037</v>
      </c>
      <c r="U235" s="1201">
        <f t="shared" si="70"/>
        <v>18.818751105752018</v>
      </c>
      <c r="V235" s="1201">
        <f t="shared" si="70"/>
        <v>0</v>
      </c>
      <c r="W235" s="1202">
        <f t="shared" si="70"/>
        <v>1.1291250663451211</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3027.2202769448536</v>
      </c>
      <c r="L236" s="1211">
        <f t="shared" si="76"/>
        <v>0.5</v>
      </c>
      <c r="M236" s="1211">
        <f t="shared" si="76"/>
        <v>0.5</v>
      </c>
      <c r="N236" s="53">
        <f t="shared" si="77"/>
        <v>0</v>
      </c>
      <c r="O236" s="53">
        <f t="shared" si="77"/>
        <v>0</v>
      </c>
      <c r="P236" s="776">
        <f t="shared" si="67"/>
        <v>1.2108881107779415</v>
      </c>
      <c r="Q236" s="519">
        <f t="shared" si="68"/>
        <v>6.054440553889707</v>
      </c>
      <c r="R236" s="53"/>
      <c r="S236" s="1213">
        <f t="shared" si="69"/>
        <v>0.36326643323338242</v>
      </c>
      <c r="T236" s="1200">
        <f t="shared" si="70"/>
        <v>3.7859522970237736</v>
      </c>
      <c r="U236" s="1201">
        <f t="shared" si="70"/>
        <v>18.929761485118867</v>
      </c>
      <c r="V236" s="1201">
        <f t="shared" si="70"/>
        <v>0</v>
      </c>
      <c r="W236" s="1202">
        <f t="shared" si="70"/>
        <v>1.1357856891071318</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3087.1339634149208</v>
      </c>
      <c r="L237" s="1211">
        <f t="shared" si="76"/>
        <v>0.5</v>
      </c>
      <c r="M237" s="1211">
        <f t="shared" si="76"/>
        <v>0.5</v>
      </c>
      <c r="N237" s="53">
        <f t="shared" si="77"/>
        <v>0</v>
      </c>
      <c r="O237" s="53">
        <f t="shared" si="77"/>
        <v>0</v>
      </c>
      <c r="P237" s="776">
        <f t="shared" si="67"/>
        <v>1.2348535853659686</v>
      </c>
      <c r="Q237" s="519">
        <f t="shared" si="68"/>
        <v>6.1742679268298417</v>
      </c>
      <c r="R237" s="53"/>
      <c r="S237" s="1213">
        <f t="shared" si="69"/>
        <v>0.37045607560979049</v>
      </c>
      <c r="T237" s="1200">
        <f t="shared" si="70"/>
        <v>3.8099177716118007</v>
      </c>
      <c r="U237" s="1201">
        <f t="shared" si="70"/>
        <v>19.049588858059</v>
      </c>
      <c r="V237" s="1201">
        <f t="shared" si="70"/>
        <v>0</v>
      </c>
      <c r="W237" s="1202">
        <f t="shared" si="70"/>
        <v>1.14297533148354</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3144.518725865646</v>
      </c>
      <c r="L238" s="1211">
        <f t="shared" si="76"/>
        <v>0.5</v>
      </c>
      <c r="M238" s="1211">
        <f t="shared" si="76"/>
        <v>0.5</v>
      </c>
      <c r="N238" s="53">
        <f t="shared" si="77"/>
        <v>0</v>
      </c>
      <c r="O238" s="53">
        <f t="shared" si="77"/>
        <v>0</v>
      </c>
      <c r="P238" s="776">
        <f t="shared" si="67"/>
        <v>1.2578074903462584</v>
      </c>
      <c r="Q238" s="519">
        <f t="shared" si="68"/>
        <v>6.2890374517312919</v>
      </c>
      <c r="R238" s="53"/>
      <c r="S238" s="1213">
        <f t="shared" si="69"/>
        <v>0.37734224710387754</v>
      </c>
      <c r="T238" s="1200">
        <f t="shared" si="70"/>
        <v>3.8328716765920903</v>
      </c>
      <c r="U238" s="1201">
        <f t="shared" si="70"/>
        <v>19.164358382960451</v>
      </c>
      <c r="V238" s="1201">
        <f t="shared" si="70"/>
        <v>0</v>
      </c>
      <c r="W238" s="1202">
        <f t="shared" si="70"/>
        <v>1.1498615029776271</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3203.0397194055795</v>
      </c>
      <c r="L239" s="1211">
        <f t="shared" si="76"/>
        <v>0.5</v>
      </c>
      <c r="M239" s="1211">
        <f t="shared" si="76"/>
        <v>0.5</v>
      </c>
      <c r="N239" s="53">
        <f t="shared" si="77"/>
        <v>0</v>
      </c>
      <c r="O239" s="53">
        <f t="shared" si="77"/>
        <v>0</v>
      </c>
      <c r="P239" s="776">
        <f t="shared" si="67"/>
        <v>1.2812158877622319</v>
      </c>
      <c r="Q239" s="519">
        <f t="shared" si="68"/>
        <v>6.406079438811159</v>
      </c>
      <c r="R239" s="53"/>
      <c r="S239" s="1213">
        <f t="shared" si="69"/>
        <v>0.3843647663286695</v>
      </c>
      <c r="T239" s="1200">
        <f t="shared" si="70"/>
        <v>3.8562800740080636</v>
      </c>
      <c r="U239" s="1201">
        <f t="shared" si="70"/>
        <v>19.281400370040316</v>
      </c>
      <c r="V239" s="1201">
        <f t="shared" si="70"/>
        <v>0</v>
      </c>
      <c r="W239" s="1202">
        <f t="shared" si="70"/>
        <v>1.156884022202419</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3262.7254988126124</v>
      </c>
      <c r="L240" s="1211">
        <f t="shared" ref="L240:M250" si="79">L239</f>
        <v>0.5</v>
      </c>
      <c r="M240" s="1211">
        <f t="shared" si="79"/>
        <v>0.5</v>
      </c>
      <c r="N240" s="53">
        <f t="shared" si="77"/>
        <v>0</v>
      </c>
      <c r="O240" s="53">
        <f t="shared" si="77"/>
        <v>0</v>
      </c>
      <c r="P240" s="776">
        <f t="shared" si="67"/>
        <v>1.3050901995250452</v>
      </c>
      <c r="Q240" s="519">
        <f t="shared" si="68"/>
        <v>6.5254509976252244</v>
      </c>
      <c r="R240" s="53"/>
      <c r="S240" s="1213">
        <f t="shared" si="69"/>
        <v>0.39152705985751346</v>
      </c>
      <c r="T240" s="1200">
        <f t="shared" si="70"/>
        <v>3.8801543857708771</v>
      </c>
      <c r="U240" s="1201">
        <f t="shared" si="70"/>
        <v>19.400771928854383</v>
      </c>
      <c r="V240" s="1201">
        <f t="shared" si="70"/>
        <v>0</v>
      </c>
      <c r="W240" s="1202">
        <f t="shared" si="70"/>
        <v>1.1640463157312628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3321.2936353220948</v>
      </c>
      <c r="L241" s="1211">
        <f t="shared" si="79"/>
        <v>0.5</v>
      </c>
      <c r="M241" s="1211">
        <f t="shared" si="79"/>
        <v>0.5</v>
      </c>
      <c r="N241" s="53">
        <f t="shared" si="77"/>
        <v>0</v>
      </c>
      <c r="O241" s="53">
        <f t="shared" si="77"/>
        <v>0</v>
      </c>
      <c r="P241" s="776">
        <f t="shared" si="67"/>
        <v>1.3285174541288378</v>
      </c>
      <c r="Q241" s="519">
        <f t="shared" si="68"/>
        <v>6.6425872706441895</v>
      </c>
      <c r="R241" s="53"/>
      <c r="S241" s="1213">
        <f t="shared" si="69"/>
        <v>0.39855523623865141</v>
      </c>
      <c r="T241" s="1200">
        <f t="shared" si="70"/>
        <v>3.9035816403746697</v>
      </c>
      <c r="U241" s="1201">
        <f t="shared" si="70"/>
        <v>19.517908201873347</v>
      </c>
      <c r="V241" s="1201">
        <f t="shared" si="70"/>
        <v>0</v>
      </c>
      <c r="W241" s="1202">
        <f t="shared" si="70"/>
        <v>1.171074492112401</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3383.0833397500865</v>
      </c>
      <c r="L242" s="1211">
        <f t="shared" si="79"/>
        <v>0.5</v>
      </c>
      <c r="M242" s="1211">
        <f t="shared" si="79"/>
        <v>0.5</v>
      </c>
      <c r="N242" s="53">
        <f t="shared" si="77"/>
        <v>0</v>
      </c>
      <c r="O242" s="53">
        <f t="shared" si="77"/>
        <v>0</v>
      </c>
      <c r="P242" s="776">
        <f t="shared" si="67"/>
        <v>1.3532333359000348</v>
      </c>
      <c r="Q242" s="519">
        <f t="shared" si="68"/>
        <v>6.7661666795001727</v>
      </c>
      <c r="R242" s="53"/>
      <c r="S242" s="1213">
        <f t="shared" si="69"/>
        <v>0.40597000077001033</v>
      </c>
      <c r="T242" s="1200">
        <f t="shared" si="70"/>
        <v>3.9282975221458667</v>
      </c>
      <c r="U242" s="1201">
        <f t="shared" si="70"/>
        <v>19.641487610729332</v>
      </c>
      <c r="V242" s="1201">
        <f t="shared" si="70"/>
        <v>0</v>
      </c>
      <c r="W242" s="1202">
        <f t="shared" si="70"/>
        <v>1.1784892566437599</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3447.5583105018923</v>
      </c>
      <c r="L243" s="1211">
        <f t="shared" si="79"/>
        <v>0.5</v>
      </c>
      <c r="M243" s="1211">
        <f t="shared" si="79"/>
        <v>0.5</v>
      </c>
      <c r="N243" s="53">
        <f t="shared" si="77"/>
        <v>0</v>
      </c>
      <c r="O243" s="53">
        <f t="shared" si="77"/>
        <v>0</v>
      </c>
      <c r="P243" s="776">
        <f t="shared" si="67"/>
        <v>1.379023324200757</v>
      </c>
      <c r="Q243" s="519">
        <f t="shared" si="68"/>
        <v>6.8951166210037842</v>
      </c>
      <c r="R243" s="53"/>
      <c r="S243" s="1213">
        <f t="shared" si="69"/>
        <v>0.41370699726022708</v>
      </c>
      <c r="T243" s="1200">
        <f t="shared" si="70"/>
        <v>3.9540875104465889</v>
      </c>
      <c r="U243" s="1201">
        <f t="shared" si="70"/>
        <v>19.770437552232941</v>
      </c>
      <c r="V243" s="1201">
        <f t="shared" si="70"/>
        <v>0</v>
      </c>
      <c r="W243" s="1202">
        <f t="shared" si="70"/>
        <v>1.1862262531339764</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3514.8113604331647</v>
      </c>
      <c r="L244" s="1211">
        <f t="shared" si="79"/>
        <v>0.5</v>
      </c>
      <c r="M244" s="1211">
        <f t="shared" si="79"/>
        <v>0.5</v>
      </c>
      <c r="N244" s="53">
        <f t="shared" si="77"/>
        <v>0</v>
      </c>
      <c r="O244" s="53">
        <f t="shared" si="77"/>
        <v>0</v>
      </c>
      <c r="P244" s="776">
        <f t="shared" si="67"/>
        <v>1.405924544173266</v>
      </c>
      <c r="Q244" s="519">
        <f t="shared" si="68"/>
        <v>7.0296227208663291</v>
      </c>
      <c r="R244" s="53"/>
      <c r="S244" s="1213">
        <f t="shared" si="69"/>
        <v>0.42177736325197973</v>
      </c>
      <c r="T244" s="1200">
        <f t="shared" si="70"/>
        <v>3.9809887304190976</v>
      </c>
      <c r="U244" s="1201">
        <f t="shared" si="70"/>
        <v>19.904943652095486</v>
      </c>
      <c r="V244" s="1201">
        <f t="shared" si="70"/>
        <v>0</v>
      </c>
      <c r="W244" s="1202">
        <f t="shared" si="70"/>
        <v>1.1942966191257292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3586.6329072239355</v>
      </c>
      <c r="L245" s="1211">
        <f t="shared" si="79"/>
        <v>0.5</v>
      </c>
      <c r="M245" s="1211">
        <f t="shared" si="79"/>
        <v>0.5</v>
      </c>
      <c r="N245" s="53">
        <f t="shared" si="77"/>
        <v>0</v>
      </c>
      <c r="O245" s="53">
        <f t="shared" si="77"/>
        <v>0</v>
      </c>
      <c r="P245" s="776">
        <f t="shared" si="67"/>
        <v>1.4346531628895742</v>
      </c>
      <c r="Q245" s="519">
        <f t="shared" si="68"/>
        <v>7.1732658144478707</v>
      </c>
      <c r="R245" s="53"/>
      <c r="S245" s="1213">
        <f t="shared" si="69"/>
        <v>0.43039594886687221</v>
      </c>
      <c r="T245" s="1200">
        <f t="shared" si="70"/>
        <v>4.0097173491354061</v>
      </c>
      <c r="U245" s="1201">
        <f t="shared" si="70"/>
        <v>20.048586745677028</v>
      </c>
      <c r="V245" s="1201">
        <f t="shared" si="70"/>
        <v>0</v>
      </c>
      <c r="W245" s="1202">
        <f t="shared" si="70"/>
        <v>1.2029152047406217</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3662.7821089476743</v>
      </c>
      <c r="L246" s="1211">
        <f t="shared" si="79"/>
        <v>0.5</v>
      </c>
      <c r="M246" s="1211">
        <f t="shared" si="79"/>
        <v>0.5</v>
      </c>
      <c r="N246" s="53">
        <f t="shared" si="77"/>
        <v>0</v>
      </c>
      <c r="O246" s="53">
        <f t="shared" si="77"/>
        <v>0</v>
      </c>
      <c r="P246" s="776">
        <f t="shared" si="67"/>
        <v>1.4651128435790697</v>
      </c>
      <c r="Q246" s="519">
        <f t="shared" si="68"/>
        <v>7.3255642178953488</v>
      </c>
      <c r="R246" s="53"/>
      <c r="S246" s="1213">
        <f t="shared" si="69"/>
        <v>0.43953385307372089</v>
      </c>
      <c r="T246" s="1200">
        <f t="shared" si="70"/>
        <v>4.0401770298249016</v>
      </c>
      <c r="U246" s="1201">
        <f t="shared" si="70"/>
        <v>20.200885149124506</v>
      </c>
      <c r="V246" s="1201">
        <f t="shared" si="70"/>
        <v>0</v>
      </c>
      <c r="W246" s="1202">
        <f t="shared" si="70"/>
        <v>1.2120531089474704</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3735.5794884529682</v>
      </c>
      <c r="L247" s="1211">
        <f t="shared" si="79"/>
        <v>0.5</v>
      </c>
      <c r="M247" s="1211">
        <f t="shared" si="79"/>
        <v>0.5</v>
      </c>
      <c r="N247" s="53">
        <f t="shared" si="77"/>
        <v>0</v>
      </c>
      <c r="O247" s="53">
        <f t="shared" si="77"/>
        <v>0</v>
      </c>
      <c r="P247" s="776">
        <f t="shared" si="67"/>
        <v>1.4942317953811874</v>
      </c>
      <c r="Q247" s="519">
        <f t="shared" si="68"/>
        <v>7.4711589769059366</v>
      </c>
      <c r="R247" s="53"/>
      <c r="S247" s="1213">
        <f t="shared" si="69"/>
        <v>0.4482695386143562</v>
      </c>
      <c r="T247" s="1200">
        <f t="shared" si="70"/>
        <v>4.0692959816270191</v>
      </c>
      <c r="U247" s="1201">
        <f t="shared" si="70"/>
        <v>20.346479908135095</v>
      </c>
      <c r="V247" s="1201">
        <f t="shared" si="70"/>
        <v>0</v>
      </c>
      <c r="W247" s="1202">
        <f t="shared" si="70"/>
        <v>1.2207887944881057</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3811.7097488539707</v>
      </c>
      <c r="L248" s="1211">
        <f t="shared" si="79"/>
        <v>0.5</v>
      </c>
      <c r="M248" s="1211">
        <f t="shared" si="79"/>
        <v>0.5</v>
      </c>
      <c r="N248" s="53">
        <f t="shared" si="77"/>
        <v>0</v>
      </c>
      <c r="O248" s="53">
        <f t="shared" si="77"/>
        <v>0</v>
      </c>
      <c r="P248" s="776">
        <f t="shared" si="67"/>
        <v>1.5246838995415883</v>
      </c>
      <c r="Q248" s="519">
        <f t="shared" si="68"/>
        <v>7.6234194977079417</v>
      </c>
      <c r="R248" s="53"/>
      <c r="S248" s="1213">
        <f t="shared" si="69"/>
        <v>0.45740516986247648</v>
      </c>
      <c r="T248" s="1200">
        <f t="shared" si="70"/>
        <v>4.0997480857874198</v>
      </c>
      <c r="U248" s="1201">
        <f t="shared" si="70"/>
        <v>20.498740428937101</v>
      </c>
      <c r="V248" s="1201">
        <f t="shared" si="70"/>
        <v>0</v>
      </c>
      <c r="W248" s="1202">
        <f t="shared" si="70"/>
        <v>1.2299244257362258</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3892.3531008325431</v>
      </c>
      <c r="L249" s="1211">
        <f t="shared" si="79"/>
        <v>0.5</v>
      </c>
      <c r="M249" s="1211">
        <f t="shared" si="79"/>
        <v>0.5</v>
      </c>
      <c r="N249" s="53">
        <f t="shared" si="77"/>
        <v>0</v>
      </c>
      <c r="O249" s="53">
        <f t="shared" si="77"/>
        <v>0</v>
      </c>
      <c r="P249" s="776">
        <f t="shared" si="67"/>
        <v>1.5569412403330172</v>
      </c>
      <c r="Q249" s="519">
        <f t="shared" si="68"/>
        <v>7.7847062016650863</v>
      </c>
      <c r="R249" s="53"/>
      <c r="S249" s="1213">
        <f t="shared" si="69"/>
        <v>0.46708237209990516</v>
      </c>
      <c r="T249" s="1200">
        <f t="shared" si="70"/>
        <v>4.1320054265788491</v>
      </c>
      <c r="U249" s="1201">
        <f t="shared" si="70"/>
        <v>20.660027132894243</v>
      </c>
      <c r="V249" s="1201">
        <f t="shared" si="70"/>
        <v>0</v>
      </c>
      <c r="W249" s="1202">
        <f t="shared" si="70"/>
        <v>1.2396016279736546</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3992.9906983461519</v>
      </c>
      <c r="L250" s="578">
        <f t="shared" si="79"/>
        <v>0.5</v>
      </c>
      <c r="M250" s="578">
        <f t="shared" si="79"/>
        <v>0.5</v>
      </c>
      <c r="N250" s="1214">
        <f t="shared" ref="N250:O250" si="80">N112</f>
        <v>0</v>
      </c>
      <c r="O250" s="1214">
        <f t="shared" si="80"/>
        <v>0</v>
      </c>
      <c r="P250" s="1215">
        <f t="shared" si="67"/>
        <v>1.5971962793384609</v>
      </c>
      <c r="Q250" s="1146">
        <f t="shared" si="68"/>
        <v>7.9859813966923037</v>
      </c>
      <c r="R250" s="1214"/>
      <c r="S250" s="1216">
        <f t="shared" si="69"/>
        <v>0.4791588838015382</v>
      </c>
      <c r="T250" s="1217">
        <f t="shared" si="70"/>
        <v>4.1722604655842925</v>
      </c>
      <c r="U250" s="1218">
        <f t="shared" si="70"/>
        <v>20.861302327921461</v>
      </c>
      <c r="V250" s="1218">
        <f t="shared" si="70"/>
        <v>0</v>
      </c>
      <c r="W250" s="1219">
        <f t="shared" si="70"/>
        <v>1.2516781396752876</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1791.5768124499484</v>
      </c>
      <c r="L252" s="576">
        <f>($L$256-$L$80)/($A$256-$A$80)+L80</f>
        <v>0.18</v>
      </c>
      <c r="M252" s="576">
        <f>1-L252</f>
        <v>0.82000000000000006</v>
      </c>
      <c r="N252" s="58">
        <f t="shared" ref="N252:O267" si="81">N114</f>
        <v>0</v>
      </c>
      <c r="O252" s="58">
        <f t="shared" si="81"/>
        <v>0</v>
      </c>
      <c r="P252" s="1367">
        <f t="shared" ref="P252:P284" si="82">L252*$D$5*K252/1000-N252</f>
        <v>0.25798706099279256</v>
      </c>
      <c r="Q252" s="1102">
        <f t="shared" ref="Q252:Q284" si="83">M252*$D$4*K252/1000-O252</f>
        <v>5.8763719448358316</v>
      </c>
      <c r="R252" s="58"/>
      <c r="S252" s="1213">
        <f t="shared" ref="S252:S284" si="84">M252*$D$7*K252/1000</f>
        <v>0.35258231669014989</v>
      </c>
      <c r="T252" s="1200">
        <f t="shared" ref="T252:W284" si="85">G252+P252</f>
        <v>0.67322969773517682</v>
      </c>
      <c r="U252" s="1615">
        <f t="shared" si="85"/>
        <v>18.630252930494777</v>
      </c>
      <c r="V252" s="1615">
        <f t="shared" si="85"/>
        <v>0</v>
      </c>
      <c r="W252" s="1202">
        <f t="shared" si="85"/>
        <v>1.1178151758296864</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1874.0597998121038</v>
      </c>
      <c r="L253" s="576">
        <f>($L$256-$L$80)/($A$256-$A$80)+L252</f>
        <v>0.26</v>
      </c>
      <c r="M253" s="576">
        <f t="shared" ref="M253:M284" si="90">1-L253</f>
        <v>0.74</v>
      </c>
      <c r="N253" s="58">
        <f t="shared" si="81"/>
        <v>0</v>
      </c>
      <c r="O253" s="58">
        <f t="shared" si="81"/>
        <v>0</v>
      </c>
      <c r="P253" s="1367">
        <f t="shared" si="82"/>
        <v>0.3898044383609176</v>
      </c>
      <c r="Q253" s="1102">
        <f t="shared" si="83"/>
        <v>5.5472170074438276</v>
      </c>
      <c r="R253" s="58"/>
      <c r="S253" s="1213">
        <f t="shared" si="84"/>
        <v>0.33283302044662966</v>
      </c>
      <c r="T253" s="1200">
        <f t="shared" si="85"/>
        <v>1.1278049028055355</v>
      </c>
      <c r="U253" s="1615">
        <f t="shared" si="85"/>
        <v>17.900703042712433</v>
      </c>
      <c r="V253" s="1615">
        <f t="shared" si="85"/>
        <v>0</v>
      </c>
      <c r="W253" s="1202">
        <f t="shared" si="85"/>
        <v>1.0740421825627458</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1902.992117772915</v>
      </c>
      <c r="L254" s="576">
        <f t="shared" ref="L254:L255" si="92">($L$256-$L$80)/($A$256-$A$80)+L253</f>
        <v>0.34</v>
      </c>
      <c r="M254" s="576">
        <f t="shared" si="90"/>
        <v>0.65999999999999992</v>
      </c>
      <c r="N254" s="58">
        <f t="shared" si="81"/>
        <v>0</v>
      </c>
      <c r="O254" s="58">
        <f t="shared" si="81"/>
        <v>0</v>
      </c>
      <c r="P254" s="1367">
        <f t="shared" si="82"/>
        <v>0.51761385603423282</v>
      </c>
      <c r="Q254" s="1102">
        <f t="shared" si="83"/>
        <v>5.0238991909204955</v>
      </c>
      <c r="R254" s="58"/>
      <c r="S254" s="1213">
        <f t="shared" si="84"/>
        <v>0.30143395145522972</v>
      </c>
      <c r="T254" s="1200">
        <f t="shared" si="85"/>
        <v>1.6997115669931673</v>
      </c>
      <c r="U254" s="1615">
        <f t="shared" si="85"/>
        <v>17.583687369859174</v>
      </c>
      <c r="V254" s="1615">
        <f t="shared" si="85"/>
        <v>0</v>
      </c>
      <c r="W254" s="1202">
        <f t="shared" si="85"/>
        <v>1.0550212421915504</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2242.5993667616299</v>
      </c>
      <c r="L255" s="576">
        <f t="shared" si="92"/>
        <v>0.42000000000000004</v>
      </c>
      <c r="M255" s="576">
        <f t="shared" si="90"/>
        <v>0.57999999999999996</v>
      </c>
      <c r="N255" s="58">
        <f t="shared" si="81"/>
        <v>0</v>
      </c>
      <c r="O255" s="58">
        <f t="shared" si="81"/>
        <v>0</v>
      </c>
      <c r="P255" s="1367">
        <f t="shared" si="82"/>
        <v>0.75351338723190786</v>
      </c>
      <c r="Q255" s="1102">
        <f t="shared" si="83"/>
        <v>5.2028305308869811</v>
      </c>
      <c r="R255" s="58"/>
      <c r="S255" s="1213">
        <f t="shared" si="84"/>
        <v>0.31216983185321884</v>
      </c>
      <c r="T255" s="1200">
        <f t="shared" si="85"/>
        <v>2.6660693731016747</v>
      </c>
      <c r="U255" s="1615">
        <f t="shared" si="85"/>
        <v>18.963904087754813</v>
      </c>
      <c r="V255" s="1615">
        <f t="shared" si="85"/>
        <v>0</v>
      </c>
      <c r="W255" s="1202">
        <f t="shared" si="85"/>
        <v>1.1378342452652885</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2428.5665087372349</v>
      </c>
      <c r="L256" s="576">
        <f>'Recycling - Case 3'!G31</f>
        <v>0.5</v>
      </c>
      <c r="M256" s="576">
        <f t="shared" si="90"/>
        <v>0.5</v>
      </c>
      <c r="N256" s="58">
        <f t="shared" si="81"/>
        <v>0</v>
      </c>
      <c r="O256" s="58">
        <f t="shared" si="81"/>
        <v>0</v>
      </c>
      <c r="P256" s="1367">
        <f t="shared" si="82"/>
        <v>0.97142660349489407</v>
      </c>
      <c r="Q256" s="1102">
        <f t="shared" si="83"/>
        <v>4.85713301747447</v>
      </c>
      <c r="R256" s="58"/>
      <c r="S256" s="1213">
        <f t="shared" si="84"/>
        <v>0.29142798104846818</v>
      </c>
      <c r="T256" s="1200">
        <f t="shared" si="85"/>
        <v>3.5464907897407261</v>
      </c>
      <c r="U256" s="1615">
        <f t="shared" si="85"/>
        <v>17.732453948703629</v>
      </c>
      <c r="V256" s="1615">
        <f t="shared" si="85"/>
        <v>0</v>
      </c>
      <c r="W256" s="1202">
        <f t="shared" si="85"/>
        <v>1.0639472369222176</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2466.7036373560554</v>
      </c>
      <c r="L257" s="576">
        <f>L256</f>
        <v>0.5</v>
      </c>
      <c r="M257" s="576">
        <f t="shared" si="90"/>
        <v>0.5</v>
      </c>
      <c r="N257" s="58">
        <f t="shared" si="81"/>
        <v>0</v>
      </c>
      <c r="O257" s="58">
        <f t="shared" si="81"/>
        <v>0</v>
      </c>
      <c r="P257" s="1367">
        <f t="shared" si="82"/>
        <v>0.98668145494242221</v>
      </c>
      <c r="Q257" s="1102">
        <f t="shared" si="83"/>
        <v>4.9334072747121107</v>
      </c>
      <c r="R257" s="58"/>
      <c r="S257" s="1213">
        <f t="shared" si="84"/>
        <v>0.29600443648272667</v>
      </c>
      <c r="T257" s="1200">
        <f t="shared" si="85"/>
        <v>3.5617456411882542</v>
      </c>
      <c r="U257" s="1615">
        <f t="shared" si="85"/>
        <v>17.808728205941268</v>
      </c>
      <c r="V257" s="1615">
        <f t="shared" si="85"/>
        <v>0</v>
      </c>
      <c r="W257" s="1202">
        <f t="shared" si="85"/>
        <v>1.068523692356476</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2505.1194576463622</v>
      </c>
      <c r="L258" s="576">
        <f t="shared" ref="L258:L284" si="94">L257</f>
        <v>0.5</v>
      </c>
      <c r="M258" s="576">
        <f t="shared" si="90"/>
        <v>0.5</v>
      </c>
      <c r="N258" s="58">
        <f t="shared" si="81"/>
        <v>0</v>
      </c>
      <c r="O258" s="58">
        <f t="shared" si="81"/>
        <v>0</v>
      </c>
      <c r="P258" s="1367">
        <f t="shared" si="82"/>
        <v>1.002047783058545</v>
      </c>
      <c r="Q258" s="1102">
        <f t="shared" si="83"/>
        <v>5.0102389152927245</v>
      </c>
      <c r="R258" s="58"/>
      <c r="S258" s="1213">
        <f t="shared" si="84"/>
        <v>0.30061433491756345</v>
      </c>
      <c r="T258" s="1200">
        <f t="shared" si="85"/>
        <v>3.5771119693043767</v>
      </c>
      <c r="U258" s="1615">
        <f t="shared" si="85"/>
        <v>17.885559846521883</v>
      </c>
      <c r="V258" s="1615">
        <f t="shared" si="85"/>
        <v>0</v>
      </c>
      <c r="W258" s="1202">
        <f t="shared" si="85"/>
        <v>1.0731335907913129</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2544.1783981614426</v>
      </c>
      <c r="L259" s="576">
        <f t="shared" si="94"/>
        <v>0.5</v>
      </c>
      <c r="M259" s="576">
        <f t="shared" si="90"/>
        <v>0.5</v>
      </c>
      <c r="N259" s="58">
        <f t="shared" si="81"/>
        <v>0</v>
      </c>
      <c r="O259" s="58">
        <f t="shared" si="81"/>
        <v>0</v>
      </c>
      <c r="P259" s="1367">
        <f t="shared" si="82"/>
        <v>1.017671359264577</v>
      </c>
      <c r="Q259" s="1102">
        <f t="shared" si="83"/>
        <v>5.0883567963228851</v>
      </c>
      <c r="R259" s="58"/>
      <c r="S259" s="1213">
        <f t="shared" si="84"/>
        <v>0.30530140777937309</v>
      </c>
      <c r="T259" s="1200">
        <f t="shared" si="85"/>
        <v>3.5927355455104086</v>
      </c>
      <c r="U259" s="1615">
        <f t="shared" si="85"/>
        <v>17.963677727552042</v>
      </c>
      <c r="V259" s="1615">
        <f t="shared" si="85"/>
        <v>0</v>
      </c>
      <c r="W259" s="1202">
        <f t="shared" si="85"/>
        <v>1.0778206636531227</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2582.0099258465493</v>
      </c>
      <c r="L260" s="576">
        <f t="shared" si="94"/>
        <v>0.5</v>
      </c>
      <c r="M260" s="576">
        <f t="shared" si="90"/>
        <v>0.5</v>
      </c>
      <c r="N260" s="58">
        <f t="shared" si="81"/>
        <v>0</v>
      </c>
      <c r="O260" s="58">
        <f t="shared" si="81"/>
        <v>0</v>
      </c>
      <c r="P260" s="1367">
        <f t="shared" si="82"/>
        <v>1.0328039703386198</v>
      </c>
      <c r="Q260" s="1102">
        <f t="shared" si="83"/>
        <v>5.1640198516930989</v>
      </c>
      <c r="R260" s="58"/>
      <c r="S260" s="1213">
        <f t="shared" si="84"/>
        <v>0.30984119110158592</v>
      </c>
      <c r="T260" s="1200">
        <f t="shared" si="85"/>
        <v>3.6078681565844519</v>
      </c>
      <c r="U260" s="1615">
        <f t="shared" si="85"/>
        <v>18.039340782922256</v>
      </c>
      <c r="V260" s="1615">
        <f t="shared" si="85"/>
        <v>0</v>
      </c>
      <c r="W260" s="1202">
        <f t="shared" si="85"/>
        <v>1.0823604469753354</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2618.9798209905557</v>
      </c>
      <c r="L261" s="576">
        <f t="shared" si="94"/>
        <v>0.5</v>
      </c>
      <c r="M261" s="576">
        <f t="shared" si="90"/>
        <v>0.5</v>
      </c>
      <c r="N261" s="58">
        <f t="shared" si="81"/>
        <v>0</v>
      </c>
      <c r="O261" s="58">
        <f t="shared" si="81"/>
        <v>0</v>
      </c>
      <c r="P261" s="1367">
        <f t="shared" si="82"/>
        <v>1.0475919283962223</v>
      </c>
      <c r="Q261" s="1102">
        <f t="shared" si="83"/>
        <v>5.2379596419811119</v>
      </c>
      <c r="R261" s="58"/>
      <c r="S261" s="1213">
        <f t="shared" si="84"/>
        <v>0.31427757851886667</v>
      </c>
      <c r="T261" s="1200">
        <f t="shared" si="85"/>
        <v>3.6226561146420542</v>
      </c>
      <c r="U261" s="1615">
        <f t="shared" si="85"/>
        <v>18.113280573210268</v>
      </c>
      <c r="V261" s="1615">
        <f t="shared" si="85"/>
        <v>0</v>
      </c>
      <c r="W261" s="1202">
        <f t="shared" si="85"/>
        <v>1.0867968343926162</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2652.5384028283538</v>
      </c>
      <c r="L262" s="576">
        <f t="shared" si="94"/>
        <v>0.5</v>
      </c>
      <c r="M262" s="576">
        <f t="shared" si="90"/>
        <v>0.5</v>
      </c>
      <c r="N262" s="58">
        <f t="shared" si="81"/>
        <v>0</v>
      </c>
      <c r="O262" s="58">
        <f t="shared" si="81"/>
        <v>0</v>
      </c>
      <c r="P262" s="1367">
        <f t="shared" si="82"/>
        <v>1.0610153611313415</v>
      </c>
      <c r="Q262" s="1102">
        <f t="shared" si="83"/>
        <v>5.3050768056567073</v>
      </c>
      <c r="R262" s="58"/>
      <c r="S262" s="1213">
        <f t="shared" si="84"/>
        <v>0.31830460833940244</v>
      </c>
      <c r="T262" s="1200">
        <f t="shared" si="85"/>
        <v>3.6360795473771734</v>
      </c>
      <c r="U262" s="1615">
        <f t="shared" si="85"/>
        <v>18.180397736885865</v>
      </c>
      <c r="V262" s="1615">
        <f t="shared" si="85"/>
        <v>0</v>
      </c>
      <c r="W262" s="1202">
        <f t="shared" si="85"/>
        <v>1.090823864213152</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2692.3257712156751</v>
      </c>
      <c r="L263" s="576">
        <f t="shared" si="94"/>
        <v>0.5</v>
      </c>
      <c r="M263" s="576">
        <f t="shared" si="90"/>
        <v>0.5</v>
      </c>
      <c r="N263" s="58">
        <f t="shared" si="81"/>
        <v>0</v>
      </c>
      <c r="O263" s="58">
        <f t="shared" si="81"/>
        <v>0</v>
      </c>
      <c r="P263" s="1367">
        <f t="shared" si="82"/>
        <v>1.0769303084862702</v>
      </c>
      <c r="Q263" s="1102">
        <f t="shared" si="83"/>
        <v>5.3846515424313504</v>
      </c>
      <c r="R263" s="58"/>
      <c r="S263" s="1213">
        <f t="shared" si="84"/>
        <v>0.32307909254588102</v>
      </c>
      <c r="T263" s="1200">
        <f t="shared" si="85"/>
        <v>3.6519944947321021</v>
      </c>
      <c r="U263" s="1615">
        <f t="shared" si="85"/>
        <v>18.259972473660508</v>
      </c>
      <c r="V263" s="1615">
        <f t="shared" si="85"/>
        <v>0</v>
      </c>
      <c r="W263" s="1202">
        <f t="shared" si="85"/>
        <v>1.0955983484196306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2733.9018467617684</v>
      </c>
      <c r="L264" s="576">
        <f t="shared" si="94"/>
        <v>0.5</v>
      </c>
      <c r="M264" s="576">
        <f t="shared" si="90"/>
        <v>0.5</v>
      </c>
      <c r="N264" s="58">
        <f t="shared" si="81"/>
        <v>0</v>
      </c>
      <c r="O264" s="58">
        <f t="shared" si="81"/>
        <v>0</v>
      </c>
      <c r="P264" s="1367">
        <f t="shared" si="82"/>
        <v>1.0935607387047073</v>
      </c>
      <c r="Q264" s="1102">
        <f t="shared" si="83"/>
        <v>5.4678036935235372</v>
      </c>
      <c r="R264" s="58"/>
      <c r="S264" s="1213">
        <f t="shared" si="84"/>
        <v>0.32806822161141219</v>
      </c>
      <c r="T264" s="1200">
        <f t="shared" si="85"/>
        <v>3.6686249249505392</v>
      </c>
      <c r="U264" s="1615">
        <f t="shared" si="85"/>
        <v>18.343124624752697</v>
      </c>
      <c r="V264" s="1615">
        <f t="shared" si="85"/>
        <v>0</v>
      </c>
      <c r="W264" s="1202">
        <f t="shared" si="85"/>
        <v>1.1005874774851616</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2780.0178550714586</v>
      </c>
      <c r="L265" s="576">
        <f t="shared" si="94"/>
        <v>0.5</v>
      </c>
      <c r="M265" s="576">
        <f t="shared" si="90"/>
        <v>0.5</v>
      </c>
      <c r="N265" s="58">
        <f t="shared" si="81"/>
        <v>0</v>
      </c>
      <c r="O265" s="58">
        <f t="shared" si="81"/>
        <v>0</v>
      </c>
      <c r="P265" s="1367">
        <f t="shared" si="82"/>
        <v>1.1120071420285835</v>
      </c>
      <c r="Q265" s="1102">
        <f t="shared" si="83"/>
        <v>5.560035710142917</v>
      </c>
      <c r="R265" s="58"/>
      <c r="S265" s="1213">
        <f t="shared" si="84"/>
        <v>0.33360214260857501</v>
      </c>
      <c r="T265" s="1200">
        <f t="shared" si="85"/>
        <v>3.6870713282744152</v>
      </c>
      <c r="U265" s="1615">
        <f t="shared" si="85"/>
        <v>18.435356641372074</v>
      </c>
      <c r="V265" s="1615">
        <f t="shared" si="85"/>
        <v>0</v>
      </c>
      <c r="W265" s="1202">
        <f t="shared" si="85"/>
        <v>1.1061213984823244</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2826.7771499829059</v>
      </c>
      <c r="L266" s="576">
        <f t="shared" si="94"/>
        <v>0.5</v>
      </c>
      <c r="M266" s="576">
        <f t="shared" si="90"/>
        <v>0.5</v>
      </c>
      <c r="N266" s="58">
        <f t="shared" si="81"/>
        <v>0</v>
      </c>
      <c r="O266" s="58">
        <f t="shared" si="81"/>
        <v>0</v>
      </c>
      <c r="P266" s="1367">
        <f t="shared" si="82"/>
        <v>1.1307108599931623</v>
      </c>
      <c r="Q266" s="1102">
        <f t="shared" si="83"/>
        <v>5.6535542999658119</v>
      </c>
      <c r="R266" s="58"/>
      <c r="S266" s="1213">
        <f t="shared" si="84"/>
        <v>0.33921325799794871</v>
      </c>
      <c r="T266" s="1200">
        <f t="shared" si="85"/>
        <v>3.705775046238994</v>
      </c>
      <c r="U266" s="1615">
        <f t="shared" si="85"/>
        <v>18.52887523119497</v>
      </c>
      <c r="V266" s="1615">
        <f t="shared" si="85"/>
        <v>0</v>
      </c>
      <c r="W266" s="1202">
        <f t="shared" si="85"/>
        <v>1.1117325138716982</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2872.4482337453837</v>
      </c>
      <c r="L267" s="576">
        <f t="shared" si="94"/>
        <v>0.5</v>
      </c>
      <c r="M267" s="576">
        <f t="shared" si="90"/>
        <v>0.5</v>
      </c>
      <c r="N267" s="58">
        <f t="shared" si="81"/>
        <v>0</v>
      </c>
      <c r="O267" s="58">
        <f t="shared" si="81"/>
        <v>0</v>
      </c>
      <c r="P267" s="1367">
        <f t="shared" si="82"/>
        <v>1.1489792934981535</v>
      </c>
      <c r="Q267" s="1102">
        <f t="shared" si="83"/>
        <v>5.7448964674907677</v>
      </c>
      <c r="R267" s="58"/>
      <c r="S267" s="1213">
        <f t="shared" si="84"/>
        <v>0.344693788049446</v>
      </c>
      <c r="T267" s="1200">
        <f t="shared" si="85"/>
        <v>3.7240434797439854</v>
      </c>
      <c r="U267" s="1615">
        <f t="shared" si="85"/>
        <v>18.620217398719927</v>
      </c>
      <c r="V267" s="1615">
        <f t="shared" si="85"/>
        <v>0</v>
      </c>
      <c r="W267" s="1202">
        <f t="shared" si="85"/>
        <v>1.1172130439231955</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2921.9930485939417</v>
      </c>
      <c r="L268" s="576">
        <f t="shared" si="94"/>
        <v>0.5</v>
      </c>
      <c r="M268" s="576">
        <f t="shared" si="90"/>
        <v>0.5</v>
      </c>
      <c r="N268" s="58">
        <f t="shared" ref="N268:O283" si="95">N130</f>
        <v>0</v>
      </c>
      <c r="O268" s="58">
        <f t="shared" si="95"/>
        <v>0</v>
      </c>
      <c r="P268" s="1367">
        <f t="shared" si="82"/>
        <v>1.1687972194375769</v>
      </c>
      <c r="Q268" s="1102">
        <f t="shared" si="83"/>
        <v>5.8439860971878836</v>
      </c>
      <c r="R268" s="58"/>
      <c r="S268" s="1213">
        <f t="shared" si="84"/>
        <v>0.35063916583127297</v>
      </c>
      <c r="T268" s="1200">
        <f t="shared" si="85"/>
        <v>3.7438614056834085</v>
      </c>
      <c r="U268" s="1615">
        <f t="shared" si="85"/>
        <v>18.719307028417042</v>
      </c>
      <c r="V268" s="1615">
        <f t="shared" si="85"/>
        <v>0</v>
      </c>
      <c r="W268" s="1202">
        <f t="shared" si="85"/>
        <v>1.1231584217050226</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2971.7150872614297</v>
      </c>
      <c r="L269" s="576">
        <f t="shared" si="94"/>
        <v>0.5</v>
      </c>
      <c r="M269" s="576">
        <f t="shared" si="90"/>
        <v>0.5</v>
      </c>
      <c r="N269" s="58">
        <f t="shared" si="95"/>
        <v>0</v>
      </c>
      <c r="O269" s="58">
        <f t="shared" si="95"/>
        <v>0</v>
      </c>
      <c r="P269" s="1367">
        <f t="shared" si="82"/>
        <v>1.1886860349045718</v>
      </c>
      <c r="Q269" s="1102">
        <f t="shared" si="83"/>
        <v>5.9434301745228595</v>
      </c>
      <c r="R269" s="58"/>
      <c r="S269" s="1213">
        <f t="shared" si="84"/>
        <v>0.35660581047137158</v>
      </c>
      <c r="T269" s="1200">
        <f t="shared" si="85"/>
        <v>3.7637502211504037</v>
      </c>
      <c r="U269" s="1615">
        <f t="shared" si="85"/>
        <v>18.818751105752018</v>
      </c>
      <c r="V269" s="1615">
        <f t="shared" si="85"/>
        <v>0</v>
      </c>
      <c r="W269" s="1202">
        <f t="shared" si="85"/>
        <v>1.1291250663451211</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3027.2202769448536</v>
      </c>
      <c r="L270" s="576">
        <f t="shared" si="94"/>
        <v>0.5</v>
      </c>
      <c r="M270" s="576">
        <f t="shared" si="90"/>
        <v>0.5</v>
      </c>
      <c r="N270" s="58">
        <f t="shared" si="95"/>
        <v>0</v>
      </c>
      <c r="O270" s="58">
        <f t="shared" si="95"/>
        <v>0</v>
      </c>
      <c r="P270" s="1367">
        <f t="shared" si="82"/>
        <v>1.2108881107779415</v>
      </c>
      <c r="Q270" s="1102">
        <f t="shared" si="83"/>
        <v>6.054440553889707</v>
      </c>
      <c r="R270" s="58"/>
      <c r="S270" s="1213">
        <f t="shared" si="84"/>
        <v>0.36326643323338242</v>
      </c>
      <c r="T270" s="1200">
        <f t="shared" si="85"/>
        <v>3.7859522970237736</v>
      </c>
      <c r="U270" s="1615">
        <f t="shared" si="85"/>
        <v>18.929761485118867</v>
      </c>
      <c r="V270" s="1615">
        <f t="shared" si="85"/>
        <v>0</v>
      </c>
      <c r="W270" s="1202">
        <f t="shared" si="85"/>
        <v>1.1357856891071318</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3087.1339634149208</v>
      </c>
      <c r="L271" s="576">
        <f t="shared" si="94"/>
        <v>0.5</v>
      </c>
      <c r="M271" s="576">
        <f t="shared" si="90"/>
        <v>0.5</v>
      </c>
      <c r="N271" s="58">
        <f t="shared" si="95"/>
        <v>0</v>
      </c>
      <c r="O271" s="58">
        <f t="shared" si="95"/>
        <v>0</v>
      </c>
      <c r="P271" s="1367">
        <f t="shared" si="82"/>
        <v>1.2348535853659686</v>
      </c>
      <c r="Q271" s="1102">
        <f t="shared" si="83"/>
        <v>6.1742679268298417</v>
      </c>
      <c r="R271" s="58"/>
      <c r="S271" s="1213">
        <f t="shared" si="84"/>
        <v>0.37045607560979049</v>
      </c>
      <c r="T271" s="1200">
        <f t="shared" si="85"/>
        <v>3.8099177716118007</v>
      </c>
      <c r="U271" s="1615">
        <f t="shared" si="85"/>
        <v>19.049588858059</v>
      </c>
      <c r="V271" s="1615">
        <f t="shared" si="85"/>
        <v>0</v>
      </c>
      <c r="W271" s="1202">
        <f t="shared" si="85"/>
        <v>1.14297533148354</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3144.518725865646</v>
      </c>
      <c r="L272" s="576">
        <f t="shared" si="94"/>
        <v>0.5</v>
      </c>
      <c r="M272" s="576">
        <f t="shared" si="90"/>
        <v>0.5</v>
      </c>
      <c r="N272" s="58">
        <f t="shared" si="95"/>
        <v>0</v>
      </c>
      <c r="O272" s="58">
        <f t="shared" si="95"/>
        <v>0</v>
      </c>
      <c r="P272" s="1367">
        <f t="shared" si="82"/>
        <v>1.2578074903462584</v>
      </c>
      <c r="Q272" s="1102">
        <f t="shared" si="83"/>
        <v>6.2890374517312919</v>
      </c>
      <c r="R272" s="58"/>
      <c r="S272" s="1213">
        <f t="shared" si="84"/>
        <v>0.37734224710387754</v>
      </c>
      <c r="T272" s="1200">
        <f t="shared" si="85"/>
        <v>3.8328716765920903</v>
      </c>
      <c r="U272" s="1615">
        <f t="shared" si="85"/>
        <v>19.164358382960451</v>
      </c>
      <c r="V272" s="1615">
        <f t="shared" si="85"/>
        <v>0</v>
      </c>
      <c r="W272" s="1202">
        <f t="shared" si="85"/>
        <v>1.1498615029776271</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3203.0397194055795</v>
      </c>
      <c r="L273" s="576">
        <f t="shared" si="94"/>
        <v>0.5</v>
      </c>
      <c r="M273" s="576">
        <f t="shared" si="90"/>
        <v>0.5</v>
      </c>
      <c r="N273" s="58">
        <f t="shared" si="95"/>
        <v>0</v>
      </c>
      <c r="O273" s="58">
        <f t="shared" si="95"/>
        <v>0</v>
      </c>
      <c r="P273" s="1367">
        <f t="shared" si="82"/>
        <v>1.2812158877622319</v>
      </c>
      <c r="Q273" s="1102">
        <f t="shared" si="83"/>
        <v>6.406079438811159</v>
      </c>
      <c r="R273" s="58"/>
      <c r="S273" s="1213">
        <f t="shared" si="84"/>
        <v>0.3843647663286695</v>
      </c>
      <c r="T273" s="1200">
        <f t="shared" si="85"/>
        <v>3.8562800740080636</v>
      </c>
      <c r="U273" s="1615">
        <f t="shared" si="85"/>
        <v>19.281400370040316</v>
      </c>
      <c r="V273" s="1615">
        <f t="shared" si="85"/>
        <v>0</v>
      </c>
      <c r="W273" s="1202">
        <f t="shared" si="85"/>
        <v>1.156884022202419</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3262.7254988126124</v>
      </c>
      <c r="L274" s="576">
        <f t="shared" si="94"/>
        <v>0.5</v>
      </c>
      <c r="M274" s="576">
        <f t="shared" si="90"/>
        <v>0.5</v>
      </c>
      <c r="N274" s="58">
        <f t="shared" si="95"/>
        <v>0</v>
      </c>
      <c r="O274" s="58">
        <f t="shared" si="95"/>
        <v>0</v>
      </c>
      <c r="P274" s="1367">
        <f t="shared" si="82"/>
        <v>1.3050901995250452</v>
      </c>
      <c r="Q274" s="1102">
        <f t="shared" si="83"/>
        <v>6.5254509976252244</v>
      </c>
      <c r="R274" s="58"/>
      <c r="S274" s="1213">
        <f t="shared" si="84"/>
        <v>0.39152705985751346</v>
      </c>
      <c r="T274" s="1200">
        <f t="shared" si="85"/>
        <v>3.8801543857708771</v>
      </c>
      <c r="U274" s="1615">
        <f t="shared" si="85"/>
        <v>19.400771928854383</v>
      </c>
      <c r="V274" s="1615">
        <f t="shared" si="85"/>
        <v>0</v>
      </c>
      <c r="W274" s="1202">
        <f t="shared" si="85"/>
        <v>1.1640463157312628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3321.2936353220948</v>
      </c>
      <c r="L275" s="576">
        <f t="shared" si="94"/>
        <v>0.5</v>
      </c>
      <c r="M275" s="576">
        <f t="shared" si="90"/>
        <v>0.5</v>
      </c>
      <c r="N275" s="58">
        <f t="shared" si="95"/>
        <v>0</v>
      </c>
      <c r="O275" s="58">
        <f t="shared" si="95"/>
        <v>0</v>
      </c>
      <c r="P275" s="1367">
        <f t="shared" si="82"/>
        <v>1.3285174541288378</v>
      </c>
      <c r="Q275" s="1102">
        <f t="shared" si="83"/>
        <v>6.6425872706441895</v>
      </c>
      <c r="R275" s="58"/>
      <c r="S275" s="1213">
        <f t="shared" si="84"/>
        <v>0.39855523623865141</v>
      </c>
      <c r="T275" s="1200">
        <f t="shared" si="85"/>
        <v>3.9035816403746697</v>
      </c>
      <c r="U275" s="1615">
        <f t="shared" si="85"/>
        <v>19.517908201873347</v>
      </c>
      <c r="V275" s="1615">
        <f t="shared" si="85"/>
        <v>0</v>
      </c>
      <c r="W275" s="1202">
        <f t="shared" si="85"/>
        <v>1.171074492112401</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3383.0833397500865</v>
      </c>
      <c r="L276" s="576">
        <f t="shared" si="94"/>
        <v>0.5</v>
      </c>
      <c r="M276" s="576">
        <f t="shared" si="90"/>
        <v>0.5</v>
      </c>
      <c r="N276" s="58">
        <f t="shared" si="95"/>
        <v>0</v>
      </c>
      <c r="O276" s="58">
        <f t="shared" si="95"/>
        <v>0</v>
      </c>
      <c r="P276" s="1367">
        <f t="shared" si="82"/>
        <v>1.3532333359000348</v>
      </c>
      <c r="Q276" s="1102">
        <f t="shared" si="83"/>
        <v>6.7661666795001727</v>
      </c>
      <c r="R276" s="58"/>
      <c r="S276" s="1213">
        <f t="shared" si="84"/>
        <v>0.40597000077001033</v>
      </c>
      <c r="T276" s="1200">
        <f t="shared" si="85"/>
        <v>3.9282975221458667</v>
      </c>
      <c r="U276" s="1615">
        <f t="shared" si="85"/>
        <v>19.641487610729332</v>
      </c>
      <c r="V276" s="1615">
        <f t="shared" si="85"/>
        <v>0</v>
      </c>
      <c r="W276" s="1202">
        <f t="shared" si="85"/>
        <v>1.1784892566437599</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3447.5583105018923</v>
      </c>
      <c r="L277" s="576">
        <f t="shared" si="94"/>
        <v>0.5</v>
      </c>
      <c r="M277" s="576">
        <f t="shared" si="90"/>
        <v>0.5</v>
      </c>
      <c r="N277" s="58">
        <f t="shared" si="95"/>
        <v>0</v>
      </c>
      <c r="O277" s="58">
        <f t="shared" si="95"/>
        <v>0</v>
      </c>
      <c r="P277" s="1367">
        <f t="shared" si="82"/>
        <v>1.379023324200757</v>
      </c>
      <c r="Q277" s="1102">
        <f t="shared" si="83"/>
        <v>6.8951166210037842</v>
      </c>
      <c r="R277" s="58"/>
      <c r="S277" s="1213">
        <f t="shared" si="84"/>
        <v>0.41370699726022708</v>
      </c>
      <c r="T277" s="1200">
        <f t="shared" si="85"/>
        <v>3.9540875104465889</v>
      </c>
      <c r="U277" s="1615">
        <f t="shared" si="85"/>
        <v>19.770437552232941</v>
      </c>
      <c r="V277" s="1615">
        <f t="shared" si="85"/>
        <v>0</v>
      </c>
      <c r="W277" s="1202">
        <f t="shared" si="85"/>
        <v>1.1862262531339764</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3514.8113604331647</v>
      </c>
      <c r="L278" s="576">
        <f t="shared" si="94"/>
        <v>0.5</v>
      </c>
      <c r="M278" s="576">
        <f t="shared" si="90"/>
        <v>0.5</v>
      </c>
      <c r="N278" s="58">
        <f t="shared" si="95"/>
        <v>0</v>
      </c>
      <c r="O278" s="58">
        <f t="shared" si="95"/>
        <v>0</v>
      </c>
      <c r="P278" s="1367">
        <f t="shared" si="82"/>
        <v>1.405924544173266</v>
      </c>
      <c r="Q278" s="1102">
        <f t="shared" si="83"/>
        <v>7.0296227208663291</v>
      </c>
      <c r="R278" s="58"/>
      <c r="S278" s="1213">
        <f t="shared" si="84"/>
        <v>0.42177736325197973</v>
      </c>
      <c r="T278" s="1200">
        <f t="shared" si="85"/>
        <v>3.9809887304190976</v>
      </c>
      <c r="U278" s="1615">
        <f t="shared" si="85"/>
        <v>19.904943652095486</v>
      </c>
      <c r="V278" s="1615">
        <f t="shared" si="85"/>
        <v>0</v>
      </c>
      <c r="W278" s="1202">
        <f t="shared" si="85"/>
        <v>1.1942966191257292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3586.6329072239355</v>
      </c>
      <c r="L279" s="576">
        <f t="shared" si="94"/>
        <v>0.5</v>
      </c>
      <c r="M279" s="576">
        <f t="shared" si="90"/>
        <v>0.5</v>
      </c>
      <c r="N279" s="58">
        <f t="shared" si="95"/>
        <v>0</v>
      </c>
      <c r="O279" s="58">
        <f t="shared" si="95"/>
        <v>0</v>
      </c>
      <c r="P279" s="1367">
        <f t="shared" si="82"/>
        <v>1.4346531628895742</v>
      </c>
      <c r="Q279" s="1102">
        <f t="shared" si="83"/>
        <v>7.1732658144478707</v>
      </c>
      <c r="R279" s="58"/>
      <c r="S279" s="1213">
        <f t="shared" si="84"/>
        <v>0.43039594886687221</v>
      </c>
      <c r="T279" s="1200">
        <f t="shared" si="85"/>
        <v>4.0097173491354061</v>
      </c>
      <c r="U279" s="1615">
        <f t="shared" si="85"/>
        <v>20.048586745677028</v>
      </c>
      <c r="V279" s="1615">
        <f t="shared" si="85"/>
        <v>0</v>
      </c>
      <c r="W279" s="1202">
        <f t="shared" si="85"/>
        <v>1.2029152047406217</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3662.7821089476743</v>
      </c>
      <c r="L280" s="576">
        <f t="shared" si="94"/>
        <v>0.5</v>
      </c>
      <c r="M280" s="576">
        <f t="shared" si="90"/>
        <v>0.5</v>
      </c>
      <c r="N280" s="58">
        <f t="shared" si="95"/>
        <v>0</v>
      </c>
      <c r="O280" s="58">
        <f t="shared" si="95"/>
        <v>0</v>
      </c>
      <c r="P280" s="1367">
        <f t="shared" si="82"/>
        <v>1.4651128435790697</v>
      </c>
      <c r="Q280" s="1102">
        <f t="shared" si="83"/>
        <v>7.3255642178953488</v>
      </c>
      <c r="R280" s="58"/>
      <c r="S280" s="1213">
        <f t="shared" si="84"/>
        <v>0.43953385307372089</v>
      </c>
      <c r="T280" s="1200">
        <f t="shared" si="85"/>
        <v>4.0401770298249016</v>
      </c>
      <c r="U280" s="1615">
        <f t="shared" si="85"/>
        <v>20.200885149124506</v>
      </c>
      <c r="V280" s="1615">
        <f t="shared" si="85"/>
        <v>0</v>
      </c>
      <c r="W280" s="1202">
        <f t="shared" si="85"/>
        <v>1.2120531089474704</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3735.5794884529682</v>
      </c>
      <c r="L281" s="576">
        <f t="shared" si="94"/>
        <v>0.5</v>
      </c>
      <c r="M281" s="576">
        <f t="shared" si="90"/>
        <v>0.5</v>
      </c>
      <c r="N281" s="58">
        <f t="shared" si="95"/>
        <v>0</v>
      </c>
      <c r="O281" s="58">
        <f t="shared" si="95"/>
        <v>0</v>
      </c>
      <c r="P281" s="1367">
        <f t="shared" si="82"/>
        <v>1.4942317953811874</v>
      </c>
      <c r="Q281" s="1102">
        <f t="shared" si="83"/>
        <v>7.4711589769059366</v>
      </c>
      <c r="R281" s="58"/>
      <c r="S281" s="1213">
        <f t="shared" si="84"/>
        <v>0.4482695386143562</v>
      </c>
      <c r="T281" s="1200">
        <f t="shared" si="85"/>
        <v>4.0692959816270191</v>
      </c>
      <c r="U281" s="1615">
        <f t="shared" si="85"/>
        <v>20.346479908135095</v>
      </c>
      <c r="V281" s="1615">
        <f t="shared" si="85"/>
        <v>0</v>
      </c>
      <c r="W281" s="1202">
        <f t="shared" si="85"/>
        <v>1.2207887944881057</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3811.7097488539707</v>
      </c>
      <c r="L282" s="576">
        <f t="shared" si="94"/>
        <v>0.5</v>
      </c>
      <c r="M282" s="576">
        <f t="shared" si="90"/>
        <v>0.5</v>
      </c>
      <c r="N282" s="58">
        <f t="shared" si="95"/>
        <v>0</v>
      </c>
      <c r="O282" s="58">
        <f t="shared" si="95"/>
        <v>0</v>
      </c>
      <c r="P282" s="1367">
        <f t="shared" si="82"/>
        <v>1.5246838995415883</v>
      </c>
      <c r="Q282" s="1102">
        <f t="shared" si="83"/>
        <v>7.6234194977079417</v>
      </c>
      <c r="R282" s="58"/>
      <c r="S282" s="1213">
        <f t="shared" si="84"/>
        <v>0.45740516986247648</v>
      </c>
      <c r="T282" s="1200">
        <f t="shared" si="85"/>
        <v>4.0997480857874198</v>
      </c>
      <c r="U282" s="1615">
        <f t="shared" si="85"/>
        <v>20.498740428937101</v>
      </c>
      <c r="V282" s="1615">
        <f t="shared" si="85"/>
        <v>0</v>
      </c>
      <c r="W282" s="1202">
        <f t="shared" si="85"/>
        <v>1.2299244257362258</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3892.3531008325431</v>
      </c>
      <c r="L283" s="576">
        <f t="shared" si="94"/>
        <v>0.5</v>
      </c>
      <c r="M283" s="576">
        <f t="shared" si="90"/>
        <v>0.5</v>
      </c>
      <c r="N283" s="58">
        <f t="shared" si="95"/>
        <v>0</v>
      </c>
      <c r="O283" s="58">
        <f t="shared" si="95"/>
        <v>0</v>
      </c>
      <c r="P283" s="1367">
        <f t="shared" si="82"/>
        <v>1.5569412403330172</v>
      </c>
      <c r="Q283" s="1102">
        <f t="shared" si="83"/>
        <v>7.7847062016650863</v>
      </c>
      <c r="R283" s="58"/>
      <c r="S283" s="1213">
        <f t="shared" si="84"/>
        <v>0.46708237209990516</v>
      </c>
      <c r="T283" s="1200">
        <f t="shared" si="85"/>
        <v>4.1320054265788491</v>
      </c>
      <c r="U283" s="1615">
        <f t="shared" si="85"/>
        <v>20.660027132894243</v>
      </c>
      <c r="V283" s="1615">
        <f t="shared" si="85"/>
        <v>0</v>
      </c>
      <c r="W283" s="1202">
        <f t="shared" si="85"/>
        <v>1.2396016279736546</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3992.9906983461519</v>
      </c>
      <c r="L284" s="578">
        <f t="shared" si="94"/>
        <v>0.5</v>
      </c>
      <c r="M284" s="578">
        <f t="shared" si="90"/>
        <v>0.5</v>
      </c>
      <c r="N284" s="1214">
        <f t="shared" ref="N284:O284" si="96">N146</f>
        <v>0</v>
      </c>
      <c r="O284" s="1214">
        <f t="shared" si="96"/>
        <v>0</v>
      </c>
      <c r="P284" s="1215">
        <f t="shared" si="82"/>
        <v>1.5971962793384609</v>
      </c>
      <c r="Q284" s="1146">
        <f t="shared" si="83"/>
        <v>7.9859813966923037</v>
      </c>
      <c r="R284" s="1214"/>
      <c r="S284" s="1216">
        <f t="shared" si="84"/>
        <v>0.4791588838015382</v>
      </c>
      <c r="T284" s="1217">
        <f t="shared" si="85"/>
        <v>4.1722604655842925</v>
      </c>
      <c r="U284" s="1218">
        <f t="shared" si="85"/>
        <v>20.861302327921461</v>
      </c>
      <c r="V284" s="1218">
        <f t="shared" si="85"/>
        <v>0</v>
      </c>
      <c r="W284" s="1219">
        <f t="shared" si="85"/>
        <v>1.2516781396752876</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35" t="s">
        <v>6</v>
      </c>
      <c r="I55" s="1898"/>
      <c r="J55" s="1898"/>
      <c r="K55" s="1898"/>
      <c r="L55" s="1898"/>
      <c r="M55" s="1836"/>
      <c r="N55" s="1835" t="s">
        <v>298</v>
      </c>
      <c r="O55" s="1898"/>
      <c r="P55" s="1898"/>
      <c r="Q55" s="1898"/>
      <c r="R55" s="1898"/>
      <c r="S55" s="1836"/>
      <c r="T55" s="1835" t="s">
        <v>299</v>
      </c>
      <c r="U55" s="1898"/>
      <c r="V55" s="1898"/>
      <c r="W55" s="1898"/>
      <c r="X55" s="1898"/>
      <c r="Y55" s="1836"/>
      <c r="Z55" s="2007" t="s">
        <v>308</v>
      </c>
      <c r="AA55" s="1873"/>
      <c r="AB55" s="1873"/>
      <c r="AC55" s="1873"/>
      <c r="AD55" s="1873"/>
      <c r="AE55" s="1873"/>
      <c r="AF55" s="1874"/>
      <c r="AG55" s="2007" t="s">
        <v>307</v>
      </c>
      <c r="AH55" s="1873"/>
      <c r="AI55" s="1873"/>
      <c r="AJ55" s="1873"/>
      <c r="AK55" s="1873"/>
      <c r="AL55" s="1873"/>
      <c r="AM55" s="1874"/>
      <c r="AN55" s="2007" t="s">
        <v>306</v>
      </c>
      <c r="AO55" s="1873"/>
      <c r="AP55" s="1873"/>
      <c r="AQ55" s="1873"/>
      <c r="AR55" s="1873"/>
      <c r="AS55" s="1873"/>
      <c r="AT55" s="1874"/>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2020-10-09T09:32:20Z</dcterms:modified>
</cp:coreProperties>
</file>